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'Rozpočet'!$A$2:$AC$303</definedName>
    <definedName name="__MAIN__Rek">'Rekap'!$B$1:$IH$32</definedName>
    <definedName name="__MAIN1__">'KrycíList'!$A$1:$L$52</definedName>
    <definedName name="__MvymF__">'Rozpočet'!#REF!</definedName>
    <definedName name="__OobjF__">'Rozpočet'!$A$8:$AC$303</definedName>
    <definedName name="__OobjF__Rek">'Rekap'!$A$8:$IK$9</definedName>
    <definedName name="__OoddF__">'Rozpočet'!$A$10:$AC$15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<sst xmlns="http://schemas.openxmlformats.org/spreadsheetml/2006/main" count="825" uniqueCount="452">
  <si>
    <t>%</t>
  </si>
  <si>
    <t>.</t>
  </si>
  <si>
    <t>1</t>
  </si>
  <si>
    <t>2</t>
  </si>
  <si>
    <t>3</t>
  </si>
  <si>
    <t>4</t>
  </si>
  <si>
    <t>5</t>
  </si>
  <si>
    <t>B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</si>
  <si>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</si>
  <si>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</si>
  <si>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</si>
  <si>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</si>
  <si>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</si>
  <si>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</si>
  <si>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</si>
  <si>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</si>
  <si>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</si>
  <si>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15</t>
  </si>
  <si>
    <t>22</t>
  </si>
  <si>
    <t>26</t>
  </si>
  <si>
    <t>Mj</t>
  </si>
  <si>
    <t>kg</t>
  </si>
  <si>
    <t>m2</t>
  </si>
  <si>
    <t>0,6</t>
  </si>
  <si>
    <t>001</t>
  </si>
  <si>
    <t>011</t>
  </si>
  <si>
    <t>031</t>
  </si>
  <si>
    <t>034</t>
  </si>
  <si>
    <t>061</t>
  </si>
  <si>
    <t>095</t>
  </si>
  <si>
    <t>096</t>
  </si>
  <si>
    <t>099</t>
  </si>
  <si>
    <t>1*2</t>
  </si>
  <si>
    <t>1*4</t>
  </si>
  <si>
    <t>1,2</t>
  </si>
  <si>
    <t>1,5</t>
  </si>
  <si>
    <t>2*1</t>
  </si>
  <si>
    <t>2*2</t>
  </si>
  <si>
    <t>2*4</t>
  </si>
  <si>
    <t>2*7</t>
  </si>
  <si>
    <t>2*8</t>
  </si>
  <si>
    <t>2,7</t>
  </si>
  <si>
    <t>3*2</t>
  </si>
  <si>
    <t>3+3</t>
  </si>
  <si>
    <t>3,5</t>
  </si>
  <si>
    <t>4*4</t>
  </si>
  <si>
    <t>5*2</t>
  </si>
  <si>
    <t>6*2</t>
  </si>
  <si>
    <t>713</t>
  </si>
  <si>
    <t>722</t>
  </si>
  <si>
    <t>724</t>
  </si>
  <si>
    <t>725</t>
  </si>
  <si>
    <t>763</t>
  </si>
  <si>
    <t>781</t>
  </si>
  <si>
    <t>784</t>
  </si>
  <si>
    <t>999</t>
  </si>
  <si>
    <t>HSV</t>
  </si>
  <si>
    <t>HZS</t>
  </si>
  <si>
    <t>MON</t>
  </si>
  <si>
    <t>OST</t>
  </si>
  <si>
    <t>PSV</t>
  </si>
  <si>
    <t>VRN</t>
  </si>
  <si>
    <t>kus</t>
  </si>
  <si>
    <t>.Hdr</t>
  </si>
  <si>
    <t>1*11</t>
  </si>
  <si>
    <t>10,5</t>
  </si>
  <si>
    <t>12*2</t>
  </si>
  <si>
    <t>12,2</t>
  </si>
  <si>
    <t>2*26</t>
  </si>
  <si>
    <t>22*2</t>
  </si>
  <si>
    <t>26+1</t>
  </si>
  <si>
    <t>4*15</t>
  </si>
  <si>
    <t>Druh</t>
  </si>
  <si>
    <t>Mzdy</t>
  </si>
  <si>
    <t>PRIR</t>
  </si>
  <si>
    <t>Prir</t>
  </si>
  <si>
    <t>% Dph</t>
  </si>
  <si>
    <t>0,3*2</t>
  </si>
  <si>
    <t>0,3*4</t>
  </si>
  <si>
    <t>0,3*5</t>
  </si>
  <si>
    <t>0,3*6</t>
  </si>
  <si>
    <t>0,5*8</t>
  </si>
  <si>
    <t>0,6*2</t>
  </si>
  <si>
    <t>0,6*4</t>
  </si>
  <si>
    <t>0,8*2</t>
  </si>
  <si>
    <t>0,8*3</t>
  </si>
  <si>
    <t>0,8*4</t>
  </si>
  <si>
    <t>0,8*6</t>
  </si>
  <si>
    <t>0,8*7</t>
  </si>
  <si>
    <t>1,1*2</t>
  </si>
  <si>
    <t>1,1*5</t>
  </si>
  <si>
    <t>1,2*2</t>
  </si>
  <si>
    <t>1,2*5</t>
  </si>
  <si>
    <t>2*2*8</t>
  </si>
  <si>
    <t>2*3*2</t>
  </si>
  <si>
    <t>2+2+1</t>
  </si>
  <si>
    <t>2,2*2</t>
  </si>
  <si>
    <t>2,3*2</t>
  </si>
  <si>
    <t>2,5*2</t>
  </si>
  <si>
    <t>2,7*2</t>
  </si>
  <si>
    <t>3,1*2</t>
  </si>
  <si>
    <t>3,2*3</t>
  </si>
  <si>
    <t>3,5*2</t>
  </si>
  <si>
    <t>4,4+2</t>
  </si>
  <si>
    <t>4,5*2</t>
  </si>
  <si>
    <t>5,8*2</t>
  </si>
  <si>
    <t>6,2*4</t>
  </si>
  <si>
    <t>600*3</t>
  </si>
  <si>
    <t>7,8*2</t>
  </si>
  <si>
    <t>8*2*5</t>
  </si>
  <si>
    <t>8,4*4</t>
  </si>
  <si>
    <t>8,7*6</t>
  </si>
  <si>
    <t>Název</t>
  </si>
  <si>
    <t>Oddíl</t>
  </si>
  <si>
    <t>Sazba</t>
  </si>
  <si>
    <t>malby</t>
  </si>
  <si>
    <t>Daň</t>
  </si>
  <si>
    <t>0,3*10</t>
  </si>
  <si>
    <t>1+66+5</t>
  </si>
  <si>
    <t>1,1*10</t>
  </si>
  <si>
    <t>1,85*4</t>
  </si>
  <si>
    <t>10,5*2</t>
  </si>
  <si>
    <t>12,8*2</t>
  </si>
  <si>
    <t>14,6*4</t>
  </si>
  <si>
    <t>2+73+6</t>
  </si>
  <si>
    <t>2,32*6</t>
  </si>
  <si>
    <t>48,1*1</t>
  </si>
  <si>
    <t>7*25*2</t>
  </si>
  <si>
    <t>Celkem</t>
  </si>
  <si>
    <t>Hm1[t]</t>
  </si>
  <si>
    <t>Hm2[t]</t>
  </si>
  <si>
    <t>Objekt</t>
  </si>
  <si>
    <t>Oddíly</t>
  </si>
  <si>
    <t>Základ</t>
  </si>
  <si>
    <t>pro WC</t>
  </si>
  <si>
    <t>soubor</t>
  </si>
  <si>
    <t>0,6*3*2</t>
  </si>
  <si>
    <t>1,2+2+2</t>
  </si>
  <si>
    <t>2+3+2+2</t>
  </si>
  <si>
    <t>2,7+6+7</t>
  </si>
  <si>
    <t>242,4/2</t>
  </si>
  <si>
    <t>267,1/2</t>
  </si>
  <si>
    <t>3,2*3*2</t>
  </si>
  <si>
    <t>4,5+1,5</t>
  </si>
  <si>
    <t>Datum :</t>
  </si>
  <si>
    <t>Dodávka</t>
  </si>
  <si>
    <t>Mzdy/Mj</t>
  </si>
  <si>
    <t>Nhod/Mj</t>
  </si>
  <si>
    <t>0,6*51,8</t>
  </si>
  <si>
    <t>14,8*0,8</t>
  </si>
  <si>
    <t>27+34+12</t>
  </si>
  <si>
    <t>53,6*0,2</t>
  </si>
  <si>
    <t>55111855</t>
  </si>
  <si>
    <t>55141000</t>
  </si>
  <si>
    <t>55141040</t>
  </si>
  <si>
    <t>59761255</t>
  </si>
  <si>
    <t>63148104</t>
  </si>
  <si>
    <t>67,5*0,2</t>
  </si>
  <si>
    <t>76741645</t>
  </si>
  <si>
    <t>Název MJ</t>
  </si>
  <si>
    <t>Razítko:</t>
  </si>
  <si>
    <t>Sazba[%]</t>
  </si>
  <si>
    <t>Soubor :</t>
  </si>
  <si>
    <t>Základna</t>
  </si>
  <si>
    <t>013254000</t>
  </si>
  <si>
    <t>1,5+4+1,3</t>
  </si>
  <si>
    <t>310236241</t>
  </si>
  <si>
    <t>340236211</t>
  </si>
  <si>
    <t>340236212</t>
  </si>
  <si>
    <t>346244361</t>
  </si>
  <si>
    <t>346244371</t>
  </si>
  <si>
    <t>4+2,5+7,5</t>
  </si>
  <si>
    <t>610991111</t>
  </si>
  <si>
    <t>610991181</t>
  </si>
  <si>
    <t>611401111</t>
  </si>
  <si>
    <t>611401211</t>
  </si>
  <si>
    <t>611401311</t>
  </si>
  <si>
    <t>612401191</t>
  </si>
  <si>
    <t>612401291</t>
  </si>
  <si>
    <t>612401391</t>
  </si>
  <si>
    <t>612403399</t>
  </si>
  <si>
    <t>612423531</t>
  </si>
  <si>
    <t>713143911</t>
  </si>
  <si>
    <t>713411111</t>
  </si>
  <si>
    <t>722111925</t>
  </si>
  <si>
    <t>722130919</t>
  </si>
  <si>
    <t>722170801</t>
  </si>
  <si>
    <t>722170804</t>
  </si>
  <si>
    <t>722174022</t>
  </si>
  <si>
    <t>722174023</t>
  </si>
  <si>
    <t>722174024</t>
  </si>
  <si>
    <t>722174025</t>
  </si>
  <si>
    <t>722181118</t>
  </si>
  <si>
    <t>722181211</t>
  </si>
  <si>
    <t>722181212</t>
  </si>
  <si>
    <t>722181251</t>
  </si>
  <si>
    <t>722181252</t>
  </si>
  <si>
    <t>722210904</t>
  </si>
  <si>
    <t>722211814</t>
  </si>
  <si>
    <t>722220872</t>
  </si>
  <si>
    <t>722221134</t>
  </si>
  <si>
    <t>722232158</t>
  </si>
  <si>
    <t>722240122</t>
  </si>
  <si>
    <t>722240123</t>
  </si>
  <si>
    <t>722240124</t>
  </si>
  <si>
    <t>722240125</t>
  </si>
  <si>
    <t>722260000</t>
  </si>
  <si>
    <t>722260803</t>
  </si>
  <si>
    <t>722260905</t>
  </si>
  <si>
    <t>722262152</t>
  </si>
  <si>
    <t>722290215</t>
  </si>
  <si>
    <t>722290226</t>
  </si>
  <si>
    <t>722290234</t>
  </si>
  <si>
    <t>724242214</t>
  </si>
  <si>
    <t>725210900</t>
  </si>
  <si>
    <t>725210912</t>
  </si>
  <si>
    <t>725310823</t>
  </si>
  <si>
    <t>725759702</t>
  </si>
  <si>
    <t>725810811</t>
  </si>
  <si>
    <t>725813112</t>
  </si>
  <si>
    <t>725819401</t>
  </si>
  <si>
    <t>725820801</t>
  </si>
  <si>
    <t>725820802</t>
  </si>
  <si>
    <t>725821311</t>
  </si>
  <si>
    <t>725821321</t>
  </si>
  <si>
    <t>725821325</t>
  </si>
  <si>
    <t>725822611</t>
  </si>
  <si>
    <t>725840850</t>
  </si>
  <si>
    <t>725841322</t>
  </si>
  <si>
    <t>734172229</t>
  </si>
  <si>
    <t>763164515</t>
  </si>
  <si>
    <t>763164545</t>
  </si>
  <si>
    <t>763164611</t>
  </si>
  <si>
    <t>763172314</t>
  </si>
  <si>
    <t>781413917</t>
  </si>
  <si>
    <t>784455951</t>
  </si>
  <si>
    <t>952901114</t>
  </si>
  <si>
    <t>952902110</t>
  </si>
  <si>
    <t>966079851</t>
  </si>
  <si>
    <t>966079861</t>
  </si>
  <si>
    <t>966079871</t>
  </si>
  <si>
    <t>971033331</t>
  </si>
  <si>
    <t>971033351</t>
  </si>
  <si>
    <t>972052200</t>
  </si>
  <si>
    <t>974031154</t>
  </si>
  <si>
    <t>978059511</t>
  </si>
  <si>
    <t>979011111</t>
  </si>
  <si>
    <t>979081111</t>
  </si>
  <si>
    <t>979081121</t>
  </si>
  <si>
    <t>979082111</t>
  </si>
  <si>
    <t>979082121</t>
  </si>
  <si>
    <t>997221815</t>
  </si>
  <si>
    <t>998713201</t>
  </si>
  <si>
    <t>998722202</t>
  </si>
  <si>
    <t>998724201</t>
  </si>
  <si>
    <t>998725201</t>
  </si>
  <si>
    <t>998763202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</si>
  <si>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</si>
  <si>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</si>
  <si>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</si>
  <si>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</si>
  <si>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</si>
  <si>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</si>
  <si>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</si>
  <si>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</si>
  <si>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129,2+90,4</t>
  </si>
  <si>
    <t>21/06/2016</t>
  </si>
  <si>
    <t>67,5/0,1*2</t>
  </si>
  <si>
    <t>91,02*1,05</t>
  </si>
  <si>
    <t>Investor :</t>
  </si>
  <si>
    <t>Náklady/MJ</t>
  </si>
  <si>
    <t>Objednal :</t>
  </si>
  <si>
    <t>teplá voda</t>
  </si>
  <si>
    <t>1,5+3+2,5+7</t>
  </si>
  <si>
    <t>121,12*0,18</t>
  </si>
  <si>
    <t>Cena
celkem</t>
  </si>
  <si>
    <t>Cena celkem</t>
  </si>
  <si>
    <t>Normohodiny</t>
  </si>
  <si>
    <t>Vypracoval:</t>
  </si>
  <si>
    <t>Zpracoval :</t>
  </si>
  <si>
    <t>presun hmot</t>
  </si>
  <si>
    <t>pro výlevku</t>
  </si>
  <si>
    <t>v obkladech</t>
  </si>
  <si>
    <t>Částka</t>
  </si>
  <si>
    <t>Montáž</t>
  </si>
  <si>
    <t>Odsouhlasil:</t>
  </si>
  <si>
    <t>Projektant :</t>
  </si>
  <si>
    <t>Rekapitulace</t>
  </si>
  <si>
    <t>mimo obklady</t>
  </si>
  <si>
    <t>pro umyvadla</t>
  </si>
  <si>
    <t>sadrokartony</t>
  </si>
  <si>
    <t>studená voda</t>
  </si>
  <si>
    <t>1,2+4+2,2+1,2</t>
  </si>
  <si>
    <t>3+3+3+6+5+3+3</t>
  </si>
  <si>
    <t>Název nákladu</t>
  </si>
  <si>
    <t>kompletace ZT</t>
  </si>
  <si>
    <t>provozní vlivy</t>
  </si>
  <si>
    <t>3,5+5+4,5+9+4,3</t>
  </si>
  <si>
    <t>Hmoty1[t] za Mj</t>
  </si>
  <si>
    <t>Hmoty2[t] za Mj</t>
  </si>
  <si>
    <t>Ostatní náklady</t>
  </si>
  <si>
    <t>izolace zvukové</t>
  </si>
  <si>
    <t>vodovod vnitrni</t>
  </si>
  <si>
    <t>Přirážky</t>
  </si>
  <si>
    <t>Počet MJ</t>
  </si>
  <si>
    <t>přirážky</t>
  </si>
  <si>
    <t>pro dřez</t>
  </si>
  <si>
    <t>strojní vybavení</t>
  </si>
  <si>
    <t>2+4,5+2+1,2+1,2+1</t>
  </si>
  <si>
    <t>24+2,8+12,5+2,8+6</t>
  </si>
  <si>
    <t>675*0,1*0,1*1,1*2</t>
  </si>
  <si>
    <t>obklady keramické</t>
  </si>
  <si>
    <t>Dílčí DPH</t>
  </si>
  <si>
    <t>1,5+1+1,5+1,5+1,5+1</t>
  </si>
  <si>
    <t>Číslo(SKP)</t>
  </si>
  <si>
    <t>Sazba [Kč]</t>
  </si>
  <si>
    <t>Umístění :</t>
  </si>
  <si>
    <t>Kurz měny :</t>
  </si>
  <si>
    <t>Množství Mj</t>
  </si>
  <si>
    <t>Popis řádku</t>
  </si>
  <si>
    <t>267,1+267,1+90,4+129,2</t>
  </si>
  <si>
    <t>Celkové ostatní náklady</t>
  </si>
  <si>
    <t>1 Kč za 1 Kč</t>
  </si>
  <si>
    <t>Cena vč. DPH</t>
  </si>
  <si>
    <t>Množství [Mj]</t>
  </si>
  <si>
    <t>stěny a příčky</t>
  </si>
  <si>
    <t>VENTIL OST ZAHRAD K 522A 3/4</t>
  </si>
  <si>
    <t>VENTIL ROH MOSAZ 1-TE 66 1/2</t>
  </si>
  <si>
    <t>bourání a demolice konstrukcí</t>
  </si>
  <si>
    <t>Dodatek číslo :</t>
  </si>
  <si>
    <t>Zakázka číslo :</t>
  </si>
  <si>
    <t>OBKLADACKY LAGOII 15X15X0,6 I.J</t>
  </si>
  <si>
    <t>Archivní číslo :</t>
  </si>
  <si>
    <t>Rozpočet číslo :</t>
  </si>
  <si>
    <t>Kohout kulový plastový PPR DN 20</t>
  </si>
  <si>
    <t>Kohout kulový plastový PPR DN 25</t>
  </si>
  <si>
    <t>Kohout kulový plastový PPR DN 32</t>
  </si>
  <si>
    <t>Kohout kulový plastový PPR DN 40</t>
  </si>
  <si>
    <t>DESKA IZOL. ISOVER ORSIK  TL.100MM</t>
  </si>
  <si>
    <t>Položkový rozpočet</t>
  </si>
  <si>
    <t>Rozpočtové náklady</t>
  </si>
  <si>
    <t>Ventil výtokový G 1/2 s jedním závitem</t>
  </si>
  <si>
    <t>zdi podpěrné a volné</t>
  </si>
  <si>
    <t>Omítka malých ploch na stropech pl do 1 m2</t>
  </si>
  <si>
    <t>úpravy povrchu vnitřní</t>
  </si>
  <si>
    <t>Omítka malých ploch na stropech pl do 0,09 m2</t>
  </si>
  <si>
    <t>Omítka malých ploch na stropech pl do 0,25 m2</t>
  </si>
  <si>
    <t>Stavební objekt číslo :</t>
  </si>
  <si>
    <t>Odvoz suti a vybouraných hmot na skládku do 1 km</t>
  </si>
  <si>
    <t>Montáž kohoutu hadicového</t>
  </si>
  <si>
    <t>Proplach a dezinfekce vodovodního potrubí do DN 80</t>
  </si>
  <si>
    <t>Seznam položek pro oddíl :</t>
  </si>
  <si>
    <t>Základní rozpočtové náklady</t>
  </si>
  <si>
    <t>Ventil rohový pračkový G 3/4</t>
  </si>
  <si>
    <t>globální zařízení staveniště</t>
  </si>
  <si>
    <t>přípravné a přidružené práce</t>
  </si>
  <si>
    <t>různé dokončovací konstrukce</t>
  </si>
  <si>
    <t>Baterie umyvadlové stojánkové pákové bez otvírání odpadu</t>
  </si>
  <si>
    <t>Zazdívka o tl 65 mm rýh, nik nebo kapes z cihel pálených</t>
  </si>
  <si>
    <t>Zazdívka o tl 140 mm rýh, nik nebo kapes z cihel pálených</t>
  </si>
  <si>
    <t>Krycí list [ceny uvedeny v Kč]</t>
  </si>
  <si>
    <t>výměna kohoutu na přípojce 1pp</t>
  </si>
  <si>
    <t>Potrubí vodovodní plastové PPR svar polyfuze PN 20 D 32 x5,4 mm</t>
  </si>
  <si>
    <t>Účelové měrné jednotky (bez DPH)</t>
  </si>
  <si>
    <t>Potrubí vodovodní plastové PPR svar polyfuze PN 20 D 20 x 3,4 mm</t>
  </si>
  <si>
    <t>Potrubí vodovodní plastové PPR svar polyfuze PN 20 D 25 x 4,2 mm</t>
  </si>
  <si>
    <t>Potrubí vodovodní plastové PPR svar polyfuze PN 20 D 40 x 6,7 mm</t>
  </si>
  <si>
    <t>rekonstrukce hlavních rozvodů vody</t>
  </si>
  <si>
    <t>Celkové rozpočtové náklady (bezDPH)</t>
  </si>
  <si>
    <t>Demontáž baterie nástěnné do G 3 / 4</t>
  </si>
  <si>
    <t>Demontáž vodoměrů přírubových DN 100</t>
  </si>
  <si>
    <t>Demontáž rozvodů vody z plastů do D 25</t>
  </si>
  <si>
    <t>Demontáž rozvodů vody z plastů do D 50</t>
  </si>
  <si>
    <t>Demontáž ventilů výtokových nástěnných</t>
  </si>
  <si>
    <t>Dokumentace skutečného provedení stavby</t>
  </si>
  <si>
    <t>demontáž pouze viditelných rozvodů vody</t>
  </si>
  <si>
    <t>Daň z přidané hodnoty (Rozpočet+Ostatní)</t>
  </si>
  <si>
    <t>Oprava příruba kruhová hrdlová G1 DN 100</t>
  </si>
  <si>
    <t>Omítka malých ploch vnitřních stěn do 1m2</t>
  </si>
  <si>
    <t>Pripojovaci trubička pancerovaná dl -50cm</t>
  </si>
  <si>
    <t>Zpětná montáž vodoměrů přírubových DN 100</t>
  </si>
  <si>
    <t>Celkové náklady (Rozpočet +Ostatní) vč. DPH</t>
  </si>
  <si>
    <t>Hrubá výplň rýh ve vnitřních stěnách maltou</t>
  </si>
  <si>
    <t>Zpětná montáž armatur přírubových do DN 125</t>
  </si>
  <si>
    <t>Atyp přípravné, průzkumné a dopojovací práce</t>
  </si>
  <si>
    <t>Omítka rýh š do 150 mm ve stěnách MV štuková</t>
  </si>
  <si>
    <t>Demontáž baterie stojánkové do jednoho otvoru</t>
  </si>
  <si>
    <t>Omítka malých ploch vnitřních stěn do 0,09 m2</t>
  </si>
  <si>
    <t>Omítka malých ploch vnitřních stěn do 0,25 m2</t>
  </si>
  <si>
    <t>Montáž revizních dvířek SDK kcí vel. 500x500 mm</t>
  </si>
  <si>
    <t>Přesun hmot pro opravy a údržbu budov v do 25 m</t>
  </si>
  <si>
    <t>Zakrývání různých vnitřních zařízení objektu folii</t>
  </si>
  <si>
    <t>Baterie sprchové nástěnné klasické s roztečí 150 mm</t>
  </si>
  <si>
    <t>Ochrana vodovodního potrubí plstěnými pásy DN 100 mm</t>
  </si>
  <si>
    <t>Přesun hmot pro izolace tepelné v objektech v do 6 m</t>
  </si>
  <si>
    <t>montáž atyp ocelové pomocné kce pro zavešení potrubí</t>
  </si>
  <si>
    <t>výměna vypoštěcího ventilu na vodovodní přípojce 1pp</t>
  </si>
  <si>
    <t>Demontáž baterie sprch T 954 diferenciální do G 3/4x1</t>
  </si>
  <si>
    <t>Montáž ventilů rohových G 1/2 s připojovací trubičkou</t>
  </si>
  <si>
    <t>Přesun hmot pro strojní vybavení v objektech v do 6 m</t>
  </si>
  <si>
    <t>Přesun hmot pro vnitřní vodovod v objektech v do 12 m</t>
  </si>
  <si>
    <t>Demontáž armatur přírubových se dvěma přírubami DN 100</t>
  </si>
  <si>
    <t>Přerušení různých ocelových profilů průřezu do 100 mm2</t>
  </si>
  <si>
    <t>Přerušení různých ocelových profilů průřezu do 200 mm2</t>
  </si>
  <si>
    <t>Přerušení různých ocelových profilů průřezu do 400 mm2</t>
  </si>
  <si>
    <t>Svislá doprava suti a vybouraných hmot za prvé podlaží</t>
  </si>
  <si>
    <t>Přesun hmot pro obklady keramické v objektech v do 12 m</t>
  </si>
  <si>
    <t>Vysekání rýh ve zdivu cihelném hl do 100 mm š do 150 mm</t>
  </si>
  <si>
    <t>Filtr domácí na studenou vodu G 2" se zpětným proplachem</t>
  </si>
  <si>
    <t>Přesun hmot pro zařizovací předměty v objektech v do 6 m</t>
  </si>
  <si>
    <t>Zkouška těsnosti vodovodního potrubí závitového do DN 50</t>
  </si>
  <si>
    <t>SDK obklad kovových kcí tvaru U š do 0,6 m desky 1xA 12,5</t>
  </si>
  <si>
    <t>SDK obklad kovových kcí tvaru L š do 0,4 m desky 1xDF 12,5</t>
  </si>
  <si>
    <t>Odvoz suti a vybouraných hmot na skládku ZKD 1 km přes 1 km</t>
  </si>
  <si>
    <t>Přesun hmot procentní pro dřevostavby v objektech v do 24 m</t>
  </si>
  <si>
    <t>Vodoměr přírubový šroubový do 40°C DN 80 A R/2 horizontální</t>
  </si>
  <si>
    <t>SDK obklad kovových kcí tvaru L š do 0,8 m desky 1xH2DF 12,5</t>
  </si>
  <si>
    <t>Poplatek za uložení betonového odpadu na skládce (skládkovné)</t>
  </si>
  <si>
    <t>Oprava obkladu z obkladaček pórovinových do 100 ks/m2 lepených</t>
  </si>
  <si>
    <t>Potrubí pozinkované závitové přeřezání ocelové trubky do DN 100</t>
  </si>
  <si>
    <t>demontáž a zpět montáž zrcadel a drobných zařizovacích předmětů</t>
  </si>
  <si>
    <t>Demontáž armatur závitových se dvěma závity a šroubením G do 3/4</t>
  </si>
  <si>
    <t>Odsekání a odebrání obkladů stěn z vnitřních obkládaček pl do 1 m2</t>
  </si>
  <si>
    <t>Vnitrostaveništní vodorovná doprava suti a vybouraných hmot do 10 m</t>
  </si>
  <si>
    <t>Vyčištění budov bytové a občanské výstavby při výšce podlaží přes 4 m</t>
  </si>
  <si>
    <t>Zaplnění otvorů zdí a stropů do 0,09m2 PUR pěnou tloušťky vrstvy 50 mm</t>
  </si>
  <si>
    <t>Zkouška těsnosti vodovodního potrubí hrdlového nebo přírubového do DN 100</t>
  </si>
  <si>
    <t>Zazdívka otvorů pl do 0,09 m2 v příčkách nebo stěnách z cihel tl do 100 mm</t>
  </si>
  <si>
    <t>Čištění budov zametáním v místnostech, chodbách, na schodištích nebo půdách</t>
  </si>
  <si>
    <t>Vybourání otvorů ve zdivu cihelném pl do 0,09 m2 na MVC nebo MV tl do 150 mm</t>
  </si>
  <si>
    <t>Vybourání otvorů ve zdivu cihelném pl do 0,09 m2 na MVC nebo MV tl do 450 mm</t>
  </si>
  <si>
    <t>Zazdívka otvorů pl do 0,09 m2 v příčkách nebo stěnách z cihel tl přes 100 mm</t>
  </si>
  <si>
    <t>Kohout kulový přímý G 2 PN 42 do 185°C plnoprůtokový vnitřní závit těžká řada</t>
  </si>
  <si>
    <t>Vnitrostaveništní vodorovná doprava suti a vybouraných hmot ZKD 5 m přes 10 m</t>
  </si>
  <si>
    <t>Baterie dřezové nástěnné pákové s otáčivým kulatým ústím a délkou ramínka 200 mm</t>
  </si>
  <si>
    <t>Montáž izolace tepelné potrubí pásy nebo rohožemi bez úpravy staženými drátem 1x</t>
  </si>
  <si>
    <t>Demontáž dřez jednoduchý vestavěný v kuchyňských sestavách bez výtokových armatur</t>
  </si>
  <si>
    <t>Baterie dřezové stojánkové pákové s otáčivým kulatým ústím a délkou ramínka 200 mm</t>
  </si>
  <si>
    <t>Baterie vylevka nástěnné klasické s otáčivým kulatým ústím a délkou ramínka 200 mm</t>
  </si>
  <si>
    <t>Mezikus přírubový bez protipřírub z ocelových trubek hladkých redukovaný DN 100/80</t>
  </si>
  <si>
    <t>Opravy umyvadel odmontování a zpětná montáž umyvadel s jedním stojánkovým ventilem</t>
  </si>
  <si>
    <t>Zakrývání vnitřních a vnějších výplní otvorů, předmětů a konstrukcí folií a páskou</t>
  </si>
  <si>
    <t>Zazdívka otvorů pl do 0,09 m2 ve zdivu nadzákladovém cihlami pálenými tl do 300 mm</t>
  </si>
  <si>
    <t>Vybourání otvorů stropech a klenbách železobetonových plochy do 0,25 m2 tloušťky do 20 cm</t>
  </si>
  <si>
    <t>Ochrana vodovodního potrubí přilepenými tepelně izolačními trubicemi z PE tl do 6 mm DN do 22 mm</t>
  </si>
  <si>
    <t>Ochrana vodovodního potrubí přilepenými tepelně izolačními trubicemi z PE tl do 6 mm DN do 32 mm</t>
  </si>
  <si>
    <t>Ochrana vodovodního potrubí přilepenými tepelně izolačními trubicemi z PE tl do 25 mm DN do 22 mm</t>
  </si>
  <si>
    <t>Ochrana vodovodního potrubí přilepenými tepelně izolačními trubicemi z PE tl do 25 mm DN do 42 mm</t>
  </si>
  <si>
    <t>Obnova malby směs PRIMALEX tekuté disperzní tónované omyvatelné dvojnásobně v místnostech v do 3,8 m</t>
  </si>
  <si>
    <t>podklady pro zpracování PD skutečného provedení - pouze tištěná verze stávajícího stavu rozovdů vody</t>
  </si>
  <si>
    <t>C:\RozpNz\Data\Kovařík - 240, rekonstrukce hlavních rozvodů vody objektu záchranné služby Bruntál.o32</t>
  </si>
  <si>
    <t>pro práce prováděné za nepřerušeného nebo omezeného provozu v dotčených objektech nebo samostatném areálu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</si>
</sst>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62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5" fontId="4" fillId="35" borderId="17" xfId="0" applyNumberFormat="1" applyFont="1" applyFill="1" applyBorder="1" applyAlignment="1">
      <alignment/>
    </xf>
    <xf numFmtId="165" fontId="4" fillId="35" borderId="17" xfId="0" applyNumberFormat="1" applyFont="1" applyFill="1" applyBorder="1" applyAlignment="1">
      <alignment/>
    </xf>
    <xf numFmtId="165" fontId="4" fillId="35" borderId="18" xfId="0" applyNumberFormat="1" applyFont="1" applyFill="1" applyBorder="1" applyAlignment="1">
      <alignment/>
    </xf>
    <xf numFmtId="166" fontId="4" fillId="35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68" fontId="15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left"/>
    </xf>
    <xf numFmtId="168" fontId="4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68" fontId="7" fillId="34" borderId="15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169" fontId="21" fillId="34" borderId="15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right" vertical="top"/>
    </xf>
    <xf numFmtId="0" fontId="22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171" fontId="10" fillId="36" borderId="17" xfId="0" applyNumberFormat="1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 wrapText="1"/>
    </xf>
    <xf numFmtId="168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68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71" fontId="10" fillId="37" borderId="17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8" fillId="33" borderId="0" xfId="0" applyNumberFormat="1" applyFont="1" applyFill="1" applyBorder="1" applyAlignment="1">
      <alignment horizontal="right"/>
    </xf>
    <xf numFmtId="168" fontId="13" fillId="34" borderId="15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68" fontId="10" fillId="33" borderId="17" xfId="0" applyNumberFormat="1" applyFont="1" applyFill="1" applyBorder="1" applyAlignment="1">
      <alignment horizontal="center"/>
    </xf>
    <xf numFmtId="168" fontId="24" fillId="33" borderId="17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170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/>
    </xf>
    <xf numFmtId="171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right" vertical="top"/>
    </xf>
    <xf numFmtId="4" fontId="10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170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top"/>
    </xf>
    <xf numFmtId="4" fontId="13" fillId="33" borderId="0" xfId="0" applyNumberFormat="1" applyFont="1" applyFill="1" applyBorder="1" applyAlignment="1">
      <alignment vertical="top"/>
    </xf>
    <xf numFmtId="171" fontId="13" fillId="33" borderId="0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horizontal="right" vertical="top"/>
    </xf>
    <xf numFmtId="0" fontId="26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164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vertical="top"/>
    </xf>
    <xf numFmtId="171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5" fontId="4" fillId="33" borderId="15" xfId="0" applyNumberFormat="1" applyFont="1" applyFill="1" applyBorder="1" applyAlignment="1">
      <alignment vertical="top"/>
    </xf>
    <xf numFmtId="165" fontId="7" fillId="33" borderId="15" xfId="0" applyNumberFormat="1" applyFont="1" applyFill="1" applyBorder="1" applyAlignment="1">
      <alignment vertical="top"/>
    </xf>
    <xf numFmtId="165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7" fillId="33" borderId="15" xfId="0" applyNumberFormat="1" applyFont="1" applyFill="1" applyBorder="1" applyAlignment="1">
      <alignment horizontal="right" vertical="top"/>
    </xf>
    <xf numFmtId="165" fontId="7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/>
    </xf>
    <xf numFmtId="171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8" fontId="4" fillId="35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/>
    </xf>
    <xf numFmtId="165" fontId="4" fillId="35" borderId="0" xfId="0" applyNumberFormat="1" applyFont="1" applyFill="1" applyBorder="1" applyAlignment="1">
      <alignment horizontal="center" vertical="center"/>
    </xf>
    <xf numFmtId="165" fontId="10" fillId="35" borderId="18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167" fontId="4" fillId="3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5" fontId="4" fillId="33" borderId="23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4" fillId="35" borderId="17" xfId="0" applyFont="1" applyFill="1" applyBorder="1" applyAlignment="1">
      <alignment horizontal="left" vertical="center" wrapText="1"/>
    </xf>
    <xf numFmtId="165" fontId="4" fillId="35" borderId="23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165" fontId="10" fillId="33" borderId="2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168" fontId="1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2" sqref="B2:K3"/>
    </sheetView>
  </sheetViews>
  <sheetFormatPr defaultColWidth="12.57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360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263</v>
      </c>
      <c r="C4" s="185" t="s">
        <v>367</v>
      </c>
      <c r="D4" s="185"/>
      <c r="E4" s="185"/>
      <c r="F4" s="185"/>
      <c r="G4" s="185"/>
      <c r="H4" s="185"/>
      <c r="I4" s="185"/>
      <c r="J4" s="185"/>
      <c r="K4" s="185"/>
      <c r="L4" s="9"/>
    </row>
    <row r="5" spans="1:12" ht="23.25" customHeight="1">
      <c r="A5" s="6"/>
      <c r="B5" s="10" t="s">
        <v>259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330</v>
      </c>
      <c r="C6" s="180"/>
      <c r="D6" s="183"/>
      <c r="E6" s="183"/>
      <c r="F6" s="13" t="s">
        <v>316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347</v>
      </c>
      <c r="C7" s="180"/>
      <c r="D7" s="183"/>
      <c r="E7" s="183"/>
      <c r="F7" s="13" t="s">
        <v>269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333</v>
      </c>
      <c r="C8" s="180"/>
      <c r="D8" s="183" t="s">
        <v>450</v>
      </c>
      <c r="E8" s="183"/>
      <c r="F8" s="13" t="s">
        <v>271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329</v>
      </c>
      <c r="C9" s="180"/>
      <c r="D9" s="183"/>
      <c r="E9" s="183"/>
      <c r="F9" s="13" t="s">
        <v>286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332</v>
      </c>
      <c r="C10" s="180"/>
      <c r="D10" s="180"/>
      <c r="E10" s="180"/>
      <c r="F10" s="13" t="s">
        <v>279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144</v>
      </c>
      <c r="C11" s="180"/>
      <c r="D11" s="155" t="s">
        <v>266</v>
      </c>
      <c r="E11" s="155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317</v>
      </c>
      <c r="C12" s="178"/>
      <c r="D12" s="179" t="s">
        <v>322</v>
      </c>
      <c r="E12" s="179"/>
      <c r="F12" s="13" t="s">
        <v>162</v>
      </c>
      <c r="G12" s="180" t="s">
        <v>450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340</v>
      </c>
      <c r="C13" s="181"/>
      <c r="D13" s="181"/>
      <c r="E13" s="181"/>
      <c r="F13" s="181"/>
      <c r="G13" s="182" t="s">
        <v>300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132</v>
      </c>
      <c r="C14" s="15" t="s">
        <v>145</v>
      </c>
      <c r="D14" s="15" t="s">
        <v>284</v>
      </c>
      <c r="E14" s="16" t="s">
        <v>57</v>
      </c>
      <c r="F14" s="17" t="s">
        <v>303</v>
      </c>
      <c r="G14" s="169" t="s">
        <v>294</v>
      </c>
      <c r="H14" s="169"/>
      <c r="I14" s="169"/>
      <c r="J14" s="19" t="s">
        <v>283</v>
      </c>
      <c r="K14" s="20" t="s">
        <v>262</v>
      </c>
      <c r="L14" s="12"/>
    </row>
    <row r="15" spans="1:12" ht="15" customHeight="1">
      <c r="A15" s="6"/>
      <c r="B15" s="21" t="s">
        <v>56</v>
      </c>
      <c r="C15" s="22">
        <f>SUMIF(Rozpočet!F9:F304,B15,Rozpočet!L9:L304)</f>
        <v>0</v>
      </c>
      <c r="D15" s="22">
        <f>SUMIF(Rozpočet!F9:F304,B15,Rozpočet!M9:M304)</f>
        <v>0</v>
      </c>
      <c r="E15" s="23">
        <f>SUMIF(Rozpočet!F9:F304,B15,Rozpočet!N9:N304)</f>
        <v>0</v>
      </c>
      <c r="F15" s="24">
        <f>SUMIF(Rozpočet!F9:F304,B15,Rozpočet!O9:O304)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60</v>
      </c>
      <c r="C16" s="22">
        <f>SUMIF(Rozpočet!F9:F304,B16,Rozpočet!L9:L304)</f>
        <v>0</v>
      </c>
      <c r="D16" s="22">
        <f>SUMIF(Rozpočet!F9:F304,B16,Rozpočet!M9:M304)</f>
        <v>0</v>
      </c>
      <c r="E16" s="23">
        <f>SUMIF(Rozpočet!F9:F304,B16,Rozpočet!N9:N304)</f>
        <v>0</v>
      </c>
      <c r="F16" s="24">
        <f>SUMIF(Rozpočet!F9:F304,B16,Rozpočet!O9:O304)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58</v>
      </c>
      <c r="C17" s="22">
        <f>SUMIF(Rozpočet!F9:F304,B17,Rozpočet!L9:L304)</f>
        <v>0</v>
      </c>
      <c r="D17" s="22">
        <f>SUMIF(Rozpočet!F9:F304,B17,Rozpočet!M9:M304)</f>
        <v>0</v>
      </c>
      <c r="E17" s="23">
        <f>SUMIF(Rozpočet!F9:F304,B17,Rozpočet!N9:N304)</f>
        <v>0</v>
      </c>
      <c r="F17" s="24">
        <f>SUMIF(Rozpočet!F9:F304,B17,Rozpočet!O9:O304)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61</v>
      </c>
      <c r="C18" s="22">
        <f>SUMIF(Rozpočet!F9:F304,B18,Rozpočet!L9:L304)</f>
        <v>0</v>
      </c>
      <c r="D18" s="22">
        <f>SUMIF(Rozpočet!F9:F304,B18,Rozpočet!M9:M304)</f>
        <v>0</v>
      </c>
      <c r="E18" s="23">
        <f>SUMIF(Rozpočet!F9:F304,B18,Rozpočet!N9:N304)</f>
        <v>0</v>
      </c>
      <c r="F18" s="24">
        <f>SUMIF(Rozpočet!F9:F304,B18,Rozpočet!O9:O304)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59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128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352</v>
      </c>
      <c r="C21" s="176"/>
      <c r="D21" s="176"/>
      <c r="E21" s="177">
        <f>SUM(C20:E20)</f>
        <v>0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303</v>
      </c>
      <c r="C22" s="171"/>
      <c r="D22" s="171"/>
      <c r="E22" s="172">
        <f>F20</f>
        <v>0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368</v>
      </c>
      <c r="C23" s="174"/>
      <c r="D23" s="174"/>
      <c r="E23" s="175">
        <f>E21+E22</f>
        <v>0</v>
      </c>
      <c r="F23" s="175"/>
      <c r="G23" s="159" t="s">
        <v>321</v>
      </c>
      <c r="H23" s="159"/>
      <c r="I23" s="159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59"/>
      <c r="H24" s="159"/>
      <c r="I24" s="159"/>
      <c r="J24" s="164"/>
      <c r="K24" s="164"/>
      <c r="L24" s="12"/>
    </row>
    <row r="25" spans="1:12" ht="15" customHeight="1">
      <c r="A25" s="6"/>
      <c r="B25" s="165" t="s">
        <v>376</v>
      </c>
      <c r="C25" s="165"/>
      <c r="D25" s="165"/>
      <c r="E25" s="165"/>
      <c r="F25" s="165"/>
      <c r="G25" s="166" t="s">
        <v>312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161</v>
      </c>
      <c r="C26" s="167" t="s">
        <v>133</v>
      </c>
      <c r="D26" s="167"/>
      <c r="E26" s="168" t="s">
        <v>116</v>
      </c>
      <c r="F26" s="168"/>
      <c r="G26" s="18"/>
      <c r="H26" s="169" t="s">
        <v>163</v>
      </c>
      <c r="I26" s="169"/>
      <c r="J26" s="170" t="s">
        <v>116</v>
      </c>
      <c r="K26" s="170"/>
      <c r="L26" s="12"/>
    </row>
    <row r="27" spans="1:12" ht="15" customHeight="1">
      <c r="A27" s="6"/>
      <c r="B27" s="31">
        <v>21</v>
      </c>
      <c r="C27" s="160">
        <f>SUMIF(Rozpočet!T9:T304,B27,Rozpočet!K9:K304)+H27</f>
        <v>0</v>
      </c>
      <c r="D27" s="160"/>
      <c r="E27" s="161">
        <f>C27/100*B27</f>
        <v>0</v>
      </c>
      <c r="F27" s="161"/>
      <c r="G27" s="32"/>
      <c r="H27" s="163">
        <f>SUMIF(K15:K22,B27,J15:J22)</f>
        <v>0</v>
      </c>
      <c r="I27" s="163"/>
      <c r="J27" s="162">
        <f>H27*B27/100</f>
        <v>0</v>
      </c>
      <c r="K27" s="162"/>
      <c r="L27" s="12"/>
    </row>
    <row r="28" spans="1:12" ht="15" customHeight="1">
      <c r="A28" s="6"/>
      <c r="B28" s="31">
        <v>15</v>
      </c>
      <c r="C28" s="160">
        <f>SUMIF(Rozpočet!T9:T304,B28,Rozpočet!K9:K304)+H28</f>
        <v>0</v>
      </c>
      <c r="D28" s="160"/>
      <c r="E28" s="161">
        <f>C28/100*B28</f>
        <v>0</v>
      </c>
      <c r="F28" s="161"/>
      <c r="G28" s="32"/>
      <c r="H28" s="162">
        <f>SUMIF(K15:K22,B28,J15:J22)</f>
        <v>0</v>
      </c>
      <c r="I28" s="162"/>
      <c r="J28" s="162">
        <f>H28*B28/100</f>
        <v>0</v>
      </c>
      <c r="K28" s="162"/>
      <c r="L28" s="12"/>
    </row>
    <row r="29" spans="1:12" ht="15" customHeight="1">
      <c r="A29" s="6"/>
      <c r="B29" s="31">
        <v>0</v>
      </c>
      <c r="C29" s="160">
        <f>(E23+J23)-(C27+C28)</f>
        <v>0</v>
      </c>
      <c r="D29" s="160"/>
      <c r="E29" s="161">
        <f>C29/100*B29</f>
        <v>0</v>
      </c>
      <c r="F29" s="161"/>
      <c r="G29" s="32"/>
      <c r="H29" s="162">
        <f>J23-(H27+H28)</f>
        <v>0</v>
      </c>
      <c r="I29" s="162"/>
      <c r="J29" s="162">
        <f>H29*B29/100</f>
        <v>0</v>
      </c>
      <c r="K29" s="162"/>
      <c r="L29" s="12"/>
    </row>
    <row r="30" spans="1:12" ht="15" customHeight="1">
      <c r="A30" s="6"/>
      <c r="B30" s="156"/>
      <c r="C30" s="157">
        <f>ROUNDUP(C27+C28+C29,1)</f>
        <v>0</v>
      </c>
      <c r="D30" s="157"/>
      <c r="E30" s="158">
        <f>ROUNDUP(E27+E28+E29,1)</f>
        <v>0</v>
      </c>
      <c r="F30" s="158"/>
      <c r="G30" s="159"/>
      <c r="H30" s="159"/>
      <c r="I30" s="159"/>
      <c r="J30" s="150">
        <f>J27+J28+J29</f>
        <v>0</v>
      </c>
      <c r="K30" s="150"/>
      <c r="L30" s="12"/>
    </row>
    <row r="31" spans="1:12" ht="15" customHeight="1">
      <c r="A31" s="6"/>
      <c r="B31" s="156"/>
      <c r="C31" s="157"/>
      <c r="D31" s="157"/>
      <c r="E31" s="158"/>
      <c r="F31" s="158"/>
      <c r="G31" s="159"/>
      <c r="H31" s="159"/>
      <c r="I31" s="159"/>
      <c r="J31" s="150"/>
      <c r="K31" s="150"/>
      <c r="L31" s="12"/>
    </row>
    <row r="32" spans="1:12" ht="15" customHeight="1">
      <c r="A32" s="6"/>
      <c r="B32" s="151" t="s">
        <v>381</v>
      </c>
      <c r="C32" s="151"/>
      <c r="D32" s="151"/>
      <c r="E32" s="151"/>
      <c r="F32" s="151"/>
      <c r="G32" s="152" t="s">
        <v>363</v>
      </c>
      <c r="H32" s="152"/>
      <c r="I32" s="152"/>
      <c r="J32" s="152"/>
      <c r="K32" s="152"/>
      <c r="L32" s="12"/>
    </row>
    <row r="33" spans="1:12" ht="15" customHeight="1">
      <c r="A33" s="6"/>
      <c r="B33" s="153">
        <f>C30+E30</f>
        <v>0</v>
      </c>
      <c r="C33" s="153"/>
      <c r="D33" s="153"/>
      <c r="E33" s="153"/>
      <c r="F33" s="153"/>
      <c r="G33" s="154" t="s">
        <v>159</v>
      </c>
      <c r="H33" s="154"/>
      <c r="I33" s="154"/>
      <c r="J33" s="15" t="s">
        <v>304</v>
      </c>
      <c r="K33" s="33" t="s">
        <v>270</v>
      </c>
      <c r="L33" s="12"/>
    </row>
    <row r="34" spans="1:12" ht="15" customHeight="1">
      <c r="A34" s="6"/>
      <c r="B34" s="153"/>
      <c r="C34" s="153"/>
      <c r="D34" s="153"/>
      <c r="E34" s="153"/>
      <c r="F34" s="153"/>
      <c r="G34" s="155"/>
      <c r="H34" s="155"/>
      <c r="I34" s="155"/>
      <c r="J34" s="13"/>
      <c r="K34" s="34">
        <f>IF(J34&gt;0,E23/J34,"")</f>
      </c>
      <c r="L34" s="12"/>
    </row>
    <row r="35" spans="1:12" ht="15" customHeight="1">
      <c r="A35" s="6"/>
      <c r="B35" s="153"/>
      <c r="C35" s="153"/>
      <c r="D35" s="153"/>
      <c r="E35" s="153"/>
      <c r="F35" s="153"/>
      <c r="G35" s="155"/>
      <c r="H35" s="155"/>
      <c r="I35" s="155"/>
      <c r="J35" s="13"/>
      <c r="K35" s="34">
        <f>IF(J35&gt;0,E23/J35,"")</f>
      </c>
      <c r="L35" s="12"/>
    </row>
    <row r="36" spans="1:12" ht="15" customHeight="1">
      <c r="A36" s="6"/>
      <c r="B36" s="153"/>
      <c r="C36" s="153"/>
      <c r="D36" s="153"/>
      <c r="E36" s="153"/>
      <c r="F36" s="153"/>
      <c r="G36" s="155"/>
      <c r="H36" s="155"/>
      <c r="I36" s="155"/>
      <c r="J36" s="13"/>
      <c r="K36" s="34">
        <f>IF(J36&gt;0,E23/J36,"")</f>
      </c>
      <c r="L36" s="12"/>
    </row>
    <row r="37" spans="1:12" ht="16.5" customHeight="1">
      <c r="A37" s="3"/>
      <c r="B37" s="147" t="s">
        <v>278</v>
      </c>
      <c r="C37" s="147"/>
      <c r="D37" s="147"/>
      <c r="E37" s="147" t="s">
        <v>285</v>
      </c>
      <c r="F37" s="147"/>
      <c r="G37" s="147"/>
      <c r="H37" s="147"/>
      <c r="I37" s="147" t="s">
        <v>160</v>
      </c>
      <c r="J37" s="147"/>
      <c r="K37" s="147"/>
      <c r="L37" s="3"/>
    </row>
    <row r="38" spans="1:12" ht="84" customHeight="1">
      <c r="A38" s="3"/>
      <c r="B38" s="148"/>
      <c r="C38" s="148"/>
      <c r="D38" s="148"/>
      <c r="E38" s="148"/>
      <c r="F38" s="148"/>
      <c r="G38" s="148"/>
      <c r="H38" s="148"/>
      <c r="I38" s="149"/>
      <c r="J38" s="149"/>
      <c r="K38" s="149"/>
      <c r="L38" s="3"/>
    </row>
    <row r="39" spans="1:12" ht="7.5" customHeight="1">
      <c r="A39" s="3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3"/>
    </row>
    <row r="40" spans="1:13" s="36" customFormat="1" ht="268.5" customHeight="1">
      <c r="A40" s="3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35"/>
      <c r="M40"/>
    </row>
  </sheetData>
  <sheetProtection/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8:D28"/>
    <mergeCell ref="E28:F28"/>
    <mergeCell ref="H28:I28"/>
    <mergeCell ref="J28:K28"/>
    <mergeCell ref="C27:D27"/>
    <mergeCell ref="E27:F27"/>
    <mergeCell ref="H27:I27"/>
    <mergeCell ref="J27:K27"/>
    <mergeCell ref="E30:F31"/>
    <mergeCell ref="G30:I31"/>
    <mergeCell ref="C29:D29"/>
    <mergeCell ref="E29:F29"/>
    <mergeCell ref="H29:I29"/>
    <mergeCell ref="J29:K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12.5742187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287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263</v>
      </c>
      <c r="C2" s="41"/>
      <c r="D2" s="188">
        <f>KrycíList!D6</f>
        <v>0</v>
      </c>
      <c r="E2" s="188"/>
      <c r="F2" s="188"/>
      <c r="G2" s="42" t="str">
        <f>KrycíList!C4</f>
        <v>rekonstrukce hlavních rozvodů vody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131</v>
      </c>
      <c r="C5" s="56" t="s">
        <v>113</v>
      </c>
      <c r="D5" s="57" t="s">
        <v>72</v>
      </c>
      <c r="E5" s="56" t="s">
        <v>16</v>
      </c>
      <c r="F5" s="56" t="s">
        <v>314</v>
      </c>
      <c r="G5" s="56" t="s">
        <v>319</v>
      </c>
      <c r="H5" s="56" t="s">
        <v>128</v>
      </c>
      <c r="I5" s="56" t="s">
        <v>145</v>
      </c>
      <c r="J5" s="56" t="s">
        <v>284</v>
      </c>
      <c r="K5" s="58" t="s">
        <v>57</v>
      </c>
      <c r="L5" s="59" t="s">
        <v>303</v>
      </c>
      <c r="M5" s="59" t="s">
        <v>129</v>
      </c>
      <c r="N5" s="59" t="s">
        <v>130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SUMIF($D8:$D24,"B",H8:H24)</f>
        <v>0</v>
      </c>
      <c r="I6" s="67">
        <f t="shared" si="0"/>
        <v>29136.460860000003</v>
      </c>
      <c r="J6" s="67">
        <f t="shared" si="0"/>
        <v>763894.2158835316</v>
      </c>
      <c r="K6" s="67">
        <f t="shared" si="0"/>
        <v>0</v>
      </c>
      <c r="L6" s="67">
        <f t="shared" si="0"/>
        <v>26963.04300928008</v>
      </c>
      <c r="M6" s="68">
        <f t="shared" si="0"/>
        <v>15.764671963681215</v>
      </c>
      <c r="N6" s="68">
        <f t="shared" si="0"/>
        <v>7.435130000000001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24</v>
      </c>
      <c r="C8" s="70"/>
      <c r="D8" s="69" t="s">
        <v>7</v>
      </c>
      <c r="E8" s="70"/>
      <c r="F8" s="71"/>
      <c r="G8" s="72" t="s">
        <v>367</v>
      </c>
      <c r="H8" s="73"/>
      <c r="I8" s="74">
        <v>29136.460860000003</v>
      </c>
      <c r="J8" s="74">
        <v>763894.2158835316</v>
      </c>
      <c r="K8" s="74"/>
      <c r="L8" s="74">
        <v>26963.04300928008</v>
      </c>
      <c r="M8" s="68">
        <v>15.764671963681215</v>
      </c>
      <c r="N8" s="68">
        <v>7.435130000000001</v>
      </c>
      <c r="O8" s="37"/>
    </row>
    <row r="9" spans="1:15" ht="13.5" customHeight="1">
      <c r="A9" s="37"/>
      <c r="B9" s="37"/>
      <c r="C9" s="75" t="s">
        <v>25</v>
      </c>
      <c r="D9" s="76" t="s">
        <v>8</v>
      </c>
      <c r="E9" s="77"/>
      <c r="F9" s="77" t="s">
        <v>56</v>
      </c>
      <c r="G9" s="78" t="s">
        <v>355</v>
      </c>
      <c r="H9" s="79"/>
      <c r="I9" s="80"/>
      <c r="J9" s="80">
        <v>38862.2</v>
      </c>
      <c r="K9" s="80"/>
      <c r="L9" s="80"/>
      <c r="M9" s="81">
        <v>0.037365199999997496</v>
      </c>
      <c r="N9" s="81"/>
      <c r="O9" s="37"/>
    </row>
    <row r="10" spans="2:15" ht="13.5" customHeight="1">
      <c r="B10" s="37"/>
      <c r="C10" s="75" t="s">
        <v>26</v>
      </c>
      <c r="D10" s="76" t="s">
        <v>8</v>
      </c>
      <c r="E10" s="77"/>
      <c r="F10" s="77" t="s">
        <v>56</v>
      </c>
      <c r="G10" s="78" t="s">
        <v>342</v>
      </c>
      <c r="H10" s="79"/>
      <c r="I10" s="80"/>
      <c r="J10" s="80">
        <v>467.12</v>
      </c>
      <c r="K10" s="80"/>
      <c r="L10" s="80"/>
      <c r="M10" s="81">
        <v>0.21068</v>
      </c>
      <c r="N10" s="81"/>
      <c r="O10" s="37"/>
    </row>
    <row r="11" spans="2:15" ht="13.5" customHeight="1">
      <c r="B11" s="37"/>
      <c r="C11" s="75" t="s">
        <v>27</v>
      </c>
      <c r="D11" s="76" t="s">
        <v>8</v>
      </c>
      <c r="E11" s="77"/>
      <c r="F11" s="77" t="s">
        <v>56</v>
      </c>
      <c r="G11" s="78" t="s">
        <v>325</v>
      </c>
      <c r="H11" s="79"/>
      <c r="I11" s="80"/>
      <c r="J11" s="80">
        <v>15224.564</v>
      </c>
      <c r="K11" s="80"/>
      <c r="L11" s="80"/>
      <c r="M11" s="81">
        <v>5.441020000000001</v>
      </c>
      <c r="N11" s="81"/>
      <c r="O11" s="37"/>
    </row>
    <row r="12" spans="2:15" ht="13.5" customHeight="1">
      <c r="B12" s="37"/>
      <c r="C12" s="75" t="s">
        <v>28</v>
      </c>
      <c r="D12" s="76" t="s">
        <v>8</v>
      </c>
      <c r="E12" s="77"/>
      <c r="F12" s="77" t="s">
        <v>56</v>
      </c>
      <c r="G12" s="78" t="s">
        <v>344</v>
      </c>
      <c r="H12" s="79"/>
      <c r="I12" s="80"/>
      <c r="J12" s="80">
        <v>25070.784688</v>
      </c>
      <c r="K12" s="80"/>
      <c r="L12" s="80"/>
      <c r="M12" s="81">
        <v>4.07940113199998</v>
      </c>
      <c r="N12" s="81"/>
      <c r="O12" s="37"/>
    </row>
    <row r="13" spans="2:15" ht="13.5" customHeight="1">
      <c r="B13" s="37"/>
      <c r="C13" s="75" t="s">
        <v>29</v>
      </c>
      <c r="D13" s="76" t="s">
        <v>8</v>
      </c>
      <c r="E13" s="77"/>
      <c r="F13" s="77" t="s">
        <v>56</v>
      </c>
      <c r="G13" s="78" t="s">
        <v>356</v>
      </c>
      <c r="H13" s="79"/>
      <c r="I13" s="80"/>
      <c r="J13" s="80">
        <v>36214</v>
      </c>
      <c r="K13" s="80"/>
      <c r="L13" s="80"/>
      <c r="M13" s="81">
        <v>0.01619500000000246</v>
      </c>
      <c r="N13" s="81"/>
      <c r="O13" s="37"/>
    </row>
    <row r="14" spans="2:15" ht="13.5" customHeight="1">
      <c r="B14" s="37"/>
      <c r="C14" s="75" t="s">
        <v>30</v>
      </c>
      <c r="D14" s="76" t="s">
        <v>8</v>
      </c>
      <c r="E14" s="77"/>
      <c r="F14" s="77" t="s">
        <v>56</v>
      </c>
      <c r="G14" s="78" t="s">
        <v>328</v>
      </c>
      <c r="H14" s="79"/>
      <c r="I14" s="80"/>
      <c r="J14" s="80">
        <v>28267.1404298</v>
      </c>
      <c r="K14" s="80"/>
      <c r="L14" s="80"/>
      <c r="M14" s="81">
        <v>0.09658565600000414</v>
      </c>
      <c r="N14" s="81">
        <v>6.88124</v>
      </c>
      <c r="O14" s="37"/>
    </row>
    <row r="15" spans="2:15" ht="13.5" customHeight="1">
      <c r="B15" s="37"/>
      <c r="C15" s="75" t="s">
        <v>31</v>
      </c>
      <c r="D15" s="76" t="s">
        <v>8</v>
      </c>
      <c r="E15" s="77"/>
      <c r="F15" s="77" t="s">
        <v>56</v>
      </c>
      <c r="G15" s="78" t="s">
        <v>280</v>
      </c>
      <c r="H15" s="79"/>
      <c r="I15" s="80"/>
      <c r="J15" s="80">
        <v>10552.240825609659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48</v>
      </c>
      <c r="D16" s="76" t="s">
        <v>8</v>
      </c>
      <c r="E16" s="77"/>
      <c r="F16" s="77" t="s">
        <v>60</v>
      </c>
      <c r="G16" s="78" t="s">
        <v>301</v>
      </c>
      <c r="H16" s="79"/>
      <c r="I16" s="80">
        <v>14064.22836</v>
      </c>
      <c r="J16" s="80">
        <v>8076.2609049719995</v>
      </c>
      <c r="K16" s="80"/>
      <c r="L16" s="80"/>
      <c r="M16" s="81">
        <v>0.3815689468800099</v>
      </c>
      <c r="N16" s="81"/>
      <c r="O16" s="37"/>
    </row>
    <row r="17" spans="2:15" ht="13.5" customHeight="1">
      <c r="B17" s="37"/>
      <c r="C17" s="75" t="s">
        <v>49</v>
      </c>
      <c r="D17" s="76" t="s">
        <v>8</v>
      </c>
      <c r="E17" s="77"/>
      <c r="F17" s="77" t="s">
        <v>60</v>
      </c>
      <c r="G17" s="78" t="s">
        <v>302</v>
      </c>
      <c r="H17" s="79"/>
      <c r="I17" s="80"/>
      <c r="J17" s="80">
        <v>387320.5500165</v>
      </c>
      <c r="K17" s="80"/>
      <c r="L17" s="80"/>
      <c r="M17" s="81">
        <v>4.06012982880118</v>
      </c>
      <c r="N17" s="81">
        <v>0.23118</v>
      </c>
      <c r="O17" s="37"/>
    </row>
    <row r="18" spans="2:15" ht="13.5" customHeight="1">
      <c r="B18" s="37"/>
      <c r="C18" s="75" t="s">
        <v>50</v>
      </c>
      <c r="D18" s="76" t="s">
        <v>8</v>
      </c>
      <c r="E18" s="77"/>
      <c r="F18" s="77" t="s">
        <v>60</v>
      </c>
      <c r="G18" s="78" t="s">
        <v>307</v>
      </c>
      <c r="H18" s="79"/>
      <c r="I18" s="80"/>
      <c r="J18" s="80">
        <v>20822.19806</v>
      </c>
      <c r="K18" s="80"/>
      <c r="L18" s="80"/>
      <c r="M18" s="81">
        <v>0.0020300500000000163</v>
      </c>
      <c r="N18" s="81"/>
      <c r="O18" s="37"/>
    </row>
    <row r="19" spans="2:15" ht="13.5" customHeight="1">
      <c r="B19" s="37"/>
      <c r="C19" s="75" t="s">
        <v>51</v>
      </c>
      <c r="D19" s="76" t="s">
        <v>8</v>
      </c>
      <c r="E19" s="77"/>
      <c r="F19" s="77" t="s">
        <v>60</v>
      </c>
      <c r="G19" s="78" t="s">
        <v>295</v>
      </c>
      <c r="H19" s="79"/>
      <c r="I19" s="80">
        <v>11180.79</v>
      </c>
      <c r="J19" s="80">
        <v>91927.43351499998</v>
      </c>
      <c r="K19" s="80"/>
      <c r="L19" s="80"/>
      <c r="M19" s="81">
        <v>0.13564015000000174</v>
      </c>
      <c r="N19" s="81">
        <v>0.10671</v>
      </c>
      <c r="O19" s="37"/>
    </row>
    <row r="20" spans="2:15" ht="13.5" customHeight="1">
      <c r="B20" s="37"/>
      <c r="C20" s="75" t="s">
        <v>52</v>
      </c>
      <c r="D20" s="76" t="s">
        <v>8</v>
      </c>
      <c r="E20" s="77"/>
      <c r="F20" s="77" t="s">
        <v>60</v>
      </c>
      <c r="G20" s="78" t="s">
        <v>290</v>
      </c>
      <c r="H20" s="79"/>
      <c r="I20" s="80"/>
      <c r="J20" s="80">
        <v>51656.971031400004</v>
      </c>
      <c r="K20" s="80"/>
      <c r="L20" s="80"/>
      <c r="M20" s="81">
        <v>0.9038010000000001</v>
      </c>
      <c r="N20" s="81"/>
      <c r="O20" s="37"/>
    </row>
    <row r="21" spans="2:15" ht="13.5" customHeight="1">
      <c r="B21" s="37"/>
      <c r="C21" s="75" t="s">
        <v>53</v>
      </c>
      <c r="D21" s="76" t="s">
        <v>8</v>
      </c>
      <c r="E21" s="77"/>
      <c r="F21" s="77" t="s">
        <v>60</v>
      </c>
      <c r="G21" s="78" t="s">
        <v>311</v>
      </c>
      <c r="H21" s="79"/>
      <c r="I21" s="80">
        <v>3891.4425</v>
      </c>
      <c r="J21" s="80">
        <v>30608.75241225</v>
      </c>
      <c r="K21" s="80"/>
      <c r="L21" s="80"/>
      <c r="M21" s="81">
        <v>0.2224800000000173</v>
      </c>
      <c r="N21" s="81">
        <v>0.21600000000000003</v>
      </c>
      <c r="O21" s="37"/>
    </row>
    <row r="22" spans="2:15" ht="13.5" customHeight="1">
      <c r="B22" s="37"/>
      <c r="C22" s="75" t="s">
        <v>54</v>
      </c>
      <c r="D22" s="76" t="s">
        <v>8</v>
      </c>
      <c r="E22" s="77"/>
      <c r="F22" s="77" t="s">
        <v>60</v>
      </c>
      <c r="G22" s="78" t="s">
        <v>115</v>
      </c>
      <c r="H22" s="79"/>
      <c r="I22" s="80"/>
      <c r="J22" s="80">
        <v>18824</v>
      </c>
      <c r="K22" s="80"/>
      <c r="L22" s="80"/>
      <c r="M22" s="81">
        <v>0.17777500000002616</v>
      </c>
      <c r="N22" s="81"/>
      <c r="O22" s="37"/>
    </row>
    <row r="23" spans="2:15" ht="13.5" customHeight="1">
      <c r="B23" s="37"/>
      <c r="C23" s="75" t="s">
        <v>55</v>
      </c>
      <c r="D23" s="76" t="s">
        <v>8</v>
      </c>
      <c r="E23" s="77"/>
      <c r="F23" s="77" t="s">
        <v>74</v>
      </c>
      <c r="G23" s="78" t="s">
        <v>305</v>
      </c>
      <c r="H23" s="79"/>
      <c r="I23" s="80"/>
      <c r="J23" s="80"/>
      <c r="K23" s="80"/>
      <c r="L23" s="80">
        <v>26963.04300928008</v>
      </c>
      <c r="M23" s="81"/>
      <c r="N23" s="81"/>
      <c r="O23" s="37"/>
    </row>
    <row r="24" spans="1:15" ht="7.5" customHeight="1">
      <c r="A24" s="37" t="s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</sheetData>
  <sheetProtection/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03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12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6" t="s">
        <v>63</v>
      </c>
      <c r="B1" s="87" t="s">
        <v>131</v>
      </c>
      <c r="C1" s="87" t="s">
        <v>113</v>
      </c>
      <c r="D1" s="87" t="s">
        <v>72</v>
      </c>
      <c r="E1" s="87" t="s">
        <v>264</v>
      </c>
      <c r="F1" s="87" t="s">
        <v>314</v>
      </c>
      <c r="G1" s="87" t="s">
        <v>112</v>
      </c>
      <c r="H1" s="87" t="s">
        <v>324</v>
      </c>
      <c r="I1" s="87" t="s">
        <v>20</v>
      </c>
      <c r="J1" s="87" t="s">
        <v>315</v>
      </c>
      <c r="K1" s="87" t="s">
        <v>276</v>
      </c>
      <c r="L1" s="88" t="s">
        <v>145</v>
      </c>
      <c r="M1" s="88" t="s">
        <v>284</v>
      </c>
      <c r="N1" s="88" t="s">
        <v>57</v>
      </c>
      <c r="O1" s="88" t="s">
        <v>303</v>
      </c>
      <c r="P1" s="89" t="s">
        <v>298</v>
      </c>
      <c r="Q1" s="87" t="s">
        <v>299</v>
      </c>
      <c r="R1" s="87" t="s">
        <v>277</v>
      </c>
      <c r="S1" s="87" t="s">
        <v>73</v>
      </c>
      <c r="T1" s="87" t="s">
        <v>76</v>
      </c>
      <c r="U1" s="87" t="s">
        <v>323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339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263</v>
      </c>
      <c r="C3" s="41"/>
      <c r="D3" s="188">
        <f>KrycíList!D6</f>
        <v>0</v>
      </c>
      <c r="E3" s="188"/>
      <c r="F3" s="188"/>
      <c r="G3" s="190" t="str">
        <f>KrycíList!C4</f>
        <v>rekonstrukce hlavních rozvodů vody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131</v>
      </c>
      <c r="C6" s="56" t="s">
        <v>113</v>
      </c>
      <c r="D6" s="57" t="s">
        <v>72</v>
      </c>
      <c r="E6" s="56" t="s">
        <v>16</v>
      </c>
      <c r="F6" s="56" t="s">
        <v>314</v>
      </c>
      <c r="G6" s="56" t="s">
        <v>319</v>
      </c>
      <c r="H6" s="56" t="s">
        <v>318</v>
      </c>
      <c r="I6" s="56" t="s">
        <v>20</v>
      </c>
      <c r="J6" s="56" t="s">
        <v>114</v>
      </c>
      <c r="K6" s="58" t="s">
        <v>275</v>
      </c>
      <c r="L6" s="59" t="s">
        <v>145</v>
      </c>
      <c r="M6" s="59" t="s">
        <v>284</v>
      </c>
      <c r="N6" s="59" t="s">
        <v>57</v>
      </c>
      <c r="O6" s="59" t="s">
        <v>303</v>
      </c>
      <c r="P6" s="59" t="s">
        <v>260</v>
      </c>
      <c r="Q6" s="59" t="s">
        <v>261</v>
      </c>
      <c r="R6" s="59" t="s">
        <v>147</v>
      </c>
      <c r="S6" s="59" t="s">
        <v>146</v>
      </c>
      <c r="T6" s="59" t="s">
        <v>76</v>
      </c>
      <c r="U6" s="59" t="s">
        <v>323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SUMIF($D9:$D305,"B",K9:K305)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15.76467196368122</v>
      </c>
      <c r="Q7" s="100">
        <f t="shared" si="0"/>
        <v>7.43513</v>
      </c>
      <c r="R7" s="100">
        <f t="shared" si="0"/>
        <v>1300.80273881161</v>
      </c>
      <c r="S7" s="99">
        <f t="shared" si="0"/>
        <v>141757.33529765587</v>
      </c>
      <c r="T7" s="101">
        <f>ROUNDUP(SUMIF($D9:$D305,"B",T9:T305),1)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24</v>
      </c>
      <c r="C9" s="70"/>
      <c r="D9" s="69" t="s">
        <v>7</v>
      </c>
      <c r="E9" s="70"/>
      <c r="F9" s="71"/>
      <c r="G9" s="72" t="s">
        <v>367</v>
      </c>
      <c r="H9" s="70"/>
      <c r="I9" s="69"/>
      <c r="J9" s="70"/>
      <c r="K9" s="67">
        <f aca="true" t="shared" si="1" ref="K9:T9">SUMIF($D10:$D303,"O",K10:K303)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15.76467196368122</v>
      </c>
      <c r="Q9" s="68">
        <f t="shared" si="1"/>
        <v>7.43513</v>
      </c>
      <c r="R9" s="68">
        <f t="shared" si="1"/>
        <v>1300.80273881161</v>
      </c>
      <c r="S9" s="74">
        <f t="shared" si="1"/>
        <v>141757.33529765587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25</v>
      </c>
      <c r="D10" s="76" t="s">
        <v>8</v>
      </c>
      <c r="E10" s="77"/>
      <c r="F10" s="77" t="s">
        <v>56</v>
      </c>
      <c r="G10" s="78" t="s">
        <v>355</v>
      </c>
      <c r="H10" s="77"/>
      <c r="I10" s="76"/>
      <c r="J10" s="77"/>
      <c r="K10" s="107">
        <f>SUBTOTAL(9,K11:K15)</f>
        <v>0</v>
      </c>
      <c r="L10" s="80">
        <f>SUBTOTAL(9,L11:L15)</f>
        <v>0</v>
      </c>
      <c r="M10" s="80">
        <f>SUBTOTAL(9,M11:M15)</f>
        <v>0</v>
      </c>
      <c r="N10" s="80">
        <f>SUBTOTAL(9,N11:N15)</f>
        <v>0</v>
      </c>
      <c r="O10" s="80">
        <f>SUBTOTAL(9,O11:O15)</f>
        <v>0</v>
      </c>
      <c r="P10" s="81">
        <f>SUMPRODUCT(P11:P15,$H11:$H15)</f>
        <v>0.037365199999997496</v>
      </c>
      <c r="Q10" s="81">
        <f>SUMPRODUCT(Q11:Q15,$H11:$H15)</f>
        <v>0</v>
      </c>
      <c r="R10" s="81">
        <f>SUMPRODUCT(R11:R15,$H11:$H15)</f>
        <v>6.70799999999781</v>
      </c>
      <c r="S10" s="80">
        <f>SUMPRODUCT(S11:S15,$H11:$H15)</f>
        <v>646.6511999997889</v>
      </c>
      <c r="T10" s="108">
        <f>SUMPRODUCT(T11:T15,$K11:$K15)/100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351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9</v>
      </c>
      <c r="E12" s="127">
        <v>1</v>
      </c>
      <c r="F12" s="128" t="s">
        <v>172</v>
      </c>
      <c r="G12" s="129" t="s">
        <v>441</v>
      </c>
      <c r="H12" s="130">
        <v>86</v>
      </c>
      <c r="I12" s="131" t="s">
        <v>22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8.569999999999425E-05</v>
      </c>
      <c r="Q12" s="136">
        <v>0</v>
      </c>
      <c r="R12" s="136">
        <v>0.07799999999997453</v>
      </c>
      <c r="S12" s="132">
        <v>7.519199999997546</v>
      </c>
      <c r="T12" s="137">
        <v>21</v>
      </c>
      <c r="U12" s="138">
        <f>K12*(T12+100)/100</f>
        <v>0</v>
      </c>
      <c r="V12" s="139"/>
    </row>
    <row r="13" spans="1:22" ht="12.75" outlineLevel="2">
      <c r="A13" s="3"/>
      <c r="B13" s="105"/>
      <c r="C13" s="105"/>
      <c r="D13" s="126" t="s">
        <v>9</v>
      </c>
      <c r="E13" s="127">
        <v>2</v>
      </c>
      <c r="F13" s="128" t="s">
        <v>173</v>
      </c>
      <c r="G13" s="129" t="s">
        <v>391</v>
      </c>
      <c r="H13" s="130">
        <v>350</v>
      </c>
      <c r="I13" s="131" t="s">
        <v>22</v>
      </c>
      <c r="J13" s="132"/>
      <c r="K13" s="133">
        <f>H13*J13</f>
        <v>0</v>
      </c>
      <c r="L13" s="134">
        <f>IF(D13="S",K13,"")</f>
      </c>
      <c r="M13" s="135">
        <f>IF(OR(D13="P",D13="U"),K13,"")</f>
        <v>0</v>
      </c>
      <c r="N13" s="135">
        <f>IF(D13="H",K13,"")</f>
      </c>
      <c r="O13" s="135">
        <f>IF(D13="V",K13,"")</f>
      </c>
      <c r="P13" s="136">
        <v>8.569999999999425E-05</v>
      </c>
      <c r="Q13" s="136">
        <v>0</v>
      </c>
      <c r="R13" s="136">
        <v>0</v>
      </c>
      <c r="S13" s="132">
        <v>0</v>
      </c>
      <c r="T13" s="137">
        <v>21</v>
      </c>
      <c r="U13" s="138">
        <f>K13*(T13+100)/100</f>
        <v>0</v>
      </c>
      <c r="V13" s="139"/>
    </row>
    <row r="14" spans="1:22" ht="12.75" outlineLevel="2">
      <c r="A14" s="3"/>
      <c r="B14" s="105"/>
      <c r="C14" s="105"/>
      <c r="D14" s="126" t="s">
        <v>9</v>
      </c>
      <c r="E14" s="127">
        <v>3</v>
      </c>
      <c r="F14" s="128" t="s">
        <v>164</v>
      </c>
      <c r="G14" s="129" t="s">
        <v>374</v>
      </c>
      <c r="H14" s="130">
        <v>1</v>
      </c>
      <c r="I14" s="131" t="s">
        <v>135</v>
      </c>
      <c r="J14" s="132"/>
      <c r="K14" s="133">
        <f>H14*J14</f>
        <v>0</v>
      </c>
      <c r="L14" s="134">
        <f>IF(D14="S",K14,"")</f>
      </c>
      <c r="M14" s="135">
        <f>IF(OR(D14="P",D14="U"),K14,"")</f>
        <v>0</v>
      </c>
      <c r="N14" s="135">
        <f>IF(D14="H",K14,"")</f>
      </c>
      <c r="O14" s="135">
        <f>IF(D14="V",K14,"")</f>
      </c>
      <c r="P14" s="136">
        <v>0</v>
      </c>
      <c r="Q14" s="136">
        <v>0</v>
      </c>
      <c r="R14" s="136">
        <v>0</v>
      </c>
      <c r="S14" s="132">
        <v>0</v>
      </c>
      <c r="T14" s="137">
        <v>21</v>
      </c>
      <c r="U14" s="138">
        <f>K14*(T14+100)/100</f>
        <v>0</v>
      </c>
      <c r="V14" s="139"/>
    </row>
    <row r="15" spans="1:22" s="115" customFormat="1" ht="22.5" outlineLevel="2">
      <c r="A15" s="109"/>
      <c r="B15" s="109"/>
      <c r="C15" s="109"/>
      <c r="D15" s="109"/>
      <c r="E15" s="109"/>
      <c r="F15" s="109"/>
      <c r="G15" s="110" t="s">
        <v>449</v>
      </c>
      <c r="H15" s="109"/>
      <c r="I15" s="111"/>
      <c r="J15" s="109"/>
      <c r="K15" s="109"/>
      <c r="L15" s="112"/>
      <c r="M15" s="112"/>
      <c r="N15" s="112"/>
      <c r="O15" s="112"/>
      <c r="P15" s="113"/>
      <c r="Q15" s="109"/>
      <c r="R15" s="109"/>
      <c r="S15" s="109"/>
      <c r="T15" s="114"/>
      <c r="U15" s="114"/>
      <c r="V15" s="109"/>
    </row>
    <row r="16" spans="1:22" ht="12.75" outlineLevel="1">
      <c r="A16" s="3"/>
      <c r="B16" s="106"/>
      <c r="C16" s="75" t="s">
        <v>26</v>
      </c>
      <c r="D16" s="76" t="s">
        <v>8</v>
      </c>
      <c r="E16" s="77"/>
      <c r="F16" s="77" t="s">
        <v>56</v>
      </c>
      <c r="G16" s="78" t="s">
        <v>342</v>
      </c>
      <c r="H16" s="77"/>
      <c r="I16" s="76"/>
      <c r="J16" s="77"/>
      <c r="K16" s="107">
        <f>SUBTOTAL(9,K17:K18)</f>
        <v>0</v>
      </c>
      <c r="L16" s="80">
        <f>SUBTOTAL(9,L17:L18)</f>
        <v>0</v>
      </c>
      <c r="M16" s="80">
        <f>SUBTOTAL(9,M17:M18)</f>
        <v>0</v>
      </c>
      <c r="N16" s="80">
        <f>SUBTOTAL(9,N17:N18)</f>
        <v>0</v>
      </c>
      <c r="O16" s="80">
        <f>SUBTOTAL(9,O17:O18)</f>
        <v>0</v>
      </c>
      <c r="P16" s="81">
        <f>SUMPRODUCT(P17:P18,$H17:$H18)</f>
        <v>0.21068</v>
      </c>
      <c r="Q16" s="81">
        <f>SUMPRODUCT(Q17:Q18,$H17:$H18)</f>
        <v>0</v>
      </c>
      <c r="R16" s="81">
        <f>SUMPRODUCT(R17:R18,$H17:$H18)</f>
        <v>0.9240000000004329</v>
      </c>
      <c r="S16" s="80">
        <f>SUMPRODUCT(S17:S18,$H17:$H18)</f>
        <v>81.79960000004026</v>
      </c>
      <c r="T16" s="108">
        <f>SUMPRODUCT(T17:T18,$K17:$K18)/100</f>
        <v>0</v>
      </c>
      <c r="U16" s="108">
        <f>K16+T16</f>
        <v>0</v>
      </c>
      <c r="V16" s="105"/>
    </row>
    <row r="17" spans="1:22" ht="12.75" outlineLevel="2">
      <c r="A17" s="3"/>
      <c r="B17" s="116"/>
      <c r="C17" s="117"/>
      <c r="D17" s="118"/>
      <c r="E17" s="119" t="s">
        <v>351</v>
      </c>
      <c r="F17" s="120"/>
      <c r="G17" s="121"/>
      <c r="H17" s="120"/>
      <c r="I17" s="118"/>
      <c r="J17" s="120"/>
      <c r="K17" s="122"/>
      <c r="L17" s="123"/>
      <c r="M17" s="123"/>
      <c r="N17" s="123"/>
      <c r="O17" s="123"/>
      <c r="P17" s="124"/>
      <c r="Q17" s="124"/>
      <c r="R17" s="124"/>
      <c r="S17" s="124"/>
      <c r="T17" s="125"/>
      <c r="U17" s="125"/>
      <c r="V17" s="105"/>
    </row>
    <row r="18" spans="1:22" ht="25.5" outlineLevel="2">
      <c r="A18" s="3"/>
      <c r="B18" s="105"/>
      <c r="C18" s="105"/>
      <c r="D18" s="126" t="s">
        <v>9</v>
      </c>
      <c r="E18" s="127">
        <v>1</v>
      </c>
      <c r="F18" s="128" t="s">
        <v>166</v>
      </c>
      <c r="G18" s="129" t="s">
        <v>442</v>
      </c>
      <c r="H18" s="130">
        <v>4</v>
      </c>
      <c r="I18" s="131" t="s">
        <v>62</v>
      </c>
      <c r="J18" s="132"/>
      <c r="K18" s="133">
        <f>H18*J18</f>
        <v>0</v>
      </c>
      <c r="L18" s="134">
        <f>IF(D18="S",K18,"")</f>
      </c>
      <c r="M18" s="135">
        <f>IF(OR(D18="P",D18="U"),K18,"")</f>
        <v>0</v>
      </c>
      <c r="N18" s="135">
        <f>IF(D18="H",K18,"")</f>
      </c>
      <c r="O18" s="135">
        <f>IF(D18="V",K18,"")</f>
      </c>
      <c r="P18" s="136">
        <v>0.05267</v>
      </c>
      <c r="Q18" s="136">
        <v>0</v>
      </c>
      <c r="R18" s="136">
        <v>0.23100000000010823</v>
      </c>
      <c r="S18" s="132">
        <v>20.449900000010064</v>
      </c>
      <c r="T18" s="137">
        <v>21</v>
      </c>
      <c r="U18" s="138">
        <f>K18*(T18+100)/100</f>
        <v>0</v>
      </c>
      <c r="V18" s="139"/>
    </row>
    <row r="19" spans="1:22" ht="12.75" outlineLevel="1">
      <c r="A19" s="3"/>
      <c r="B19" s="106"/>
      <c r="C19" s="75" t="s">
        <v>27</v>
      </c>
      <c r="D19" s="76" t="s">
        <v>8</v>
      </c>
      <c r="E19" s="77"/>
      <c r="F19" s="77" t="s">
        <v>56</v>
      </c>
      <c r="G19" s="78" t="s">
        <v>325</v>
      </c>
      <c r="H19" s="77"/>
      <c r="I19" s="76"/>
      <c r="J19" s="77"/>
      <c r="K19" s="107">
        <f>SUBTOTAL(9,K20:K24)</f>
        <v>0</v>
      </c>
      <c r="L19" s="80">
        <f>SUBTOTAL(9,L20:L24)</f>
        <v>0</v>
      </c>
      <c r="M19" s="80">
        <f>SUBTOTAL(9,M20:M24)</f>
        <v>0</v>
      </c>
      <c r="N19" s="80">
        <f>SUBTOTAL(9,N20:N24)</f>
        <v>0</v>
      </c>
      <c r="O19" s="80">
        <f>SUBTOTAL(9,O20:O24)</f>
        <v>0</v>
      </c>
      <c r="P19" s="81">
        <f>SUMPRODUCT(P20:P24,$H20:$H24)</f>
        <v>5.44102</v>
      </c>
      <c r="Q19" s="81">
        <f>SUMPRODUCT(Q20:Q24,$H20:$H24)</f>
        <v>0</v>
      </c>
      <c r="R19" s="81">
        <f>SUMPRODUCT(R20:R24,$H20:$H24)</f>
        <v>33.13199999999951</v>
      </c>
      <c r="S19" s="80">
        <f>SUMPRODUCT(S20:S24,$H20:$H24)</f>
        <v>2983.322799999937</v>
      </c>
      <c r="T19" s="108">
        <f>SUMPRODUCT(T20:T24,$K20:$K24)/100</f>
        <v>0</v>
      </c>
      <c r="U19" s="108">
        <f>K19+T19</f>
        <v>0</v>
      </c>
      <c r="V19" s="105"/>
    </row>
    <row r="20" spans="1:22" ht="12.75" outlineLevel="2">
      <c r="A20" s="3"/>
      <c r="B20" s="116"/>
      <c r="C20" s="117"/>
      <c r="D20" s="118"/>
      <c r="E20" s="119" t="s">
        <v>351</v>
      </c>
      <c r="F20" s="120"/>
      <c r="G20" s="121"/>
      <c r="H20" s="120"/>
      <c r="I20" s="118"/>
      <c r="J20" s="120"/>
      <c r="K20" s="122"/>
      <c r="L20" s="123"/>
      <c r="M20" s="123"/>
      <c r="N20" s="123"/>
      <c r="O20" s="123"/>
      <c r="P20" s="124"/>
      <c r="Q20" s="124"/>
      <c r="R20" s="124"/>
      <c r="S20" s="124"/>
      <c r="T20" s="125"/>
      <c r="U20" s="125"/>
      <c r="V20" s="105"/>
    </row>
    <row r="21" spans="1:22" ht="12.75" outlineLevel="2">
      <c r="A21" s="3"/>
      <c r="B21" s="105"/>
      <c r="C21" s="105"/>
      <c r="D21" s="126" t="s">
        <v>9</v>
      </c>
      <c r="E21" s="127">
        <v>1</v>
      </c>
      <c r="F21" s="128" t="s">
        <v>169</v>
      </c>
      <c r="G21" s="129" t="s">
        <v>358</v>
      </c>
      <c r="H21" s="130">
        <v>8.6</v>
      </c>
      <c r="I21" s="131" t="s">
        <v>22</v>
      </c>
      <c r="J21" s="132"/>
      <c r="K21" s="133">
        <f>H21*J21</f>
        <v>0</v>
      </c>
      <c r="L21" s="134">
        <f>IF(D21="S",K21,"")</f>
      </c>
      <c r="M21" s="135">
        <f>IF(OR(D21="P",D21="U"),K21,"")</f>
        <v>0</v>
      </c>
      <c r="N21" s="135">
        <f>IF(D21="H",K21,"")</f>
      </c>
      <c r="O21" s="135">
        <f>IF(D21="V",K21,"")</f>
      </c>
      <c r="P21" s="136">
        <v>0.12415</v>
      </c>
      <c r="Q21" s="136">
        <v>0</v>
      </c>
      <c r="R21" s="136">
        <v>0.8709999999997534</v>
      </c>
      <c r="S21" s="132">
        <v>78.70589999997593</v>
      </c>
      <c r="T21" s="137">
        <v>21</v>
      </c>
      <c r="U21" s="138">
        <f>K21*(T21+100)/100</f>
        <v>0</v>
      </c>
      <c r="V21" s="139"/>
    </row>
    <row r="22" spans="1:22" ht="12.75" outlineLevel="2">
      <c r="A22" s="3"/>
      <c r="B22" s="105"/>
      <c r="C22" s="105"/>
      <c r="D22" s="126" t="s">
        <v>9</v>
      </c>
      <c r="E22" s="127">
        <v>2</v>
      </c>
      <c r="F22" s="128" t="s">
        <v>170</v>
      </c>
      <c r="G22" s="129" t="s">
        <v>359</v>
      </c>
      <c r="H22" s="130">
        <v>15.4</v>
      </c>
      <c r="I22" s="131" t="s">
        <v>22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0.25444999999999995</v>
      </c>
      <c r="Q22" s="136">
        <v>0</v>
      </c>
      <c r="R22" s="136">
        <v>1.1409999999999625</v>
      </c>
      <c r="S22" s="132">
        <v>103.2888999999958</v>
      </c>
      <c r="T22" s="137">
        <v>21</v>
      </c>
      <c r="U22" s="138">
        <f>K22*(T22+100)/100</f>
        <v>0</v>
      </c>
      <c r="V22" s="139"/>
    </row>
    <row r="23" spans="1:22" ht="25.5" outlineLevel="2">
      <c r="A23" s="3"/>
      <c r="B23" s="105"/>
      <c r="C23" s="105"/>
      <c r="D23" s="126" t="s">
        <v>9</v>
      </c>
      <c r="E23" s="127">
        <v>3</v>
      </c>
      <c r="F23" s="128" t="s">
        <v>167</v>
      </c>
      <c r="G23" s="129" t="s">
        <v>427</v>
      </c>
      <c r="H23" s="130">
        <v>24</v>
      </c>
      <c r="I23" s="131" t="s">
        <v>62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0.01282</v>
      </c>
      <c r="Q23" s="136">
        <v>0</v>
      </c>
      <c r="R23" s="136">
        <v>0.26100000000008095</v>
      </c>
      <c r="S23" s="132">
        <v>23.13690000000762</v>
      </c>
      <c r="T23" s="137">
        <v>21</v>
      </c>
      <c r="U23" s="138">
        <f>K23*(T23+100)/100</f>
        <v>0</v>
      </c>
      <c r="V23" s="139"/>
    </row>
    <row r="24" spans="1:22" ht="25.5" outlineLevel="2">
      <c r="A24" s="3"/>
      <c r="B24" s="105"/>
      <c r="C24" s="105"/>
      <c r="D24" s="126" t="s">
        <v>9</v>
      </c>
      <c r="E24" s="127">
        <v>4</v>
      </c>
      <c r="F24" s="128" t="s">
        <v>168</v>
      </c>
      <c r="G24" s="129" t="s">
        <v>431</v>
      </c>
      <c r="H24" s="130">
        <v>6</v>
      </c>
      <c r="I24" s="131" t="s">
        <v>62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0.02452</v>
      </c>
      <c r="Q24" s="136">
        <v>0</v>
      </c>
      <c r="R24" s="136">
        <v>0.30100000000004457</v>
      </c>
      <c r="S24" s="132">
        <v>26.752900000004335</v>
      </c>
      <c r="T24" s="137">
        <v>21</v>
      </c>
      <c r="U24" s="138">
        <f>K24*(T24+100)/100</f>
        <v>0</v>
      </c>
      <c r="V24" s="139"/>
    </row>
    <row r="25" spans="1:22" ht="12.75" outlineLevel="1">
      <c r="A25" s="3"/>
      <c r="B25" s="106"/>
      <c r="C25" s="75" t="s">
        <v>28</v>
      </c>
      <c r="D25" s="76" t="s">
        <v>8</v>
      </c>
      <c r="E25" s="77"/>
      <c r="F25" s="77" t="s">
        <v>56</v>
      </c>
      <c r="G25" s="78" t="s">
        <v>344</v>
      </c>
      <c r="H25" s="77"/>
      <c r="I25" s="76"/>
      <c r="J25" s="77"/>
      <c r="K25" s="107">
        <f>SUBTOTAL(9,K26:K38)</f>
        <v>0</v>
      </c>
      <c r="L25" s="80">
        <f>SUBTOTAL(9,L26:L38)</f>
        <v>0</v>
      </c>
      <c r="M25" s="80">
        <f>SUBTOTAL(9,M26:M38)</f>
        <v>0</v>
      </c>
      <c r="N25" s="80">
        <f>SUBTOTAL(9,N26:N38)</f>
        <v>0</v>
      </c>
      <c r="O25" s="80">
        <f>SUBTOTAL(9,O26:O38)</f>
        <v>0</v>
      </c>
      <c r="P25" s="81">
        <f>SUMPRODUCT(P26:P38,$H26:$H38)</f>
        <v>4.07940113199998</v>
      </c>
      <c r="Q25" s="81">
        <f>SUMPRODUCT(Q26:Q38,$H26:$H38)</f>
        <v>0</v>
      </c>
      <c r="R25" s="81">
        <f>SUMPRODUCT(R26:R38,$H26:$H38)</f>
        <v>61.81594399999637</v>
      </c>
      <c r="S25" s="80">
        <f>SUMPRODUCT(S26:S38,$H26:$H38)</f>
        <v>6472.001497599724</v>
      </c>
      <c r="T25" s="108">
        <f>SUMPRODUCT(T26:T38,$K26:$K38)/100</f>
        <v>0</v>
      </c>
      <c r="U25" s="108">
        <f>K25+T25</f>
        <v>0</v>
      </c>
      <c r="V25" s="105"/>
    </row>
    <row r="26" spans="1:22" ht="12.75" outlineLevel="2">
      <c r="A26" s="3"/>
      <c r="B26" s="116"/>
      <c r="C26" s="117"/>
      <c r="D26" s="118"/>
      <c r="E26" s="119" t="s">
        <v>351</v>
      </c>
      <c r="F26" s="120"/>
      <c r="G26" s="121"/>
      <c r="H26" s="120"/>
      <c r="I26" s="118"/>
      <c r="J26" s="120"/>
      <c r="K26" s="122"/>
      <c r="L26" s="123"/>
      <c r="M26" s="123"/>
      <c r="N26" s="123"/>
      <c r="O26" s="123"/>
      <c r="P26" s="124"/>
      <c r="Q26" s="124"/>
      <c r="R26" s="124"/>
      <c r="S26" s="124"/>
      <c r="T26" s="125"/>
      <c r="U26" s="125"/>
      <c r="V26" s="105"/>
    </row>
    <row r="27" spans="1:22" ht="12.75" outlineLevel="2">
      <c r="A27" s="3"/>
      <c r="B27" s="105"/>
      <c r="C27" s="105"/>
      <c r="D27" s="126" t="s">
        <v>9</v>
      </c>
      <c r="E27" s="127">
        <v>1</v>
      </c>
      <c r="F27" s="128" t="s">
        <v>181</v>
      </c>
      <c r="G27" s="129" t="s">
        <v>385</v>
      </c>
      <c r="H27" s="130">
        <v>10.72</v>
      </c>
      <c r="I27" s="131" t="s">
        <v>22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0.062209999999999994</v>
      </c>
      <c r="Q27" s="136">
        <v>0</v>
      </c>
      <c r="R27" s="136">
        <v>0</v>
      </c>
      <c r="S27" s="132">
        <v>0</v>
      </c>
      <c r="T27" s="137">
        <v>21</v>
      </c>
      <c r="U27" s="138">
        <f>K27*(T27+100)/100</f>
        <v>0</v>
      </c>
      <c r="V27" s="139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151</v>
      </c>
      <c r="H28" s="141">
        <v>10.72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ht="12.75" outlineLevel="2">
      <c r="A29" s="3"/>
      <c r="B29" s="105"/>
      <c r="C29" s="105"/>
      <c r="D29" s="126" t="s">
        <v>9</v>
      </c>
      <c r="E29" s="127">
        <v>2</v>
      </c>
      <c r="F29" s="128" t="s">
        <v>180</v>
      </c>
      <c r="G29" s="129" t="s">
        <v>382</v>
      </c>
      <c r="H29" s="130">
        <v>21.8016</v>
      </c>
      <c r="I29" s="131" t="s">
        <v>22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0.10704</v>
      </c>
      <c r="Q29" s="136">
        <v>0</v>
      </c>
      <c r="R29" s="136">
        <v>0.589999999999918</v>
      </c>
      <c r="S29" s="132">
        <v>53.06099999999285</v>
      </c>
      <c r="T29" s="137">
        <v>21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274</v>
      </c>
      <c r="H30" s="141">
        <v>21.8016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ht="12.75" outlineLevel="2">
      <c r="A31" s="3"/>
      <c r="B31" s="105"/>
      <c r="C31" s="105"/>
      <c r="D31" s="126" t="s">
        <v>9</v>
      </c>
      <c r="E31" s="127">
        <v>3</v>
      </c>
      <c r="F31" s="128" t="s">
        <v>179</v>
      </c>
      <c r="G31" s="129" t="s">
        <v>378</v>
      </c>
      <c r="H31" s="130">
        <v>6</v>
      </c>
      <c r="I31" s="131" t="s">
        <v>62</v>
      </c>
      <c r="J31" s="132"/>
      <c r="K31" s="133">
        <f aca="true" t="shared" si="2" ref="K31:K37">H31*J31</f>
        <v>0</v>
      </c>
      <c r="L31" s="134">
        <f aca="true" t="shared" si="3" ref="L31:L37">IF(D31="S",K31,"")</f>
      </c>
      <c r="M31" s="135">
        <f aca="true" t="shared" si="4" ref="M31:M37">IF(OR(D31="P",D31="U"),K31,"")</f>
        <v>0</v>
      </c>
      <c r="N31" s="135">
        <f aca="true" t="shared" si="5" ref="N31:N37">IF(D31="H",K31,"")</f>
      </c>
      <c r="O31" s="135">
        <f aca="true" t="shared" si="6" ref="O31:O37">IF(D31="V",K31,"")</f>
      </c>
      <c r="P31" s="136">
        <v>0.04546398799999524</v>
      </c>
      <c r="Q31" s="136">
        <v>0</v>
      </c>
      <c r="R31" s="136">
        <v>0.7469999999998436</v>
      </c>
      <c r="S31" s="132">
        <v>84.16279999997951</v>
      </c>
      <c r="T31" s="137">
        <v>21</v>
      </c>
      <c r="U31" s="138">
        <f aca="true" t="shared" si="7" ref="U31:U37">K31*(T31+100)/100</f>
        <v>0</v>
      </c>
      <c r="V31" s="139"/>
    </row>
    <row r="32" spans="1:22" ht="12.75" outlineLevel="2">
      <c r="A32" s="3"/>
      <c r="B32" s="105"/>
      <c r="C32" s="105"/>
      <c r="D32" s="126" t="s">
        <v>9</v>
      </c>
      <c r="E32" s="127">
        <v>4</v>
      </c>
      <c r="F32" s="128" t="s">
        <v>178</v>
      </c>
      <c r="G32" s="129" t="s">
        <v>388</v>
      </c>
      <c r="H32" s="130">
        <v>24</v>
      </c>
      <c r="I32" s="131" t="s">
        <v>62</v>
      </c>
      <c r="J32" s="132"/>
      <c r="K32" s="133">
        <f t="shared" si="2"/>
        <v>0</v>
      </c>
      <c r="L32" s="134">
        <f t="shared" si="3"/>
      </c>
      <c r="M32" s="135">
        <f t="shared" si="4"/>
        <v>0</v>
      </c>
      <c r="N32" s="135">
        <f t="shared" si="5"/>
      </c>
      <c r="O32" s="135">
        <f t="shared" si="6"/>
      </c>
      <c r="P32" s="136">
        <v>0.013764664000000516</v>
      </c>
      <c r="Q32" s="136">
        <v>0</v>
      </c>
      <c r="R32" s="136">
        <v>0.3100000000001728</v>
      </c>
      <c r="S32" s="132">
        <v>34.34800000001824</v>
      </c>
      <c r="T32" s="137">
        <v>21</v>
      </c>
      <c r="U32" s="138">
        <f t="shared" si="7"/>
        <v>0</v>
      </c>
      <c r="V32" s="139"/>
    </row>
    <row r="33" spans="1:22" ht="12.75" outlineLevel="2">
      <c r="A33" s="3"/>
      <c r="B33" s="105"/>
      <c r="C33" s="105"/>
      <c r="D33" s="126" t="s">
        <v>9</v>
      </c>
      <c r="E33" s="127">
        <v>5</v>
      </c>
      <c r="F33" s="128" t="s">
        <v>177</v>
      </c>
      <c r="G33" s="129" t="s">
        <v>387</v>
      </c>
      <c r="H33" s="130">
        <v>38</v>
      </c>
      <c r="I33" s="131" t="s">
        <v>62</v>
      </c>
      <c r="J33" s="132"/>
      <c r="K33" s="133">
        <f t="shared" si="2"/>
        <v>0</v>
      </c>
      <c r="L33" s="134">
        <f t="shared" si="3"/>
      </c>
      <c r="M33" s="135">
        <f t="shared" si="4"/>
        <v>0</v>
      </c>
      <c r="N33" s="135">
        <f t="shared" si="5"/>
      </c>
      <c r="O33" s="135">
        <f t="shared" si="6"/>
      </c>
      <c r="P33" s="136">
        <v>0.004951339999999268</v>
      </c>
      <c r="Q33" s="136">
        <v>0</v>
      </c>
      <c r="R33" s="136">
        <v>0.23500000000012733</v>
      </c>
      <c r="S33" s="132">
        <v>26.37400000001453</v>
      </c>
      <c r="T33" s="137">
        <v>21</v>
      </c>
      <c r="U33" s="138">
        <f t="shared" si="7"/>
        <v>0</v>
      </c>
      <c r="V33" s="139"/>
    </row>
    <row r="34" spans="1:22" ht="12.75" outlineLevel="2">
      <c r="A34" s="3"/>
      <c r="B34" s="105"/>
      <c r="C34" s="105"/>
      <c r="D34" s="126" t="s">
        <v>9</v>
      </c>
      <c r="E34" s="127">
        <v>6</v>
      </c>
      <c r="F34" s="128" t="s">
        <v>174</v>
      </c>
      <c r="G34" s="129" t="s">
        <v>345</v>
      </c>
      <c r="H34" s="130">
        <v>8</v>
      </c>
      <c r="I34" s="131" t="s">
        <v>62</v>
      </c>
      <c r="J34" s="132"/>
      <c r="K34" s="133">
        <f t="shared" si="2"/>
        <v>0</v>
      </c>
      <c r="L34" s="134">
        <f t="shared" si="3"/>
      </c>
      <c r="M34" s="135">
        <f t="shared" si="4"/>
        <v>0</v>
      </c>
      <c r="N34" s="135">
        <f t="shared" si="5"/>
      </c>
      <c r="O34" s="135">
        <f t="shared" si="6"/>
      </c>
      <c r="P34" s="136">
        <v>0.00688433200000229</v>
      </c>
      <c r="Q34" s="136">
        <v>0</v>
      </c>
      <c r="R34" s="136">
        <v>0.26100000000008095</v>
      </c>
      <c r="S34" s="132">
        <v>27.888400000008144</v>
      </c>
      <c r="T34" s="137">
        <v>21</v>
      </c>
      <c r="U34" s="138">
        <f t="shared" si="7"/>
        <v>0</v>
      </c>
      <c r="V34" s="139"/>
    </row>
    <row r="35" spans="1:22" ht="12.75" outlineLevel="2">
      <c r="A35" s="3"/>
      <c r="B35" s="105"/>
      <c r="C35" s="105"/>
      <c r="D35" s="126" t="s">
        <v>9</v>
      </c>
      <c r="E35" s="127">
        <v>7</v>
      </c>
      <c r="F35" s="128" t="s">
        <v>175</v>
      </c>
      <c r="G35" s="129" t="s">
        <v>346</v>
      </c>
      <c r="H35" s="130">
        <v>8</v>
      </c>
      <c r="I35" s="131" t="s">
        <v>62</v>
      </c>
      <c r="J35" s="132"/>
      <c r="K35" s="133">
        <f t="shared" si="2"/>
        <v>0</v>
      </c>
      <c r="L35" s="134">
        <f t="shared" si="3"/>
      </c>
      <c r="M35" s="135">
        <f t="shared" si="4"/>
        <v>0</v>
      </c>
      <c r="N35" s="135">
        <f t="shared" si="5"/>
      </c>
      <c r="O35" s="135">
        <f t="shared" si="6"/>
      </c>
      <c r="P35" s="136">
        <v>0.015817747999996384</v>
      </c>
      <c r="Q35" s="136">
        <v>0</v>
      </c>
      <c r="R35" s="136">
        <v>0.4519999999999982</v>
      </c>
      <c r="S35" s="132">
        <v>49.0288000000005</v>
      </c>
      <c r="T35" s="137">
        <v>21</v>
      </c>
      <c r="U35" s="138">
        <f t="shared" si="7"/>
        <v>0</v>
      </c>
      <c r="V35" s="139"/>
    </row>
    <row r="36" spans="1:22" ht="12.75" outlineLevel="2">
      <c r="A36" s="3"/>
      <c r="B36" s="105"/>
      <c r="C36" s="105"/>
      <c r="D36" s="126" t="s">
        <v>9</v>
      </c>
      <c r="E36" s="127">
        <v>8</v>
      </c>
      <c r="F36" s="128" t="s">
        <v>176</v>
      </c>
      <c r="G36" s="129" t="s">
        <v>343</v>
      </c>
      <c r="H36" s="130">
        <v>1</v>
      </c>
      <c r="I36" s="131" t="s">
        <v>62</v>
      </c>
      <c r="J36" s="132"/>
      <c r="K36" s="133">
        <f t="shared" si="2"/>
        <v>0</v>
      </c>
      <c r="L36" s="134">
        <f t="shared" si="3"/>
      </c>
      <c r="M36" s="135">
        <f t="shared" si="4"/>
        <v>0</v>
      </c>
      <c r="N36" s="135">
        <f t="shared" si="5"/>
      </c>
      <c r="O36" s="135">
        <f t="shared" si="6"/>
      </c>
      <c r="P36" s="136">
        <v>0.05736324400000898</v>
      </c>
      <c r="Q36" s="136">
        <v>0</v>
      </c>
      <c r="R36" s="136">
        <v>0.931999999999789</v>
      </c>
      <c r="S36" s="132">
        <v>104.22879999997787</v>
      </c>
      <c r="T36" s="137">
        <v>21</v>
      </c>
      <c r="U36" s="138">
        <f t="shared" si="7"/>
        <v>0</v>
      </c>
      <c r="V36" s="139"/>
    </row>
    <row r="37" spans="1:22" ht="25.5" outlineLevel="2">
      <c r="A37" s="3"/>
      <c r="B37" s="105"/>
      <c r="C37" s="105"/>
      <c r="D37" s="126" t="s">
        <v>9</v>
      </c>
      <c r="E37" s="127">
        <v>9</v>
      </c>
      <c r="F37" s="128" t="s">
        <v>182</v>
      </c>
      <c r="G37" s="129" t="s">
        <v>425</v>
      </c>
      <c r="H37" s="130">
        <v>81</v>
      </c>
      <c r="I37" s="131" t="s">
        <v>62</v>
      </c>
      <c r="J37" s="132"/>
      <c r="K37" s="133">
        <f t="shared" si="2"/>
        <v>0</v>
      </c>
      <c r="L37" s="134">
        <f t="shared" si="3"/>
      </c>
      <c r="M37" s="135">
        <f t="shared" si="4"/>
        <v>0</v>
      </c>
      <c r="N37" s="135">
        <f t="shared" si="5"/>
      </c>
      <c r="O37" s="135">
        <f t="shared" si="6"/>
      </c>
      <c r="P37" s="136">
        <v>0.0006000000000003069</v>
      </c>
      <c r="Q37" s="136">
        <v>0</v>
      </c>
      <c r="R37" s="136">
        <v>0.26499999999987267</v>
      </c>
      <c r="S37" s="132">
        <v>27.951599999987227</v>
      </c>
      <c r="T37" s="137">
        <v>21</v>
      </c>
      <c r="U37" s="138">
        <f t="shared" si="7"/>
        <v>0</v>
      </c>
      <c r="V37" s="139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 t="s">
        <v>124</v>
      </c>
      <c r="H38" s="141">
        <v>81</v>
      </c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ht="12.75" outlineLevel="1">
      <c r="A39" s="3"/>
      <c r="B39" s="106"/>
      <c r="C39" s="75" t="s">
        <v>29</v>
      </c>
      <c r="D39" s="76" t="s">
        <v>8</v>
      </c>
      <c r="E39" s="77"/>
      <c r="F39" s="77" t="s">
        <v>56</v>
      </c>
      <c r="G39" s="78" t="s">
        <v>356</v>
      </c>
      <c r="H39" s="77"/>
      <c r="I39" s="76"/>
      <c r="J39" s="77"/>
      <c r="K39" s="107">
        <f>SUBTOTAL(9,K40:K45)</f>
        <v>0</v>
      </c>
      <c r="L39" s="80">
        <f>SUBTOTAL(9,L40:L45)</f>
        <v>0</v>
      </c>
      <c r="M39" s="80">
        <f>SUBTOTAL(9,M40:M45)</f>
        <v>0</v>
      </c>
      <c r="N39" s="80">
        <f>SUBTOTAL(9,N40:N45)</f>
        <v>0</v>
      </c>
      <c r="O39" s="80">
        <f>SUBTOTAL(9,O40:O45)</f>
        <v>0</v>
      </c>
      <c r="P39" s="81">
        <f>SUMPRODUCT(P40:P45,$H40:$H45)</f>
        <v>0.01619500000000246</v>
      </c>
      <c r="Q39" s="81">
        <f>SUMPRODUCT(Q40:Q45,$H40:$H45)</f>
        <v>0</v>
      </c>
      <c r="R39" s="81">
        <f>SUMPRODUCT(R40:R45,$H40:$H45)</f>
        <v>172.13999999992495</v>
      </c>
      <c r="S39" s="80">
        <f>SUMPRODUCT(S40:S45,$H40:$H45)</f>
        <v>15795.095999992735</v>
      </c>
      <c r="T39" s="108">
        <f>SUMPRODUCT(T40:T45,$K40:$K45)/100</f>
        <v>0</v>
      </c>
      <c r="U39" s="108">
        <f>K39+T39</f>
        <v>0</v>
      </c>
      <c r="V39" s="105"/>
    </row>
    <row r="40" spans="1:22" ht="12.75" outlineLevel="2">
      <c r="A40" s="3"/>
      <c r="B40" s="116"/>
      <c r="C40" s="117"/>
      <c r="D40" s="118"/>
      <c r="E40" s="119" t="s">
        <v>351</v>
      </c>
      <c r="F40" s="120"/>
      <c r="G40" s="121"/>
      <c r="H40" s="120"/>
      <c r="I40" s="118"/>
      <c r="J40" s="120"/>
      <c r="K40" s="122"/>
      <c r="L40" s="123"/>
      <c r="M40" s="123"/>
      <c r="N40" s="123"/>
      <c r="O40" s="123"/>
      <c r="P40" s="124"/>
      <c r="Q40" s="124"/>
      <c r="R40" s="124"/>
      <c r="S40" s="124"/>
      <c r="T40" s="125"/>
      <c r="U40" s="125"/>
      <c r="V40" s="105"/>
    </row>
    <row r="41" spans="1:22" ht="12.75" outlineLevel="2">
      <c r="A41" s="3"/>
      <c r="B41" s="105"/>
      <c r="C41" s="105"/>
      <c r="D41" s="126" t="s">
        <v>9</v>
      </c>
      <c r="E41" s="127">
        <v>1</v>
      </c>
      <c r="F41" s="128" t="s">
        <v>236</v>
      </c>
      <c r="G41" s="129" t="s">
        <v>424</v>
      </c>
      <c r="H41" s="130">
        <v>410</v>
      </c>
      <c r="I41" s="131" t="s">
        <v>22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3.9500000000006E-05</v>
      </c>
      <c r="Q41" s="136">
        <v>0</v>
      </c>
      <c r="R41" s="136">
        <v>0.35399999999981446</v>
      </c>
      <c r="S41" s="132">
        <v>34.125599999982114</v>
      </c>
      <c r="T41" s="137">
        <v>21</v>
      </c>
      <c r="U41" s="138">
        <f>K41*(T41+100)/100</f>
        <v>0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127</v>
      </c>
      <c r="H42" s="141">
        <v>350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71</v>
      </c>
      <c r="H43" s="141">
        <v>60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25.5" outlineLevel="2">
      <c r="A44" s="3"/>
      <c r="B44" s="105"/>
      <c r="C44" s="105"/>
      <c r="D44" s="126" t="s">
        <v>9</v>
      </c>
      <c r="E44" s="127">
        <v>2</v>
      </c>
      <c r="F44" s="128" t="s">
        <v>237</v>
      </c>
      <c r="G44" s="129" t="s">
        <v>428</v>
      </c>
      <c r="H44" s="130">
        <v>1800</v>
      </c>
      <c r="I44" s="131" t="s">
        <v>22</v>
      </c>
      <c r="J44" s="132"/>
      <c r="K44" s="133">
        <f>H44*J44</f>
        <v>0</v>
      </c>
      <c r="L44" s="134">
        <f>IF(D44="S",K44,"")</f>
      </c>
      <c r="M44" s="135">
        <f>IF(OR(D44="P",D44="U"),K44,"")</f>
        <v>0</v>
      </c>
      <c r="N44" s="135">
        <f>IF(D44="H",K44,"")</f>
      </c>
      <c r="O44" s="135">
        <f>IF(D44="V",K44,"")</f>
      </c>
      <c r="P44" s="136">
        <v>0</v>
      </c>
      <c r="Q44" s="136">
        <v>0</v>
      </c>
      <c r="R44" s="136">
        <v>0.015000000000000568</v>
      </c>
      <c r="S44" s="132">
        <v>1.002000000000038</v>
      </c>
      <c r="T44" s="137">
        <v>21</v>
      </c>
      <c r="U44" s="138">
        <f>K44*(T44+100)/100</f>
        <v>0</v>
      </c>
      <c r="V44" s="139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107</v>
      </c>
      <c r="H45" s="141">
        <v>1800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1">
      <c r="A46" s="3"/>
      <c r="B46" s="106"/>
      <c r="C46" s="75" t="s">
        <v>30</v>
      </c>
      <c r="D46" s="76" t="s">
        <v>8</v>
      </c>
      <c r="E46" s="77"/>
      <c r="F46" s="77" t="s">
        <v>56</v>
      </c>
      <c r="G46" s="78" t="s">
        <v>328</v>
      </c>
      <c r="H46" s="77"/>
      <c r="I46" s="76"/>
      <c r="J46" s="77"/>
      <c r="K46" s="107">
        <f>SUBTOTAL(9,K47:K84)</f>
        <v>0</v>
      </c>
      <c r="L46" s="80">
        <f>SUBTOTAL(9,L47:L84)</f>
        <v>0</v>
      </c>
      <c r="M46" s="80">
        <f>SUBTOTAL(9,M47:M84)</f>
        <v>0</v>
      </c>
      <c r="N46" s="80">
        <f>SUBTOTAL(9,N47:N84)</f>
        <v>0</v>
      </c>
      <c r="O46" s="80">
        <f>SUBTOTAL(9,O47:O84)</f>
        <v>0</v>
      </c>
      <c r="P46" s="81">
        <f>SUMPRODUCT(P47:P84,$H47:$H84)</f>
        <v>0.09658565600000414</v>
      </c>
      <c r="Q46" s="81">
        <f>SUMPRODUCT(Q47:Q84,$H47:$H84)</f>
        <v>6.88124</v>
      </c>
      <c r="R46" s="81">
        <f>SUMPRODUCT(R47:R84,$H47:$H84)</f>
        <v>58.10583705000062</v>
      </c>
      <c r="S46" s="80">
        <f>SUMPRODUCT(S47:S84,$H47:$H84)</f>
        <v>5601.40269162006</v>
      </c>
      <c r="T46" s="108">
        <f>SUMPRODUCT(T47:T84,$K47:$K84)/100</f>
        <v>0</v>
      </c>
      <c r="U46" s="108">
        <f>K46+T46</f>
        <v>0</v>
      </c>
      <c r="V46" s="105"/>
    </row>
    <row r="47" spans="1:22" ht="12.75" outlineLevel="2">
      <c r="A47" s="3"/>
      <c r="B47" s="116"/>
      <c r="C47" s="117"/>
      <c r="D47" s="118"/>
      <c r="E47" s="119" t="s">
        <v>351</v>
      </c>
      <c r="F47" s="120"/>
      <c r="G47" s="121"/>
      <c r="H47" s="120"/>
      <c r="I47" s="118"/>
      <c r="J47" s="120"/>
      <c r="K47" s="122"/>
      <c r="L47" s="123"/>
      <c r="M47" s="123"/>
      <c r="N47" s="123"/>
      <c r="O47" s="123"/>
      <c r="P47" s="124"/>
      <c r="Q47" s="124"/>
      <c r="R47" s="124"/>
      <c r="S47" s="124"/>
      <c r="T47" s="125"/>
      <c r="U47" s="125"/>
      <c r="V47" s="105"/>
    </row>
    <row r="48" spans="1:22" ht="12.75" outlineLevel="2">
      <c r="A48" s="3"/>
      <c r="B48" s="105"/>
      <c r="C48" s="105"/>
      <c r="D48" s="126" t="s">
        <v>9</v>
      </c>
      <c r="E48" s="127">
        <v>1</v>
      </c>
      <c r="F48" s="128" t="s">
        <v>245</v>
      </c>
      <c r="G48" s="129" t="s">
        <v>422</v>
      </c>
      <c r="H48" s="130">
        <v>13.5</v>
      </c>
      <c r="I48" s="131" t="s">
        <v>22</v>
      </c>
      <c r="J48" s="132"/>
      <c r="K48" s="133">
        <f>H48*J48</f>
        <v>0</v>
      </c>
      <c r="L48" s="134">
        <f>IF(D48="S",K48,"")</f>
      </c>
      <c r="M48" s="135">
        <f>IF(OR(D48="P",D48="U"),K48,"")</f>
        <v>0</v>
      </c>
      <c r="N48" s="135">
        <f>IF(D48="H",K48,"")</f>
      </c>
      <c r="O48" s="135">
        <f>IF(D48="V",K48,"")</f>
      </c>
      <c r="P48" s="136">
        <v>0</v>
      </c>
      <c r="Q48" s="136">
        <v>0.068</v>
      </c>
      <c r="R48" s="136">
        <v>0.4800000000000182</v>
      </c>
      <c r="S48" s="132">
        <v>46.27200000000175</v>
      </c>
      <c r="T48" s="137">
        <v>21</v>
      </c>
      <c r="U48" s="138">
        <f>K48*(T48+100)/100</f>
        <v>0</v>
      </c>
      <c r="V48" s="139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157</v>
      </c>
      <c r="H49" s="141">
        <v>13.5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ht="12.75" outlineLevel="2">
      <c r="A50" s="3"/>
      <c r="B50" s="105"/>
      <c r="C50" s="105"/>
      <c r="D50" s="126" t="s">
        <v>9</v>
      </c>
      <c r="E50" s="127">
        <v>2</v>
      </c>
      <c r="F50" s="128" t="s">
        <v>244</v>
      </c>
      <c r="G50" s="129" t="s">
        <v>407</v>
      </c>
      <c r="H50" s="130">
        <v>121.12</v>
      </c>
      <c r="I50" s="131" t="s">
        <v>14</v>
      </c>
      <c r="J50" s="132"/>
      <c r="K50" s="133">
        <f>H50*J50</f>
        <v>0</v>
      </c>
      <c r="L50" s="134">
        <f>IF(D50="S",K50,"")</f>
      </c>
      <c r="M50" s="135">
        <f>IF(OR(D50="P",D50="U"),K50,"")</f>
        <v>0</v>
      </c>
      <c r="N50" s="135">
        <f>IF(D50="H",K50,"")</f>
      </c>
      <c r="O50" s="135">
        <f>IF(D50="V",K50,"")</f>
      </c>
      <c r="P50" s="136">
        <v>0.0005</v>
      </c>
      <c r="Q50" s="136">
        <v>0.027</v>
      </c>
      <c r="R50" s="136">
        <v>0</v>
      </c>
      <c r="S50" s="132">
        <v>0</v>
      </c>
      <c r="T50" s="137">
        <v>21</v>
      </c>
      <c r="U50" s="138">
        <f>K50*(T50+100)/100</f>
        <v>0</v>
      </c>
      <c r="V50" s="139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282</v>
      </c>
      <c r="H51" s="141">
        <v>0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292</v>
      </c>
      <c r="H52" s="141">
        <v>8.6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s="36" customFormat="1" ht="10.5" customHeight="1" outlineLevel="3">
      <c r="A53" s="35"/>
      <c r="B53" s="140"/>
      <c r="C53" s="140"/>
      <c r="D53" s="140"/>
      <c r="E53" s="140"/>
      <c r="F53" s="140"/>
      <c r="G53" s="140" t="s">
        <v>308</v>
      </c>
      <c r="H53" s="141">
        <v>11.9</v>
      </c>
      <c r="I53" s="142"/>
      <c r="J53" s="140"/>
      <c r="K53" s="140"/>
      <c r="L53" s="143"/>
      <c r="M53" s="143"/>
      <c r="N53" s="143"/>
      <c r="O53" s="143"/>
      <c r="P53" s="143"/>
      <c r="Q53" s="143"/>
      <c r="R53" s="143"/>
      <c r="S53" s="143"/>
      <c r="T53" s="144"/>
      <c r="U53" s="144"/>
      <c r="V53" s="140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143</v>
      </c>
      <c r="H54" s="141">
        <v>6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165</v>
      </c>
      <c r="H55" s="141">
        <v>6.8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165</v>
      </c>
      <c r="H56" s="141">
        <v>6.8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313</v>
      </c>
      <c r="H57" s="141">
        <v>8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64</v>
      </c>
      <c r="H58" s="141">
        <v>11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80</v>
      </c>
      <c r="H59" s="141">
        <v>1.8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33</v>
      </c>
      <c r="H60" s="141">
        <v>4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77</v>
      </c>
      <c r="H61" s="141">
        <v>0.6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32</v>
      </c>
      <c r="H62" s="141">
        <v>2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288</v>
      </c>
      <c r="H63" s="141">
        <v>0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125</v>
      </c>
      <c r="H64" s="141">
        <v>13.92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120</v>
      </c>
      <c r="H65" s="141">
        <v>7.4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89</v>
      </c>
      <c r="H66" s="141">
        <v>2.2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87</v>
      </c>
      <c r="H67" s="141">
        <v>4.8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86</v>
      </c>
      <c r="H68" s="141">
        <v>3.2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90</v>
      </c>
      <c r="H69" s="141">
        <v>5.5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119</v>
      </c>
      <c r="H70" s="141">
        <v>11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88</v>
      </c>
      <c r="H71" s="141">
        <v>5.6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ht="25.5" outlineLevel="2">
      <c r="A72" s="3"/>
      <c r="B72" s="105"/>
      <c r="C72" s="105"/>
      <c r="D72" s="126" t="s">
        <v>9</v>
      </c>
      <c r="E72" s="127">
        <v>3</v>
      </c>
      <c r="F72" s="128" t="s">
        <v>242</v>
      </c>
      <c r="G72" s="129" t="s">
        <v>430</v>
      </c>
      <c r="H72" s="130">
        <v>2</v>
      </c>
      <c r="I72" s="131" t="s">
        <v>62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0.001366032000000399</v>
      </c>
      <c r="Q72" s="136">
        <v>0.074</v>
      </c>
      <c r="R72" s="136">
        <v>0.7960000000002765</v>
      </c>
      <c r="S72" s="132">
        <v>76.73440000002665</v>
      </c>
      <c r="T72" s="137">
        <v>21</v>
      </c>
      <c r="U72" s="138">
        <f>K72*(T72+100)/100</f>
        <v>0</v>
      </c>
      <c r="V72" s="139"/>
    </row>
    <row r="73" spans="1:22" ht="25.5" outlineLevel="2">
      <c r="A73" s="3"/>
      <c r="B73" s="105"/>
      <c r="C73" s="105"/>
      <c r="D73" s="126" t="s">
        <v>9</v>
      </c>
      <c r="E73" s="127">
        <v>4</v>
      </c>
      <c r="F73" s="128" t="s">
        <v>241</v>
      </c>
      <c r="G73" s="129" t="s">
        <v>429</v>
      </c>
      <c r="H73" s="130">
        <v>73</v>
      </c>
      <c r="I73" s="131" t="s">
        <v>62</v>
      </c>
      <c r="J73" s="132"/>
      <c r="K73" s="133">
        <f>H73*J73</f>
        <v>0</v>
      </c>
      <c r="L73" s="134">
        <f>IF(D73="S",K73,"")</f>
      </c>
      <c r="M73" s="135">
        <f>IF(OR(D73="P",D73="U"),K73,"")</f>
        <v>0</v>
      </c>
      <c r="N73" s="135">
        <f>IF(D73="H",K73,"")</f>
      </c>
      <c r="O73" s="135">
        <f>IF(D73="V",K73,"")</f>
      </c>
      <c r="P73" s="136">
        <v>0.00034380000000001296</v>
      </c>
      <c r="Q73" s="136">
        <v>0.025</v>
      </c>
      <c r="R73" s="136">
        <v>0.21299999999996544</v>
      </c>
      <c r="S73" s="132">
        <v>20.53319999999667</v>
      </c>
      <c r="T73" s="137">
        <v>21</v>
      </c>
      <c r="U73" s="138">
        <f>K73*(T73+100)/100</f>
        <v>0</v>
      </c>
      <c r="V73" s="139"/>
    </row>
    <row r="74" spans="1:22" s="36" customFormat="1" ht="10.5" customHeight="1" outlineLevel="3">
      <c r="A74" s="35"/>
      <c r="B74" s="140"/>
      <c r="C74" s="140"/>
      <c r="D74" s="140"/>
      <c r="E74" s="140"/>
      <c r="F74" s="140"/>
      <c r="G74" s="140" t="s">
        <v>150</v>
      </c>
      <c r="H74" s="141">
        <v>73</v>
      </c>
      <c r="I74" s="142"/>
      <c r="J74" s="140"/>
      <c r="K74" s="140"/>
      <c r="L74" s="143"/>
      <c r="M74" s="143"/>
      <c r="N74" s="143"/>
      <c r="O74" s="143"/>
      <c r="P74" s="143"/>
      <c r="Q74" s="143"/>
      <c r="R74" s="143"/>
      <c r="S74" s="143"/>
      <c r="T74" s="144"/>
      <c r="U74" s="144"/>
      <c r="V74" s="140"/>
    </row>
    <row r="75" spans="1:22" ht="25.5" outlineLevel="2">
      <c r="A75" s="3"/>
      <c r="B75" s="105"/>
      <c r="C75" s="105"/>
      <c r="D75" s="126" t="s">
        <v>9</v>
      </c>
      <c r="E75" s="127">
        <v>5</v>
      </c>
      <c r="F75" s="128" t="s">
        <v>243</v>
      </c>
      <c r="G75" s="129" t="s">
        <v>443</v>
      </c>
      <c r="H75" s="130">
        <v>6</v>
      </c>
      <c r="I75" s="131" t="s">
        <v>62</v>
      </c>
      <c r="J75" s="132"/>
      <c r="K75" s="133">
        <f aca="true" t="shared" si="8" ref="K75:K84">H75*J75</f>
        <v>0</v>
      </c>
      <c r="L75" s="134">
        <f aca="true" t="shared" si="9" ref="L75:L84">IF(D75="S",K75,"")</f>
      </c>
      <c r="M75" s="135">
        <f aca="true" t="shared" si="10" ref="M75:M84">IF(OR(D75="P",D75="U"),K75,"")</f>
        <v>0</v>
      </c>
      <c r="N75" s="135">
        <f aca="true" t="shared" si="11" ref="N75:N84">IF(D75="H",K75,"")</f>
      </c>
      <c r="O75" s="135">
        <f aca="true" t="shared" si="12" ref="O75:O84">IF(D75="V",K75,"")</f>
      </c>
      <c r="P75" s="136">
        <v>0.001366032000000399</v>
      </c>
      <c r="Q75" s="136">
        <v>0.12</v>
      </c>
      <c r="R75" s="136">
        <v>1.3760000000002037</v>
      </c>
      <c r="S75" s="132">
        <v>132.64640000001964</v>
      </c>
      <c r="T75" s="137">
        <v>21</v>
      </c>
      <c r="U75" s="138">
        <f aca="true" t="shared" si="13" ref="U75:U84">K75*(T75+100)/100</f>
        <v>0</v>
      </c>
      <c r="V75" s="139"/>
    </row>
    <row r="76" spans="1:22" ht="12.75" outlineLevel="2">
      <c r="A76" s="3"/>
      <c r="B76" s="105"/>
      <c r="C76" s="105"/>
      <c r="D76" s="126" t="s">
        <v>9</v>
      </c>
      <c r="E76" s="127">
        <v>6</v>
      </c>
      <c r="F76" s="128" t="s">
        <v>238</v>
      </c>
      <c r="G76" s="129" t="s">
        <v>402</v>
      </c>
      <c r="H76" s="130">
        <v>64</v>
      </c>
      <c r="I76" s="131" t="s">
        <v>62</v>
      </c>
      <c r="J76" s="132"/>
      <c r="K76" s="133">
        <f t="shared" si="8"/>
        <v>0</v>
      </c>
      <c r="L76" s="134">
        <f t="shared" si="9"/>
      </c>
      <c r="M76" s="135">
        <f t="shared" si="10"/>
        <v>0</v>
      </c>
      <c r="N76" s="135">
        <f t="shared" si="11"/>
      </c>
      <c r="O76" s="135">
        <f t="shared" si="12"/>
      </c>
      <c r="P76" s="136">
        <v>0</v>
      </c>
      <c r="Q76" s="136">
        <v>0</v>
      </c>
      <c r="R76" s="136">
        <v>0.040000000000020464</v>
      </c>
      <c r="S76" s="132">
        <v>3.856000000001973</v>
      </c>
      <c r="T76" s="137">
        <v>21</v>
      </c>
      <c r="U76" s="138">
        <f t="shared" si="13"/>
        <v>0</v>
      </c>
      <c r="V76" s="139"/>
    </row>
    <row r="77" spans="1:22" ht="12.75" outlineLevel="2">
      <c r="A77" s="3"/>
      <c r="B77" s="105"/>
      <c r="C77" s="105"/>
      <c r="D77" s="126" t="s">
        <v>9</v>
      </c>
      <c r="E77" s="127">
        <v>7</v>
      </c>
      <c r="F77" s="128" t="s">
        <v>239</v>
      </c>
      <c r="G77" s="129" t="s">
        <v>403</v>
      </c>
      <c r="H77" s="130">
        <v>12</v>
      </c>
      <c r="I77" s="131" t="s">
        <v>62</v>
      </c>
      <c r="J77" s="132"/>
      <c r="K77" s="133">
        <f t="shared" si="8"/>
        <v>0</v>
      </c>
      <c r="L77" s="134">
        <f t="shared" si="9"/>
      </c>
      <c r="M77" s="135">
        <f t="shared" si="10"/>
        <v>0</v>
      </c>
      <c r="N77" s="135">
        <f t="shared" si="11"/>
      </c>
      <c r="O77" s="135">
        <f t="shared" si="12"/>
      </c>
      <c r="P77" s="136">
        <v>0</v>
      </c>
      <c r="Q77" s="136">
        <v>0</v>
      </c>
      <c r="R77" s="136">
        <v>0.08100000000001728</v>
      </c>
      <c r="S77" s="132">
        <v>7.808400000001666</v>
      </c>
      <c r="T77" s="137">
        <v>21</v>
      </c>
      <c r="U77" s="138">
        <f t="shared" si="13"/>
        <v>0</v>
      </c>
      <c r="V77" s="139"/>
    </row>
    <row r="78" spans="1:22" ht="12.75" outlineLevel="2">
      <c r="A78" s="3"/>
      <c r="B78" s="105"/>
      <c r="C78" s="105"/>
      <c r="D78" s="126" t="s">
        <v>9</v>
      </c>
      <c r="E78" s="127">
        <v>8</v>
      </c>
      <c r="F78" s="128" t="s">
        <v>240</v>
      </c>
      <c r="G78" s="129" t="s">
        <v>404</v>
      </c>
      <c r="H78" s="130">
        <v>10</v>
      </c>
      <c r="I78" s="131" t="s">
        <v>62</v>
      </c>
      <c r="J78" s="132"/>
      <c r="K78" s="133">
        <f t="shared" si="8"/>
        <v>0</v>
      </c>
      <c r="L78" s="134">
        <f t="shared" si="9"/>
      </c>
      <c r="M78" s="135">
        <f t="shared" si="10"/>
        <v>0</v>
      </c>
      <c r="N78" s="135">
        <f t="shared" si="11"/>
      </c>
      <c r="O78" s="135">
        <f t="shared" si="12"/>
      </c>
      <c r="P78" s="136">
        <v>0</v>
      </c>
      <c r="Q78" s="136">
        <v>0</v>
      </c>
      <c r="R78" s="136">
        <v>0.19900000000006912</v>
      </c>
      <c r="S78" s="132">
        <v>19.183600000006663</v>
      </c>
      <c r="T78" s="137">
        <v>21</v>
      </c>
      <c r="U78" s="138">
        <f t="shared" si="13"/>
        <v>0</v>
      </c>
      <c r="V78" s="139"/>
    </row>
    <row r="79" spans="1:22" ht="12.75" outlineLevel="2">
      <c r="A79" s="3"/>
      <c r="B79" s="105"/>
      <c r="C79" s="105"/>
      <c r="D79" s="126" t="s">
        <v>11</v>
      </c>
      <c r="E79" s="127">
        <v>9</v>
      </c>
      <c r="F79" s="128" t="s">
        <v>249</v>
      </c>
      <c r="G79" s="129" t="s">
        <v>423</v>
      </c>
      <c r="H79" s="130">
        <v>7.435130000000001</v>
      </c>
      <c r="I79" s="131" t="s">
        <v>15</v>
      </c>
      <c r="J79" s="132"/>
      <c r="K79" s="133">
        <f t="shared" si="8"/>
        <v>0</v>
      </c>
      <c r="L79" s="134">
        <f t="shared" si="9"/>
      </c>
      <c r="M79" s="135">
        <f t="shared" si="10"/>
        <v>0</v>
      </c>
      <c r="N79" s="135">
        <f t="shared" si="11"/>
      </c>
      <c r="O79" s="135">
        <f t="shared" si="12"/>
      </c>
      <c r="P79" s="136">
        <v>0</v>
      </c>
      <c r="Q79" s="136">
        <v>0</v>
      </c>
      <c r="R79" s="136">
        <v>0.9420000000000074</v>
      </c>
      <c r="S79" s="132">
        <v>90.80880000000072</v>
      </c>
      <c r="T79" s="137">
        <v>21</v>
      </c>
      <c r="U79" s="138">
        <f t="shared" si="13"/>
        <v>0</v>
      </c>
      <c r="V79" s="139"/>
    </row>
    <row r="80" spans="1:22" ht="25.5" outlineLevel="2">
      <c r="A80" s="3"/>
      <c r="B80" s="105"/>
      <c r="C80" s="105"/>
      <c r="D80" s="126" t="s">
        <v>11</v>
      </c>
      <c r="E80" s="127">
        <v>10</v>
      </c>
      <c r="F80" s="128" t="s">
        <v>250</v>
      </c>
      <c r="G80" s="129" t="s">
        <v>433</v>
      </c>
      <c r="H80" s="130">
        <v>29.740520000000004</v>
      </c>
      <c r="I80" s="131" t="s">
        <v>15</v>
      </c>
      <c r="J80" s="132"/>
      <c r="K80" s="133">
        <f t="shared" si="8"/>
        <v>0</v>
      </c>
      <c r="L80" s="134">
        <f t="shared" si="9"/>
      </c>
      <c r="M80" s="135">
        <f t="shared" si="10"/>
        <v>0</v>
      </c>
      <c r="N80" s="135">
        <f t="shared" si="11"/>
      </c>
      <c r="O80" s="135">
        <f t="shared" si="12"/>
      </c>
      <c r="P80" s="136">
        <v>0</v>
      </c>
      <c r="Q80" s="136">
        <v>0</v>
      </c>
      <c r="R80" s="136">
        <v>0.10500000000001819</v>
      </c>
      <c r="S80" s="132">
        <v>10.122000000001757</v>
      </c>
      <c r="T80" s="137">
        <v>21</v>
      </c>
      <c r="U80" s="138">
        <f t="shared" si="13"/>
        <v>0</v>
      </c>
      <c r="V80" s="139"/>
    </row>
    <row r="81" spans="1:22" ht="12.75" outlineLevel="2">
      <c r="A81" s="3"/>
      <c r="B81" s="105"/>
      <c r="C81" s="105"/>
      <c r="D81" s="126" t="s">
        <v>11</v>
      </c>
      <c r="E81" s="127">
        <v>11</v>
      </c>
      <c r="F81" s="128" t="s">
        <v>246</v>
      </c>
      <c r="G81" s="129" t="s">
        <v>405</v>
      </c>
      <c r="H81" s="130">
        <v>7.435130000000001</v>
      </c>
      <c r="I81" s="131" t="s">
        <v>15</v>
      </c>
      <c r="J81" s="132"/>
      <c r="K81" s="133">
        <f t="shared" si="8"/>
        <v>0</v>
      </c>
      <c r="L81" s="134">
        <f t="shared" si="9"/>
      </c>
      <c r="M81" s="135">
        <f t="shared" si="10"/>
        <v>0</v>
      </c>
      <c r="N81" s="135">
        <f t="shared" si="11"/>
      </c>
      <c r="O81" s="135">
        <f t="shared" si="12"/>
      </c>
      <c r="P81" s="136">
        <v>0</v>
      </c>
      <c r="Q81" s="136">
        <v>0</v>
      </c>
      <c r="R81" s="136">
        <v>0.9329999999999927</v>
      </c>
      <c r="S81" s="132">
        <v>89.9411999999993</v>
      </c>
      <c r="T81" s="137">
        <v>21</v>
      </c>
      <c r="U81" s="138">
        <f t="shared" si="13"/>
        <v>0</v>
      </c>
      <c r="V81" s="139"/>
    </row>
    <row r="82" spans="1:22" ht="12.75" outlineLevel="2">
      <c r="A82" s="3"/>
      <c r="B82" s="105"/>
      <c r="C82" s="105"/>
      <c r="D82" s="126" t="s">
        <v>11</v>
      </c>
      <c r="E82" s="127">
        <v>12</v>
      </c>
      <c r="F82" s="128" t="s">
        <v>247</v>
      </c>
      <c r="G82" s="129" t="s">
        <v>348</v>
      </c>
      <c r="H82" s="130">
        <v>7.435130000000001</v>
      </c>
      <c r="I82" s="131" t="s">
        <v>15</v>
      </c>
      <c r="J82" s="132"/>
      <c r="K82" s="133">
        <f t="shared" si="8"/>
        <v>0</v>
      </c>
      <c r="L82" s="134">
        <f t="shared" si="9"/>
      </c>
      <c r="M82" s="135">
        <f t="shared" si="10"/>
        <v>0</v>
      </c>
      <c r="N82" s="135">
        <f t="shared" si="11"/>
      </c>
      <c r="O82" s="135">
        <f t="shared" si="12"/>
      </c>
      <c r="P82" s="136">
        <v>0</v>
      </c>
      <c r="Q82" s="136">
        <v>0</v>
      </c>
      <c r="R82" s="136">
        <v>0.4899999999997817</v>
      </c>
      <c r="S82" s="132">
        <v>47.235999999978965</v>
      </c>
      <c r="T82" s="137">
        <v>21</v>
      </c>
      <c r="U82" s="138">
        <f t="shared" si="13"/>
        <v>0</v>
      </c>
      <c r="V82" s="139"/>
    </row>
    <row r="83" spans="1:22" ht="12.75" outlineLevel="2">
      <c r="A83" s="3"/>
      <c r="B83" s="105"/>
      <c r="C83" s="105"/>
      <c r="D83" s="126" t="s">
        <v>11</v>
      </c>
      <c r="E83" s="127">
        <v>13</v>
      </c>
      <c r="F83" s="128" t="s">
        <v>248</v>
      </c>
      <c r="G83" s="129" t="s">
        <v>413</v>
      </c>
      <c r="H83" s="130">
        <v>89.22156000000001</v>
      </c>
      <c r="I83" s="131" t="s">
        <v>15</v>
      </c>
      <c r="J83" s="132"/>
      <c r="K83" s="133">
        <f t="shared" si="8"/>
        <v>0</v>
      </c>
      <c r="L83" s="134">
        <f t="shared" si="9"/>
      </c>
      <c r="M83" s="135">
        <f t="shared" si="10"/>
        <v>0</v>
      </c>
      <c r="N83" s="135">
        <f t="shared" si="11"/>
      </c>
      <c r="O83" s="135">
        <f t="shared" si="12"/>
      </c>
      <c r="P83" s="136">
        <v>0</v>
      </c>
      <c r="Q83" s="136">
        <v>0</v>
      </c>
      <c r="R83" s="136">
        <v>0</v>
      </c>
      <c r="S83" s="132">
        <v>0</v>
      </c>
      <c r="T83" s="137">
        <v>21</v>
      </c>
      <c r="U83" s="138">
        <f t="shared" si="13"/>
        <v>0</v>
      </c>
      <c r="V83" s="139"/>
    </row>
    <row r="84" spans="1:22" ht="12.75" outlineLevel="2">
      <c r="A84" s="3"/>
      <c r="B84" s="105"/>
      <c r="C84" s="105"/>
      <c r="D84" s="126" t="s">
        <v>11</v>
      </c>
      <c r="E84" s="127">
        <v>14</v>
      </c>
      <c r="F84" s="128" t="s">
        <v>251</v>
      </c>
      <c r="G84" s="129" t="s">
        <v>417</v>
      </c>
      <c r="H84" s="130">
        <v>7.435130000000001</v>
      </c>
      <c r="I84" s="131" t="s">
        <v>15</v>
      </c>
      <c r="J84" s="132"/>
      <c r="K84" s="133">
        <f t="shared" si="8"/>
        <v>0</v>
      </c>
      <c r="L84" s="134">
        <f t="shared" si="9"/>
      </c>
      <c r="M84" s="135">
        <f t="shared" si="10"/>
        <v>0</v>
      </c>
      <c r="N84" s="135">
        <f t="shared" si="11"/>
      </c>
      <c r="O84" s="135">
        <f t="shared" si="12"/>
      </c>
      <c r="P84" s="136">
        <v>0</v>
      </c>
      <c r="Q84" s="136">
        <v>0</v>
      </c>
      <c r="R84" s="136">
        <v>0</v>
      </c>
      <c r="S84" s="132">
        <v>0</v>
      </c>
      <c r="T84" s="137">
        <v>21</v>
      </c>
      <c r="U84" s="138">
        <f t="shared" si="13"/>
        <v>0</v>
      </c>
      <c r="V84" s="139"/>
    </row>
    <row r="85" spans="1:22" ht="12.75" outlineLevel="1">
      <c r="A85" s="3"/>
      <c r="B85" s="106"/>
      <c r="C85" s="75" t="s">
        <v>31</v>
      </c>
      <c r="D85" s="76" t="s">
        <v>8</v>
      </c>
      <c r="E85" s="77"/>
      <c r="F85" s="77" t="s">
        <v>56</v>
      </c>
      <c r="G85" s="78" t="s">
        <v>280</v>
      </c>
      <c r="H85" s="77"/>
      <c r="I85" s="76"/>
      <c r="J85" s="77"/>
      <c r="K85" s="107">
        <f>SUBTOTAL(9,K86:K87)</f>
        <v>0</v>
      </c>
      <c r="L85" s="80">
        <f>SUBTOTAL(9,L86:L87)</f>
        <v>0</v>
      </c>
      <c r="M85" s="80">
        <f>SUBTOTAL(9,M86:M87)</f>
        <v>0</v>
      </c>
      <c r="N85" s="80">
        <f>SUBTOTAL(9,N86:N87)</f>
        <v>0</v>
      </c>
      <c r="O85" s="80">
        <f>SUBTOTAL(9,O86:O87)</f>
        <v>0</v>
      </c>
      <c r="P85" s="81">
        <f>SUMPRODUCT(P86:P87,$H86:$H87)</f>
        <v>0</v>
      </c>
      <c r="Q85" s="81">
        <f>SUMPRODUCT(Q86:Q87,$H86:$H87)</f>
        <v>0</v>
      </c>
      <c r="R85" s="81">
        <f>SUMPRODUCT(R86:R87,$H86:$H87)</f>
        <v>40.9566177616682</v>
      </c>
      <c r="S85" s="80">
        <f>SUMPRODUCT(S86:S87,$H86:$H87)</f>
        <v>3395.303612442294</v>
      </c>
      <c r="T85" s="108">
        <f>SUMPRODUCT(T86:T87,$K86:$K87)/100</f>
        <v>0</v>
      </c>
      <c r="U85" s="108">
        <f>K85+T85</f>
        <v>0</v>
      </c>
      <c r="V85" s="105"/>
    </row>
    <row r="86" spans="1:22" ht="12.75" outlineLevel="2">
      <c r="A86" s="3"/>
      <c r="B86" s="116"/>
      <c r="C86" s="117"/>
      <c r="D86" s="118"/>
      <c r="E86" s="119" t="s">
        <v>351</v>
      </c>
      <c r="F86" s="120"/>
      <c r="G86" s="121"/>
      <c r="H86" s="120"/>
      <c r="I86" s="118"/>
      <c r="J86" s="120"/>
      <c r="K86" s="122"/>
      <c r="L86" s="123"/>
      <c r="M86" s="123"/>
      <c r="N86" s="123"/>
      <c r="O86" s="123"/>
      <c r="P86" s="124"/>
      <c r="Q86" s="124"/>
      <c r="R86" s="124"/>
      <c r="S86" s="124"/>
      <c r="T86" s="125"/>
      <c r="U86" s="125"/>
      <c r="V86" s="105"/>
    </row>
    <row r="87" spans="1:22" ht="12.75" outlineLevel="2">
      <c r="A87" s="3"/>
      <c r="B87" s="105"/>
      <c r="C87" s="105"/>
      <c r="D87" s="126" t="s">
        <v>11</v>
      </c>
      <c r="E87" s="127">
        <v>1</v>
      </c>
      <c r="F87" s="128" t="s">
        <v>258</v>
      </c>
      <c r="G87" s="129" t="s">
        <v>390</v>
      </c>
      <c r="H87" s="130">
        <v>15.764671963681215</v>
      </c>
      <c r="I87" s="131" t="s">
        <v>15</v>
      </c>
      <c r="J87" s="132"/>
      <c r="K87" s="133">
        <f>H87*J87</f>
        <v>0</v>
      </c>
      <c r="L87" s="134">
        <f>IF(D87="S",K87,"")</f>
      </c>
      <c r="M87" s="135">
        <f>IF(OR(D87="P",D87="U"),K87,"")</f>
        <v>0</v>
      </c>
      <c r="N87" s="135">
        <f>IF(D87="H",K87,"")</f>
      </c>
      <c r="O87" s="135">
        <f>IF(D87="V",K87,"")</f>
      </c>
      <c r="P87" s="136">
        <v>0</v>
      </c>
      <c r="Q87" s="136">
        <v>0</v>
      </c>
      <c r="R87" s="136">
        <v>2.598000000001548</v>
      </c>
      <c r="S87" s="132">
        <v>215.37420000012833</v>
      </c>
      <c r="T87" s="137">
        <v>21</v>
      </c>
      <c r="U87" s="138">
        <f>K87*(T87+100)/100</f>
        <v>0</v>
      </c>
      <c r="V87" s="139"/>
    </row>
    <row r="88" spans="1:22" ht="12.75" outlineLevel="1">
      <c r="A88" s="3"/>
      <c r="B88" s="106"/>
      <c r="C88" s="75" t="s">
        <v>48</v>
      </c>
      <c r="D88" s="76" t="s">
        <v>8</v>
      </c>
      <c r="E88" s="77"/>
      <c r="F88" s="77" t="s">
        <v>60</v>
      </c>
      <c r="G88" s="78" t="s">
        <v>301</v>
      </c>
      <c r="H88" s="77"/>
      <c r="I88" s="76"/>
      <c r="J88" s="77"/>
      <c r="K88" s="107">
        <f>SUBTOTAL(9,K89:K96)</f>
        <v>0</v>
      </c>
      <c r="L88" s="80">
        <f>SUBTOTAL(9,L89:L96)</f>
        <v>0</v>
      </c>
      <c r="M88" s="80">
        <f>SUBTOTAL(9,M89:M96)</f>
        <v>0</v>
      </c>
      <c r="N88" s="80">
        <f>SUBTOTAL(9,N89:N96)</f>
        <v>0</v>
      </c>
      <c r="O88" s="80">
        <f>SUBTOTAL(9,O89:O96)</f>
        <v>0</v>
      </c>
      <c r="P88" s="81">
        <f>SUMPRODUCT(P89:P96,$H89:$H96)</f>
        <v>0.3815689468800099</v>
      </c>
      <c r="Q88" s="81">
        <f>SUMPRODUCT(Q89:Q96,$H89:$H96)</f>
        <v>0</v>
      </c>
      <c r="R88" s="81">
        <f>SUMPRODUCT(R89:R96,$H89:$H96)</f>
        <v>24.302339999999628</v>
      </c>
      <c r="S88" s="80">
        <f>SUMPRODUCT(S89:S96,$H89:$H96)</f>
        <v>2861.9236560000054</v>
      </c>
      <c r="T88" s="108">
        <f>SUMPRODUCT(T89:T96,$K89:$K96)/100</f>
        <v>0</v>
      </c>
      <c r="U88" s="108">
        <f>K88+T88</f>
        <v>0</v>
      </c>
      <c r="V88" s="105"/>
    </row>
    <row r="89" spans="1:22" ht="12.75" outlineLevel="2">
      <c r="A89" s="3"/>
      <c r="B89" s="116"/>
      <c r="C89" s="117"/>
      <c r="D89" s="118"/>
      <c r="E89" s="119" t="s">
        <v>351</v>
      </c>
      <c r="F89" s="120"/>
      <c r="G89" s="121"/>
      <c r="H89" s="120"/>
      <c r="I89" s="118"/>
      <c r="J89" s="120"/>
      <c r="K89" s="122"/>
      <c r="L89" s="123"/>
      <c r="M89" s="123"/>
      <c r="N89" s="123"/>
      <c r="O89" s="123"/>
      <c r="P89" s="124"/>
      <c r="Q89" s="124"/>
      <c r="R89" s="124"/>
      <c r="S89" s="124"/>
      <c r="T89" s="125"/>
      <c r="U89" s="125"/>
      <c r="V89" s="105"/>
    </row>
    <row r="90" spans="1:22" ht="25.5" outlineLevel="2">
      <c r="A90" s="3"/>
      <c r="B90" s="105"/>
      <c r="C90" s="105"/>
      <c r="D90" s="126" t="s">
        <v>9</v>
      </c>
      <c r="E90" s="127">
        <v>1</v>
      </c>
      <c r="F90" s="128" t="s">
        <v>183</v>
      </c>
      <c r="G90" s="129" t="s">
        <v>435</v>
      </c>
      <c r="H90" s="130">
        <v>91.02</v>
      </c>
      <c r="I90" s="131" t="s">
        <v>22</v>
      </c>
      <c r="J90" s="132"/>
      <c r="K90" s="133">
        <f>H90*J90</f>
        <v>0</v>
      </c>
      <c r="L90" s="134">
        <f>IF(D90="S",K90,"")</f>
      </c>
      <c r="M90" s="135">
        <f>IF(OR(D90="P",D90="U"),K90,"")</f>
        <v>0</v>
      </c>
      <c r="N90" s="135">
        <f>IF(D90="H",K90,"")</f>
      </c>
      <c r="O90" s="135">
        <f>IF(D90="V",K90,"")</f>
      </c>
      <c r="P90" s="136">
        <v>0.000517144000000109</v>
      </c>
      <c r="Q90" s="136">
        <v>0</v>
      </c>
      <c r="R90" s="136">
        <v>0.2669999999999959</v>
      </c>
      <c r="S90" s="132">
        <v>31.44280000000006</v>
      </c>
      <c r="T90" s="137">
        <v>21</v>
      </c>
      <c r="U90" s="138">
        <f>K90*(T90+100)/100</f>
        <v>0</v>
      </c>
      <c r="V90" s="139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149</v>
      </c>
      <c r="H91" s="141">
        <v>11.84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126</v>
      </c>
      <c r="H92" s="141">
        <v>48.1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148</v>
      </c>
      <c r="H93" s="141">
        <v>31.08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ht="12.75" outlineLevel="2">
      <c r="A94" s="3"/>
      <c r="B94" s="105"/>
      <c r="C94" s="105"/>
      <c r="D94" s="126" t="s">
        <v>10</v>
      </c>
      <c r="E94" s="127">
        <v>2</v>
      </c>
      <c r="F94" s="128" t="s">
        <v>156</v>
      </c>
      <c r="G94" s="129" t="s">
        <v>338</v>
      </c>
      <c r="H94" s="130">
        <v>95.571</v>
      </c>
      <c r="I94" s="131" t="s">
        <v>22</v>
      </c>
      <c r="J94" s="132"/>
      <c r="K94" s="133">
        <f>H94*J94</f>
        <v>0</v>
      </c>
      <c r="L94" s="134">
        <f>IF(D94="S",K94,"")</f>
        <v>0</v>
      </c>
      <c r="M94" s="135">
        <f>IF(OR(D94="P",D94="U"),K94,"")</f>
      </c>
      <c r="N94" s="135">
        <f>IF(D94="H",K94,"")</f>
      </c>
      <c r="O94" s="135">
        <f>IF(D94="V",K94,"")</f>
      </c>
      <c r="P94" s="136">
        <v>0.0034999999999999996</v>
      </c>
      <c r="Q94" s="136">
        <v>0</v>
      </c>
      <c r="R94" s="136">
        <v>0</v>
      </c>
      <c r="S94" s="132">
        <v>0</v>
      </c>
      <c r="T94" s="137">
        <v>21</v>
      </c>
      <c r="U94" s="138">
        <f>K94*(T94+100)/100</f>
        <v>0</v>
      </c>
      <c r="V94" s="139"/>
    </row>
    <row r="95" spans="1:22" s="36" customFormat="1" ht="10.5" customHeight="1" outlineLevel="3">
      <c r="A95" s="35"/>
      <c r="B95" s="140"/>
      <c r="C95" s="140"/>
      <c r="D95" s="140"/>
      <c r="E95" s="140"/>
      <c r="F95" s="140"/>
      <c r="G95" s="140" t="s">
        <v>268</v>
      </c>
      <c r="H95" s="141">
        <v>95.571</v>
      </c>
      <c r="I95" s="142"/>
      <c r="J95" s="140"/>
      <c r="K95" s="140"/>
      <c r="L95" s="143"/>
      <c r="M95" s="143"/>
      <c r="N95" s="143"/>
      <c r="O95" s="143"/>
      <c r="P95" s="143"/>
      <c r="Q95" s="143"/>
      <c r="R95" s="143"/>
      <c r="S95" s="143"/>
      <c r="T95" s="144"/>
      <c r="U95" s="144"/>
      <c r="V95" s="140"/>
    </row>
    <row r="96" spans="1:22" ht="12.75" outlineLevel="2">
      <c r="A96" s="3"/>
      <c r="B96" s="105"/>
      <c r="C96" s="105"/>
      <c r="D96" s="126" t="s">
        <v>11</v>
      </c>
      <c r="E96" s="127">
        <v>3</v>
      </c>
      <c r="F96" s="128" t="s">
        <v>252</v>
      </c>
      <c r="G96" s="129" t="s">
        <v>394</v>
      </c>
      <c r="H96" s="130"/>
      <c r="I96" s="131" t="s">
        <v>0</v>
      </c>
      <c r="J96" s="132"/>
      <c r="K96" s="133">
        <f>H96*J96</f>
        <v>0</v>
      </c>
      <c r="L96" s="134">
        <f>IF(D96="S",K96,"")</f>
      </c>
      <c r="M96" s="135">
        <f>IF(OR(D96="P",D96="U"),K96,"")</f>
        <v>0</v>
      </c>
      <c r="N96" s="135">
        <f>IF(D96="H",K96,"")</f>
      </c>
      <c r="O96" s="135">
        <f>IF(D96="V",K96,"")</f>
      </c>
      <c r="P96" s="136">
        <v>0</v>
      </c>
      <c r="Q96" s="136">
        <v>0</v>
      </c>
      <c r="R96" s="136">
        <v>0</v>
      </c>
      <c r="S96" s="132">
        <v>0</v>
      </c>
      <c r="T96" s="137">
        <v>21</v>
      </c>
      <c r="U96" s="138">
        <f>K96*(T96+100)/100</f>
        <v>0</v>
      </c>
      <c r="V96" s="139"/>
    </row>
    <row r="97" spans="1:22" ht="12.75" outlineLevel="1">
      <c r="A97" s="3"/>
      <c r="B97" s="106"/>
      <c r="C97" s="75" t="s">
        <v>49</v>
      </c>
      <c r="D97" s="76" t="s">
        <v>8</v>
      </c>
      <c r="E97" s="77"/>
      <c r="F97" s="77" t="s">
        <v>60</v>
      </c>
      <c r="G97" s="78" t="s">
        <v>302</v>
      </c>
      <c r="H97" s="77"/>
      <c r="I97" s="76"/>
      <c r="J97" s="77"/>
      <c r="K97" s="107">
        <f>SUBTOTAL(9,K98:K229)</f>
        <v>0</v>
      </c>
      <c r="L97" s="80">
        <f>SUBTOTAL(9,L98:L229)</f>
        <v>0</v>
      </c>
      <c r="M97" s="80">
        <f>SUBTOTAL(9,M98:M229)</f>
        <v>0</v>
      </c>
      <c r="N97" s="80">
        <f>SUBTOTAL(9,N98:N229)</f>
        <v>0</v>
      </c>
      <c r="O97" s="80">
        <f>SUBTOTAL(9,O98:O229)</f>
        <v>0</v>
      </c>
      <c r="P97" s="81">
        <f>SUMPRODUCT(P98:P229,$H98:$H229)</f>
        <v>4.06012982880118</v>
      </c>
      <c r="Q97" s="81">
        <f>SUMPRODUCT(Q98:Q229,$H98:$H229)</f>
        <v>0.23118</v>
      </c>
      <c r="R97" s="81">
        <f>SUMPRODUCT(R98:R229,$H98:$H229)</f>
        <v>680.0347999999962</v>
      </c>
      <c r="S97" s="80">
        <f>SUMPRODUCT(S98:S229,$H98:$H229)</f>
        <v>79150.81065999839</v>
      </c>
      <c r="T97" s="108">
        <f>SUMPRODUCT(T98:T229,$K98:$K229)/100</f>
        <v>0</v>
      </c>
      <c r="U97" s="108">
        <f>K97+T97</f>
        <v>0</v>
      </c>
      <c r="V97" s="105"/>
    </row>
    <row r="98" spans="1:22" ht="12.75" outlineLevel="2">
      <c r="A98" s="3"/>
      <c r="B98" s="116"/>
      <c r="C98" s="117"/>
      <c r="D98" s="118"/>
      <c r="E98" s="119" t="s">
        <v>351</v>
      </c>
      <c r="F98" s="120"/>
      <c r="G98" s="121"/>
      <c r="H98" s="120"/>
      <c r="I98" s="118"/>
      <c r="J98" s="120"/>
      <c r="K98" s="122"/>
      <c r="L98" s="123"/>
      <c r="M98" s="123"/>
      <c r="N98" s="123"/>
      <c r="O98" s="123"/>
      <c r="P98" s="124"/>
      <c r="Q98" s="124"/>
      <c r="R98" s="124"/>
      <c r="S98" s="124"/>
      <c r="T98" s="125"/>
      <c r="U98" s="125"/>
      <c r="V98" s="105"/>
    </row>
    <row r="99" spans="1:22" ht="12.75" outlineLevel="2">
      <c r="A99" s="3"/>
      <c r="B99" s="105"/>
      <c r="C99" s="105"/>
      <c r="D99" s="126" t="s">
        <v>9</v>
      </c>
      <c r="E99" s="127">
        <v>1</v>
      </c>
      <c r="F99" s="128" t="s">
        <v>199</v>
      </c>
      <c r="G99" s="129" t="s">
        <v>421</v>
      </c>
      <c r="H99" s="130">
        <v>12</v>
      </c>
      <c r="I99" s="131" t="s">
        <v>62</v>
      </c>
      <c r="J99" s="132"/>
      <c r="K99" s="133">
        <f>H99*J99</f>
        <v>0</v>
      </c>
      <c r="L99" s="134">
        <f>IF(D99="S",K99,"")</f>
      </c>
      <c r="M99" s="135">
        <f>IF(OR(D99="P",D99="U"),K99,"")</f>
        <v>0</v>
      </c>
      <c r="N99" s="135">
        <f>IF(D99="H",K99,"")</f>
      </c>
      <c r="O99" s="135">
        <f>IF(D99="V",K99,"")</f>
      </c>
      <c r="P99" s="136">
        <v>0</v>
      </c>
      <c r="Q99" s="136">
        <v>0.00511</v>
      </c>
      <c r="R99" s="136">
        <v>0.08299999999996999</v>
      </c>
      <c r="S99" s="132">
        <v>8.001199999997107</v>
      </c>
      <c r="T99" s="137">
        <v>21</v>
      </c>
      <c r="U99" s="138">
        <f>K99*(T99+100)/100</f>
        <v>0</v>
      </c>
      <c r="V99" s="139"/>
    </row>
    <row r="100" spans="1:22" ht="12.75" outlineLevel="2">
      <c r="A100" s="3"/>
      <c r="B100" s="105"/>
      <c r="C100" s="105"/>
      <c r="D100" s="126" t="s">
        <v>9</v>
      </c>
      <c r="E100" s="127">
        <v>2</v>
      </c>
      <c r="F100" s="128" t="s">
        <v>186</v>
      </c>
      <c r="G100" s="129" t="s">
        <v>371</v>
      </c>
      <c r="H100" s="130">
        <v>86</v>
      </c>
      <c r="I100" s="131" t="s">
        <v>14</v>
      </c>
      <c r="J100" s="132"/>
      <c r="K100" s="133">
        <f>H100*J100</f>
        <v>0</v>
      </c>
      <c r="L100" s="134">
        <f>IF(D100="S",K100,"")</f>
      </c>
      <c r="M100" s="135">
        <f>IF(OR(D100="P",D100="U"),K100,"")</f>
        <v>0</v>
      </c>
      <c r="N100" s="135">
        <f>IF(D100="H",K100,"")</f>
      </c>
      <c r="O100" s="135">
        <f>IF(D100="V",K100,"")</f>
      </c>
      <c r="P100" s="136">
        <v>0</v>
      </c>
      <c r="Q100" s="136">
        <v>0.00028</v>
      </c>
      <c r="R100" s="136">
        <v>0.05200000000002092</v>
      </c>
      <c r="S100" s="132">
        <v>5.0128000000020165</v>
      </c>
      <c r="T100" s="137">
        <v>21</v>
      </c>
      <c r="U100" s="138">
        <f>K100*(T100+100)/100</f>
        <v>0</v>
      </c>
      <c r="V100" s="139"/>
    </row>
    <row r="101" spans="1:22" s="115" customFormat="1" ht="11.25" outlineLevel="2">
      <c r="A101" s="109"/>
      <c r="B101" s="109"/>
      <c r="C101" s="109"/>
      <c r="D101" s="109"/>
      <c r="E101" s="109"/>
      <c r="F101" s="109"/>
      <c r="G101" s="110" t="s">
        <v>375</v>
      </c>
      <c r="H101" s="109"/>
      <c r="I101" s="111"/>
      <c r="J101" s="109"/>
      <c r="K101" s="109"/>
      <c r="L101" s="112"/>
      <c r="M101" s="112"/>
      <c r="N101" s="112"/>
      <c r="O101" s="112"/>
      <c r="P101" s="113"/>
      <c r="Q101" s="109"/>
      <c r="R101" s="109"/>
      <c r="S101" s="109"/>
      <c r="T101" s="114"/>
      <c r="U101" s="114"/>
      <c r="V101" s="109"/>
    </row>
    <row r="102" spans="1:22" ht="12.75" outlineLevel="2">
      <c r="A102" s="3"/>
      <c r="B102" s="105"/>
      <c r="C102" s="105"/>
      <c r="D102" s="126" t="s">
        <v>9</v>
      </c>
      <c r="E102" s="127">
        <v>3</v>
      </c>
      <c r="F102" s="128" t="s">
        <v>187</v>
      </c>
      <c r="G102" s="129" t="s">
        <v>372</v>
      </c>
      <c r="H102" s="130">
        <v>180</v>
      </c>
      <c r="I102" s="131" t="s">
        <v>14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</v>
      </c>
      <c r="Q102" s="136">
        <v>0.00029000000000000006</v>
      </c>
      <c r="R102" s="136">
        <v>0.08299999999996999</v>
      </c>
      <c r="S102" s="132">
        <v>8.001199999997107</v>
      </c>
      <c r="T102" s="137">
        <v>21</v>
      </c>
      <c r="U102" s="138">
        <f>K102*(T102+100)/100</f>
        <v>0</v>
      </c>
      <c r="V102" s="139"/>
    </row>
    <row r="103" spans="1:22" s="115" customFormat="1" ht="11.25" outlineLevel="2">
      <c r="A103" s="109"/>
      <c r="B103" s="109"/>
      <c r="C103" s="109"/>
      <c r="D103" s="109"/>
      <c r="E103" s="109"/>
      <c r="F103" s="109"/>
      <c r="G103" s="110" t="s">
        <v>375</v>
      </c>
      <c r="H103" s="109"/>
      <c r="I103" s="111"/>
      <c r="J103" s="109"/>
      <c r="K103" s="109"/>
      <c r="L103" s="112"/>
      <c r="M103" s="112"/>
      <c r="N103" s="112"/>
      <c r="O103" s="112"/>
      <c r="P103" s="113"/>
      <c r="Q103" s="109"/>
      <c r="R103" s="109"/>
      <c r="S103" s="109"/>
      <c r="T103" s="114"/>
      <c r="U103" s="114"/>
      <c r="V103" s="109"/>
    </row>
    <row r="104" spans="1:22" ht="12.75" outlineLevel="2">
      <c r="A104" s="3"/>
      <c r="B104" s="105"/>
      <c r="C104" s="105"/>
      <c r="D104" s="126" t="s">
        <v>9</v>
      </c>
      <c r="E104" s="127">
        <v>4</v>
      </c>
      <c r="F104" s="128" t="s">
        <v>188</v>
      </c>
      <c r="G104" s="129" t="s">
        <v>364</v>
      </c>
      <c r="H104" s="130">
        <v>267.1</v>
      </c>
      <c r="I104" s="131" t="s">
        <v>14</v>
      </c>
      <c r="J104" s="132"/>
      <c r="K104" s="133">
        <f>H104*J104</f>
        <v>0</v>
      </c>
      <c r="L104" s="134">
        <f>IF(D104="S",K104,"")</f>
      </c>
      <c r="M104" s="135">
        <f>IF(OR(D104="P",D104="U"),K104,"")</f>
        <v>0</v>
      </c>
      <c r="N104" s="135">
        <f>IF(D104="H",K104,"")</f>
      </c>
      <c r="O104" s="135">
        <f>IF(D104="V",K104,"")</f>
      </c>
      <c r="P104" s="136">
        <v>0.0035086520000011364</v>
      </c>
      <c r="Q104" s="136">
        <v>0</v>
      </c>
      <c r="R104" s="136">
        <v>0.5289999999999964</v>
      </c>
      <c r="S104" s="132">
        <v>60.89120000000165</v>
      </c>
      <c r="T104" s="137">
        <v>21</v>
      </c>
      <c r="U104" s="138">
        <f>K104*(T104+100)/100</f>
        <v>0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297</v>
      </c>
      <c r="H105" s="141">
        <v>26.3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78</v>
      </c>
      <c r="H106" s="141">
        <v>1.2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83</v>
      </c>
      <c r="H107" s="141">
        <v>2.4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102</v>
      </c>
      <c r="H108" s="141">
        <v>7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32</v>
      </c>
      <c r="H109" s="141">
        <v>2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37</v>
      </c>
      <c r="H110" s="141">
        <v>4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86</v>
      </c>
      <c r="H111" s="141">
        <v>3.2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47</v>
      </c>
      <c r="H112" s="141">
        <v>12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3</v>
      </c>
      <c r="H113" s="141">
        <v>2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37</v>
      </c>
      <c r="H114" s="141">
        <v>4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80</v>
      </c>
      <c r="H115" s="141">
        <v>1.8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40</v>
      </c>
      <c r="H116" s="141">
        <v>16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s="36" customFormat="1" ht="10.5" customHeight="1" outlineLevel="3">
      <c r="A117" s="35"/>
      <c r="B117" s="140"/>
      <c r="C117" s="140"/>
      <c r="D117" s="140"/>
      <c r="E117" s="140"/>
      <c r="F117" s="140"/>
      <c r="G117" s="140" t="s">
        <v>42</v>
      </c>
      <c r="H117" s="141">
        <v>6</v>
      </c>
      <c r="I117" s="142"/>
      <c r="J117" s="140"/>
      <c r="K117" s="140"/>
      <c r="L117" s="143"/>
      <c r="M117" s="143"/>
      <c r="N117" s="143"/>
      <c r="O117" s="143"/>
      <c r="P117" s="143"/>
      <c r="Q117" s="143"/>
      <c r="R117" s="143"/>
      <c r="S117" s="143"/>
      <c r="T117" s="144"/>
      <c r="U117" s="144"/>
      <c r="V117" s="140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103</v>
      </c>
      <c r="H118" s="141">
        <v>6.4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s="36" customFormat="1" ht="10.5" customHeight="1" outlineLevel="3">
      <c r="A119" s="35"/>
      <c r="B119" s="140"/>
      <c r="C119" s="140"/>
      <c r="D119" s="140"/>
      <c r="E119" s="140"/>
      <c r="F119" s="140"/>
      <c r="G119" s="140" t="s">
        <v>117</v>
      </c>
      <c r="H119" s="141">
        <v>3</v>
      </c>
      <c r="I119" s="142"/>
      <c r="J119" s="140"/>
      <c r="K119" s="140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0"/>
    </row>
    <row r="120" spans="1:22" s="36" customFormat="1" ht="10.5" customHeight="1" outlineLevel="3">
      <c r="A120" s="35"/>
      <c r="B120" s="140"/>
      <c r="C120" s="140"/>
      <c r="D120" s="140"/>
      <c r="E120" s="140"/>
      <c r="F120" s="140"/>
      <c r="G120" s="140" t="s">
        <v>79</v>
      </c>
      <c r="H120" s="141">
        <v>1.5</v>
      </c>
      <c r="I120" s="142"/>
      <c r="J120" s="140"/>
      <c r="K120" s="140"/>
      <c r="L120" s="143"/>
      <c r="M120" s="143"/>
      <c r="N120" s="143"/>
      <c r="O120" s="143"/>
      <c r="P120" s="143"/>
      <c r="Q120" s="143"/>
      <c r="R120" s="143"/>
      <c r="S120" s="143"/>
      <c r="T120" s="144"/>
      <c r="U120" s="144"/>
      <c r="V120" s="140"/>
    </row>
    <row r="121" spans="1:22" s="36" customFormat="1" ht="10.5" customHeight="1" outlineLevel="3">
      <c r="A121" s="35"/>
      <c r="B121" s="140"/>
      <c r="C121" s="140"/>
      <c r="D121" s="140"/>
      <c r="E121" s="140"/>
      <c r="F121" s="140"/>
      <c r="G121" s="140" t="s">
        <v>35</v>
      </c>
      <c r="H121" s="141">
        <v>1.5</v>
      </c>
      <c r="I121" s="142"/>
      <c r="J121" s="140"/>
      <c r="K121" s="140"/>
      <c r="L121" s="143"/>
      <c r="M121" s="143"/>
      <c r="N121" s="143"/>
      <c r="O121" s="143"/>
      <c r="P121" s="143"/>
      <c r="Q121" s="143"/>
      <c r="R121" s="143"/>
      <c r="S121" s="143"/>
      <c r="T121" s="144"/>
      <c r="U121" s="144"/>
      <c r="V121" s="140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100</v>
      </c>
      <c r="H122" s="141">
        <v>6.2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98</v>
      </c>
      <c r="H123" s="141">
        <v>5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110</v>
      </c>
      <c r="H124" s="141">
        <v>33.6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s="36" customFormat="1" ht="10.5" customHeight="1" outlineLevel="3">
      <c r="A125" s="35"/>
      <c r="B125" s="140"/>
      <c r="C125" s="140"/>
      <c r="D125" s="140"/>
      <c r="E125" s="140"/>
      <c r="F125" s="140"/>
      <c r="G125" s="140" t="s">
        <v>38</v>
      </c>
      <c r="H125" s="141">
        <v>8</v>
      </c>
      <c r="I125" s="142"/>
      <c r="J125" s="140"/>
      <c r="K125" s="140"/>
      <c r="L125" s="143"/>
      <c r="M125" s="143"/>
      <c r="N125" s="143"/>
      <c r="O125" s="143"/>
      <c r="P125" s="143"/>
      <c r="Q125" s="143"/>
      <c r="R125" s="143"/>
      <c r="S125" s="143"/>
      <c r="T125" s="144"/>
      <c r="U125" s="144"/>
      <c r="V125" s="140"/>
    </row>
    <row r="126" spans="1:22" s="36" customFormat="1" ht="10.5" customHeight="1" outlineLevel="3">
      <c r="A126" s="35"/>
      <c r="B126" s="140"/>
      <c r="C126" s="140"/>
      <c r="D126" s="140"/>
      <c r="E126" s="140"/>
      <c r="F126" s="140"/>
      <c r="G126" s="140" t="s">
        <v>37</v>
      </c>
      <c r="H126" s="141">
        <v>4</v>
      </c>
      <c r="I126" s="142"/>
      <c r="J126" s="140"/>
      <c r="K126" s="140"/>
      <c r="L126" s="143"/>
      <c r="M126" s="143"/>
      <c r="N126" s="143"/>
      <c r="O126" s="143"/>
      <c r="P126" s="143"/>
      <c r="Q126" s="143"/>
      <c r="R126" s="143"/>
      <c r="S126" s="143"/>
      <c r="T126" s="144"/>
      <c r="U126" s="144"/>
      <c r="V126" s="140"/>
    </row>
    <row r="127" spans="1:22" s="36" customFormat="1" ht="10.5" customHeight="1" outlineLevel="3">
      <c r="A127" s="35"/>
      <c r="B127" s="140"/>
      <c r="C127" s="140"/>
      <c r="D127" s="140"/>
      <c r="E127" s="140"/>
      <c r="F127" s="140"/>
      <c r="G127" s="140" t="s">
        <v>37</v>
      </c>
      <c r="H127" s="141">
        <v>4</v>
      </c>
      <c r="I127" s="142"/>
      <c r="J127" s="140"/>
      <c r="K127" s="140"/>
      <c r="L127" s="143"/>
      <c r="M127" s="143"/>
      <c r="N127" s="143"/>
      <c r="O127" s="143"/>
      <c r="P127" s="143"/>
      <c r="Q127" s="143"/>
      <c r="R127" s="143"/>
      <c r="S127" s="143"/>
      <c r="T127" s="144"/>
      <c r="U127" s="144"/>
      <c r="V127" s="140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82</v>
      </c>
      <c r="H128" s="141">
        <v>1.2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81</v>
      </c>
      <c r="H129" s="141">
        <v>4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93</v>
      </c>
      <c r="H130" s="141">
        <v>32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37</v>
      </c>
      <c r="H131" s="141">
        <v>4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s="36" customFormat="1" ht="10.5" customHeight="1" outlineLevel="3">
      <c r="A132" s="35"/>
      <c r="B132" s="140"/>
      <c r="C132" s="140"/>
      <c r="D132" s="140"/>
      <c r="E132" s="140"/>
      <c r="F132" s="140"/>
      <c r="G132" s="140" t="s">
        <v>37</v>
      </c>
      <c r="H132" s="141">
        <v>4</v>
      </c>
      <c r="I132" s="142"/>
      <c r="J132" s="140"/>
      <c r="K132" s="140"/>
      <c r="L132" s="143"/>
      <c r="M132" s="143"/>
      <c r="N132" s="143"/>
      <c r="O132" s="143"/>
      <c r="P132" s="143"/>
      <c r="Q132" s="143"/>
      <c r="R132" s="143"/>
      <c r="S132" s="143"/>
      <c r="T132" s="144"/>
      <c r="U132" s="144"/>
      <c r="V132" s="140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82</v>
      </c>
      <c r="H133" s="141">
        <v>1.2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84</v>
      </c>
      <c r="H134" s="141">
        <v>1.6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s="36" customFormat="1" ht="10.5" customHeight="1" outlineLevel="3">
      <c r="A135" s="35"/>
      <c r="B135" s="140"/>
      <c r="C135" s="140"/>
      <c r="D135" s="140"/>
      <c r="E135" s="140"/>
      <c r="F135" s="140"/>
      <c r="G135" s="140" t="s">
        <v>37</v>
      </c>
      <c r="H135" s="141">
        <v>4</v>
      </c>
      <c r="I135" s="142"/>
      <c r="J135" s="140"/>
      <c r="K135" s="140"/>
      <c r="L135" s="143"/>
      <c r="M135" s="143"/>
      <c r="N135" s="143"/>
      <c r="O135" s="143"/>
      <c r="P135" s="143"/>
      <c r="Q135" s="143"/>
      <c r="R135" s="143"/>
      <c r="S135" s="143"/>
      <c r="T135" s="144"/>
      <c r="U135" s="144"/>
      <c r="V135" s="140"/>
    </row>
    <row r="136" spans="1:22" s="36" customFormat="1" ht="10.5" customHeight="1" outlineLevel="3">
      <c r="A136" s="35"/>
      <c r="B136" s="140"/>
      <c r="C136" s="140"/>
      <c r="D136" s="140"/>
      <c r="E136" s="140"/>
      <c r="F136" s="140"/>
      <c r="G136" s="140" t="s">
        <v>97</v>
      </c>
      <c r="H136" s="141">
        <v>4.6</v>
      </c>
      <c r="I136" s="142"/>
      <c r="J136" s="140"/>
      <c r="K136" s="140"/>
      <c r="L136" s="143"/>
      <c r="M136" s="143"/>
      <c r="N136" s="143"/>
      <c r="O136" s="143"/>
      <c r="P136" s="143"/>
      <c r="Q136" s="143"/>
      <c r="R136" s="143"/>
      <c r="S136" s="143"/>
      <c r="T136" s="144"/>
      <c r="U136" s="144"/>
      <c r="V136" s="140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37</v>
      </c>
      <c r="H137" s="141">
        <v>4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82</v>
      </c>
      <c r="H138" s="141">
        <v>1.2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s="36" customFormat="1" ht="10.5" customHeight="1" outlineLevel="3">
      <c r="A139" s="35"/>
      <c r="B139" s="140"/>
      <c r="C139" s="140"/>
      <c r="D139" s="140"/>
      <c r="E139" s="140"/>
      <c r="F139" s="140"/>
      <c r="G139" s="140" t="s">
        <v>37</v>
      </c>
      <c r="H139" s="141">
        <v>4</v>
      </c>
      <c r="I139" s="142"/>
      <c r="J139" s="140"/>
      <c r="K139" s="140"/>
      <c r="L139" s="143"/>
      <c r="M139" s="143"/>
      <c r="N139" s="143"/>
      <c r="O139" s="143"/>
      <c r="P139" s="143"/>
      <c r="Q139" s="143"/>
      <c r="R139" s="143"/>
      <c r="S139" s="143"/>
      <c r="T139" s="144"/>
      <c r="U139" s="144"/>
      <c r="V139" s="140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104</v>
      </c>
      <c r="H140" s="141">
        <v>9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38</v>
      </c>
      <c r="H141" s="141">
        <v>8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s="36" customFormat="1" ht="10.5" customHeight="1" outlineLevel="3">
      <c r="A142" s="35"/>
      <c r="B142" s="140"/>
      <c r="C142" s="140"/>
      <c r="D142" s="140"/>
      <c r="E142" s="140"/>
      <c r="F142" s="140"/>
      <c r="G142" s="140" t="s">
        <v>80</v>
      </c>
      <c r="H142" s="141">
        <v>1.8</v>
      </c>
      <c r="I142" s="142"/>
      <c r="J142" s="140"/>
      <c r="K142" s="140"/>
      <c r="L142" s="143"/>
      <c r="M142" s="143"/>
      <c r="N142" s="143"/>
      <c r="O142" s="143"/>
      <c r="P142" s="143"/>
      <c r="Q142" s="143"/>
      <c r="R142" s="143"/>
      <c r="S142" s="143"/>
      <c r="T142" s="144"/>
      <c r="U142" s="144"/>
      <c r="V142" s="140"/>
    </row>
    <row r="143" spans="1:22" s="36" customFormat="1" ht="10.5" customHeight="1" outlineLevel="3">
      <c r="A143" s="35"/>
      <c r="B143" s="140"/>
      <c r="C143" s="140"/>
      <c r="D143" s="140"/>
      <c r="E143" s="140"/>
      <c r="F143" s="140"/>
      <c r="G143" s="140" t="s">
        <v>85</v>
      </c>
      <c r="H143" s="141">
        <v>2.4</v>
      </c>
      <c r="I143" s="142"/>
      <c r="J143" s="140"/>
      <c r="K143" s="140"/>
      <c r="L143" s="143"/>
      <c r="M143" s="143"/>
      <c r="N143" s="143"/>
      <c r="O143" s="143"/>
      <c r="P143" s="143"/>
      <c r="Q143" s="143"/>
      <c r="R143" s="143"/>
      <c r="S143" s="143"/>
      <c r="T143" s="144"/>
      <c r="U143" s="144"/>
      <c r="V143" s="140"/>
    </row>
    <row r="144" spans="1:22" s="36" customFormat="1" ht="10.5" customHeight="1" outlineLevel="3">
      <c r="A144" s="35"/>
      <c r="B144" s="140"/>
      <c r="C144" s="140"/>
      <c r="D144" s="140"/>
      <c r="E144" s="140"/>
      <c r="F144" s="140"/>
      <c r="G144" s="140" t="s">
        <v>39</v>
      </c>
      <c r="H144" s="141">
        <v>14</v>
      </c>
      <c r="I144" s="142"/>
      <c r="J144" s="140"/>
      <c r="K144" s="140"/>
      <c r="L144" s="143"/>
      <c r="M144" s="143"/>
      <c r="N144" s="143"/>
      <c r="O144" s="143"/>
      <c r="P144" s="143"/>
      <c r="Q144" s="143"/>
      <c r="R144" s="143"/>
      <c r="S144" s="143"/>
      <c r="T144" s="144"/>
      <c r="U144" s="144"/>
      <c r="V144" s="140"/>
    </row>
    <row r="145" spans="1:22" s="36" customFormat="1" ht="10.5" customHeight="1" outlineLevel="3">
      <c r="A145" s="35"/>
      <c r="B145" s="140"/>
      <c r="C145" s="140"/>
      <c r="D145" s="140"/>
      <c r="E145" s="140"/>
      <c r="F145" s="140"/>
      <c r="G145" s="140" t="s">
        <v>96</v>
      </c>
      <c r="H145" s="141">
        <v>4.4</v>
      </c>
      <c r="I145" s="142"/>
      <c r="J145" s="140"/>
      <c r="K145" s="140"/>
      <c r="L145" s="143"/>
      <c r="M145" s="143"/>
      <c r="N145" s="143"/>
      <c r="O145" s="143"/>
      <c r="P145" s="143"/>
      <c r="Q145" s="143"/>
      <c r="R145" s="143"/>
      <c r="S145" s="143"/>
      <c r="T145" s="144"/>
      <c r="U145" s="144"/>
      <c r="V145" s="140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23</v>
      </c>
      <c r="H146" s="141">
        <v>0.6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/>
      <c r="H147" s="141"/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/>
      <c r="H148" s="141"/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s="36" customFormat="1" ht="10.5" customHeight="1" outlineLevel="3">
      <c r="A149" s="35"/>
      <c r="B149" s="140"/>
      <c r="C149" s="140"/>
      <c r="D149" s="140"/>
      <c r="E149" s="140"/>
      <c r="F149" s="140"/>
      <c r="G149" s="140"/>
      <c r="H149" s="141"/>
      <c r="I149" s="142"/>
      <c r="J149" s="140"/>
      <c r="K149" s="140"/>
      <c r="L149" s="143"/>
      <c r="M149" s="143"/>
      <c r="N149" s="143"/>
      <c r="O149" s="143"/>
      <c r="P149" s="143"/>
      <c r="Q149" s="143"/>
      <c r="R149" s="143"/>
      <c r="S149" s="143"/>
      <c r="T149" s="144"/>
      <c r="U149" s="144"/>
      <c r="V149" s="140"/>
    </row>
    <row r="150" spans="1:22" ht="12.75" outlineLevel="2">
      <c r="A150" s="3"/>
      <c r="B150" s="105"/>
      <c r="C150" s="105"/>
      <c r="D150" s="126" t="s">
        <v>9</v>
      </c>
      <c r="E150" s="127">
        <v>5</v>
      </c>
      <c r="F150" s="128" t="s">
        <v>189</v>
      </c>
      <c r="G150" s="129" t="s">
        <v>365</v>
      </c>
      <c r="H150" s="130">
        <v>242.4</v>
      </c>
      <c r="I150" s="131" t="s">
        <v>14</v>
      </c>
      <c r="J150" s="132"/>
      <c r="K150" s="133">
        <f>H150*J150</f>
        <v>0</v>
      </c>
      <c r="L150" s="134">
        <f>IF(D150="S",K150,"")</f>
      </c>
      <c r="M150" s="135">
        <f>IF(OR(D150="P",D150="U"),K150,"")</f>
        <v>0</v>
      </c>
      <c r="N150" s="135">
        <f>IF(D150="H",K150,"")</f>
      </c>
      <c r="O150" s="135">
        <f>IF(D150="V",K150,"")</f>
      </c>
      <c r="P150" s="136">
        <v>0.005743356000002454</v>
      </c>
      <c r="Q150" s="136">
        <v>0</v>
      </c>
      <c r="R150" s="136">
        <v>0.6159999999999853</v>
      </c>
      <c r="S150" s="132">
        <v>71.49239999999544</v>
      </c>
      <c r="T150" s="137">
        <v>21</v>
      </c>
      <c r="U150" s="138">
        <f>K150*(T150+100)/100</f>
        <v>0</v>
      </c>
      <c r="V150" s="139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6</v>
      </c>
      <c r="H151" s="141">
        <v>5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136</v>
      </c>
      <c r="H152" s="141">
        <v>3.6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94</v>
      </c>
      <c r="H153" s="141">
        <v>12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45</v>
      </c>
      <c r="H154" s="141">
        <v>16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106</v>
      </c>
      <c r="H155" s="141">
        <v>24.8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s="36" customFormat="1" ht="10.5" customHeight="1" outlineLevel="3">
      <c r="A156" s="35"/>
      <c r="B156" s="140"/>
      <c r="C156" s="140"/>
      <c r="D156" s="140"/>
      <c r="E156" s="140"/>
      <c r="F156" s="140"/>
      <c r="G156" s="140" t="s">
        <v>105</v>
      </c>
      <c r="H156" s="141">
        <v>11.6</v>
      </c>
      <c r="I156" s="142"/>
      <c r="J156" s="140"/>
      <c r="K156" s="140"/>
      <c r="L156" s="143"/>
      <c r="M156" s="143"/>
      <c r="N156" s="143"/>
      <c r="O156" s="143"/>
      <c r="P156" s="143"/>
      <c r="Q156" s="143"/>
      <c r="R156" s="143"/>
      <c r="S156" s="143"/>
      <c r="T156" s="144"/>
      <c r="U156" s="144"/>
      <c r="V156" s="140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38</v>
      </c>
      <c r="H157" s="141">
        <v>8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105</v>
      </c>
      <c r="H158" s="141">
        <v>11.6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37</v>
      </c>
      <c r="H159" s="141">
        <v>4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s="36" customFormat="1" ht="10.5" customHeight="1" outlineLevel="3">
      <c r="A160" s="35"/>
      <c r="B160" s="140"/>
      <c r="C160" s="140"/>
      <c r="D160" s="140"/>
      <c r="E160" s="140"/>
      <c r="F160" s="140"/>
      <c r="G160" s="140" t="s">
        <v>105</v>
      </c>
      <c r="H160" s="141">
        <v>11.6</v>
      </c>
      <c r="I160" s="142"/>
      <c r="J160" s="140"/>
      <c r="K160" s="140"/>
      <c r="L160" s="143"/>
      <c r="M160" s="143"/>
      <c r="N160" s="143"/>
      <c r="O160" s="143"/>
      <c r="P160" s="143"/>
      <c r="Q160" s="143"/>
      <c r="R160" s="143"/>
      <c r="S160" s="143"/>
      <c r="T160" s="144"/>
      <c r="U160" s="144"/>
      <c r="V160" s="140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37</v>
      </c>
      <c r="H161" s="141">
        <v>4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108</v>
      </c>
      <c r="H162" s="141">
        <v>15.6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37</v>
      </c>
      <c r="H163" s="141">
        <v>4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s="36" customFormat="1" ht="10.5" customHeight="1" outlineLevel="3">
      <c r="A164" s="35"/>
      <c r="B164" s="140"/>
      <c r="C164" s="140"/>
      <c r="D164" s="140"/>
      <c r="E164" s="140"/>
      <c r="F164" s="140"/>
      <c r="G164" s="140" t="s">
        <v>123</v>
      </c>
      <c r="H164" s="141">
        <v>58.4</v>
      </c>
      <c r="I164" s="142"/>
      <c r="J164" s="140"/>
      <c r="K164" s="140"/>
      <c r="L164" s="143"/>
      <c r="M164" s="143"/>
      <c r="N164" s="143"/>
      <c r="O164" s="143"/>
      <c r="P164" s="143"/>
      <c r="Q164" s="143"/>
      <c r="R164" s="143"/>
      <c r="S164" s="143"/>
      <c r="T164" s="144"/>
      <c r="U164" s="144"/>
      <c r="V164" s="140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111</v>
      </c>
      <c r="H165" s="141">
        <v>52.2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ht="12.75" outlineLevel="2">
      <c r="A166" s="3"/>
      <c r="B166" s="105"/>
      <c r="C166" s="105"/>
      <c r="D166" s="126" t="s">
        <v>9</v>
      </c>
      <c r="E166" s="127">
        <v>6</v>
      </c>
      <c r="F166" s="128" t="s">
        <v>190</v>
      </c>
      <c r="G166" s="129" t="s">
        <v>362</v>
      </c>
      <c r="H166" s="130">
        <v>90.4</v>
      </c>
      <c r="I166" s="131" t="s">
        <v>14</v>
      </c>
      <c r="J166" s="132"/>
      <c r="K166" s="133">
        <f>H166*J166</f>
        <v>0</v>
      </c>
      <c r="L166" s="134">
        <f>IF(D166="S",K166,"")</f>
      </c>
      <c r="M166" s="135">
        <f>IF(OR(D166="P",D166="U"),K166,"")</f>
        <v>0</v>
      </c>
      <c r="N166" s="135">
        <f>IF(D166="H",K166,"")</f>
      </c>
      <c r="O166" s="135">
        <f>IF(D166="V",K166,"")</f>
      </c>
      <c r="P166" s="136">
        <v>0.003731751999999776</v>
      </c>
      <c r="Q166" s="136">
        <v>0</v>
      </c>
      <c r="R166" s="136">
        <v>0.6959999999999127</v>
      </c>
      <c r="S166" s="132">
        <v>80.96899999998604</v>
      </c>
      <c r="T166" s="137">
        <v>21</v>
      </c>
      <c r="U166" s="138">
        <f>K166*(T166+100)/100</f>
        <v>0</v>
      </c>
      <c r="V166" s="139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65</v>
      </c>
      <c r="H167" s="141">
        <v>10.5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s="36" customFormat="1" ht="10.5" customHeight="1" outlineLevel="3">
      <c r="A168" s="35"/>
      <c r="B168" s="140"/>
      <c r="C168" s="140"/>
      <c r="D168" s="140"/>
      <c r="E168" s="140"/>
      <c r="F168" s="140"/>
      <c r="G168" s="140" t="s">
        <v>44</v>
      </c>
      <c r="H168" s="141">
        <v>3.5</v>
      </c>
      <c r="I168" s="142"/>
      <c r="J168" s="140"/>
      <c r="K168" s="140"/>
      <c r="L168" s="143"/>
      <c r="M168" s="143"/>
      <c r="N168" s="143"/>
      <c r="O168" s="143"/>
      <c r="P168" s="143"/>
      <c r="Q168" s="143"/>
      <c r="R168" s="143"/>
      <c r="S168" s="143"/>
      <c r="T168" s="144"/>
      <c r="U168" s="144"/>
      <c r="V168" s="140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18</v>
      </c>
      <c r="H169" s="141">
        <v>22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3</v>
      </c>
      <c r="H170" s="141">
        <v>2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6</v>
      </c>
      <c r="H171" s="141">
        <v>5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s="36" customFormat="1" ht="10.5" customHeight="1" outlineLevel="3">
      <c r="A172" s="35"/>
      <c r="B172" s="140"/>
      <c r="C172" s="140"/>
      <c r="D172" s="140"/>
      <c r="E172" s="140"/>
      <c r="F172" s="140"/>
      <c r="G172" s="140" t="s">
        <v>101</v>
      </c>
      <c r="H172" s="141">
        <v>9.6</v>
      </c>
      <c r="I172" s="142"/>
      <c r="J172" s="140"/>
      <c r="K172" s="140"/>
      <c r="L172" s="143"/>
      <c r="M172" s="143"/>
      <c r="N172" s="143"/>
      <c r="O172" s="143"/>
      <c r="P172" s="143"/>
      <c r="Q172" s="143"/>
      <c r="R172" s="143"/>
      <c r="S172" s="143"/>
      <c r="T172" s="144"/>
      <c r="U172" s="144"/>
      <c r="V172" s="140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122</v>
      </c>
      <c r="H173" s="141">
        <v>25.6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67</v>
      </c>
      <c r="H174" s="141">
        <v>12.2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ht="12.75" outlineLevel="2">
      <c r="A175" s="3"/>
      <c r="B175" s="105"/>
      <c r="C175" s="105"/>
      <c r="D175" s="126" t="s">
        <v>9</v>
      </c>
      <c r="E175" s="127">
        <v>7</v>
      </c>
      <c r="F175" s="128" t="s">
        <v>191</v>
      </c>
      <c r="G175" s="129" t="s">
        <v>366</v>
      </c>
      <c r="H175" s="130">
        <v>129.2</v>
      </c>
      <c r="I175" s="131" t="s">
        <v>14</v>
      </c>
      <c r="J175" s="132"/>
      <c r="K175" s="133">
        <f>H175*J175</f>
        <v>0</v>
      </c>
      <c r="L175" s="134">
        <f>IF(D175="S",K175,"")</f>
      </c>
      <c r="M175" s="135">
        <f>IF(OR(D175="P",D175="U"),K175,"")</f>
        <v>0</v>
      </c>
      <c r="N175" s="135">
        <f>IF(D175="H",K175,"")</f>
      </c>
      <c r="O175" s="135">
        <f>IF(D175="V",K175,"")</f>
      </c>
      <c r="P175" s="136">
        <v>0.006193922000001089</v>
      </c>
      <c r="Q175" s="136">
        <v>0</v>
      </c>
      <c r="R175" s="136">
        <v>0.7429999999999382</v>
      </c>
      <c r="S175" s="132">
        <v>87.12599999998939</v>
      </c>
      <c r="T175" s="137">
        <v>21</v>
      </c>
      <c r="U175" s="138">
        <f>K175*(T175+100)/100</f>
        <v>0</v>
      </c>
      <c r="V175" s="139"/>
    </row>
    <row r="176" spans="1:22" s="36" customFormat="1" ht="10.5" customHeight="1" outlineLevel="3">
      <c r="A176" s="35"/>
      <c r="B176" s="140"/>
      <c r="C176" s="140"/>
      <c r="D176" s="140"/>
      <c r="E176" s="140"/>
      <c r="F176" s="140"/>
      <c r="G176" s="140" t="s">
        <v>121</v>
      </c>
      <c r="H176" s="141">
        <v>21</v>
      </c>
      <c r="I176" s="142"/>
      <c r="J176" s="140"/>
      <c r="K176" s="140"/>
      <c r="L176" s="143"/>
      <c r="M176" s="143"/>
      <c r="N176" s="143"/>
      <c r="O176" s="143"/>
      <c r="P176" s="143"/>
      <c r="Q176" s="143"/>
      <c r="R176" s="143"/>
      <c r="S176" s="143"/>
      <c r="T176" s="144"/>
      <c r="U176" s="144"/>
      <c r="V176" s="140"/>
    </row>
    <row r="177" spans="1:22" s="36" customFormat="1" ht="10.5" customHeight="1" outlineLevel="3">
      <c r="A177" s="35"/>
      <c r="B177" s="140"/>
      <c r="C177" s="140"/>
      <c r="D177" s="140"/>
      <c r="E177" s="140"/>
      <c r="F177" s="140"/>
      <c r="G177" s="140" t="s">
        <v>102</v>
      </c>
      <c r="H177" s="141">
        <v>7</v>
      </c>
      <c r="I177" s="142"/>
      <c r="J177" s="140"/>
      <c r="K177" s="140"/>
      <c r="L177" s="143"/>
      <c r="M177" s="143"/>
      <c r="N177" s="143"/>
      <c r="O177" s="143"/>
      <c r="P177" s="143"/>
      <c r="Q177" s="143"/>
      <c r="R177" s="143"/>
      <c r="S177" s="143"/>
      <c r="T177" s="144"/>
      <c r="U177" s="144"/>
      <c r="V177" s="140"/>
    </row>
    <row r="178" spans="1:22" s="36" customFormat="1" ht="10.5" customHeight="1" outlineLevel="3">
      <c r="A178" s="35"/>
      <c r="B178" s="140"/>
      <c r="C178" s="140"/>
      <c r="D178" s="140"/>
      <c r="E178" s="140"/>
      <c r="F178" s="140"/>
      <c r="G178" s="140" t="s">
        <v>69</v>
      </c>
      <c r="H178" s="141">
        <v>44</v>
      </c>
      <c r="I178" s="142"/>
      <c r="J178" s="140"/>
      <c r="K178" s="140"/>
      <c r="L178" s="143"/>
      <c r="M178" s="143"/>
      <c r="N178" s="143"/>
      <c r="O178" s="143"/>
      <c r="P178" s="143"/>
      <c r="Q178" s="143"/>
      <c r="R178" s="143"/>
      <c r="S178" s="143"/>
      <c r="T178" s="144"/>
      <c r="U178" s="144"/>
      <c r="V178" s="140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37</v>
      </c>
      <c r="H179" s="141">
        <v>4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46</v>
      </c>
      <c r="H180" s="141">
        <v>10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142</v>
      </c>
      <c r="H181" s="141">
        <v>19.2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66</v>
      </c>
      <c r="H182" s="141">
        <v>24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ht="12.75" outlineLevel="2">
      <c r="A183" s="3"/>
      <c r="B183" s="105"/>
      <c r="C183" s="105"/>
      <c r="D183" s="126" t="s">
        <v>9</v>
      </c>
      <c r="E183" s="127">
        <v>8</v>
      </c>
      <c r="F183" s="128" t="s">
        <v>158</v>
      </c>
      <c r="G183" s="129" t="s">
        <v>395</v>
      </c>
      <c r="H183" s="130">
        <v>186</v>
      </c>
      <c r="I183" s="131" t="s">
        <v>21</v>
      </c>
      <c r="J183" s="132"/>
      <c r="K183" s="133">
        <f>H183*J183</f>
        <v>0</v>
      </c>
      <c r="L183" s="134">
        <f>IF(D183="S",K183,"")</f>
      </c>
      <c r="M183" s="135">
        <f>IF(OR(D183="P",D183="U"),K183,"")</f>
        <v>0</v>
      </c>
      <c r="N183" s="135">
        <f>IF(D183="H",K183,"")</f>
      </c>
      <c r="O183" s="135">
        <f>IF(D183="V",K183,"")</f>
      </c>
      <c r="P183" s="136">
        <v>0.00010000000000000002</v>
      </c>
      <c r="Q183" s="136">
        <v>0</v>
      </c>
      <c r="R183" s="136">
        <v>0</v>
      </c>
      <c r="S183" s="132">
        <v>0</v>
      </c>
      <c r="T183" s="137">
        <v>21</v>
      </c>
      <c r="U183" s="138">
        <f>K183*(T183+100)/100</f>
        <v>0</v>
      </c>
      <c r="V183" s="139"/>
    </row>
    <row r="184" spans="1:22" ht="12.75" outlineLevel="2">
      <c r="A184" s="3"/>
      <c r="B184" s="105"/>
      <c r="C184" s="105"/>
      <c r="D184" s="126" t="s">
        <v>9</v>
      </c>
      <c r="E184" s="127">
        <v>9</v>
      </c>
      <c r="F184" s="128" t="s">
        <v>211</v>
      </c>
      <c r="G184" s="129" t="s">
        <v>410</v>
      </c>
      <c r="H184" s="130">
        <v>753.8</v>
      </c>
      <c r="I184" s="131" t="s">
        <v>14</v>
      </c>
      <c r="J184" s="132"/>
      <c r="K184" s="133">
        <f>H184*J184</f>
        <v>0</v>
      </c>
      <c r="L184" s="134">
        <f>IF(D184="S",K184,"")</f>
      </c>
      <c r="M184" s="135">
        <f>IF(OR(D184="P",D184="U"),K184,"")</f>
        <v>0</v>
      </c>
      <c r="N184" s="135">
        <f>IF(D184="H",K184,"")</f>
      </c>
      <c r="O184" s="135">
        <f>IF(D184="V",K184,"")</f>
      </c>
      <c r="P184" s="136">
        <v>0.00018985400000009372</v>
      </c>
      <c r="Q184" s="136">
        <v>0</v>
      </c>
      <c r="R184" s="136">
        <v>0.06699999999999305</v>
      </c>
      <c r="S184" s="132">
        <v>8.744699999999042</v>
      </c>
      <c r="T184" s="137">
        <v>21</v>
      </c>
      <c r="U184" s="138">
        <f>K184*(T184+100)/100</f>
        <v>0</v>
      </c>
      <c r="V184" s="139"/>
    </row>
    <row r="185" spans="1:22" s="36" customFormat="1" ht="10.5" customHeight="1" outlineLevel="3">
      <c r="A185" s="35"/>
      <c r="B185" s="140"/>
      <c r="C185" s="140"/>
      <c r="D185" s="140"/>
      <c r="E185" s="140"/>
      <c r="F185" s="140"/>
      <c r="G185" s="140" t="s">
        <v>320</v>
      </c>
      <c r="H185" s="141">
        <v>753.8</v>
      </c>
      <c r="I185" s="142"/>
      <c r="J185" s="140"/>
      <c r="K185" s="140"/>
      <c r="L185" s="143"/>
      <c r="M185" s="143"/>
      <c r="N185" s="143"/>
      <c r="O185" s="143"/>
      <c r="P185" s="143"/>
      <c r="Q185" s="143"/>
      <c r="R185" s="143"/>
      <c r="S185" s="143"/>
      <c r="T185" s="144"/>
      <c r="U185" s="144"/>
      <c r="V185" s="140"/>
    </row>
    <row r="186" spans="1:22" ht="12.75" outlineLevel="2">
      <c r="A186" s="3"/>
      <c r="B186" s="105"/>
      <c r="C186" s="105"/>
      <c r="D186" s="126" t="s">
        <v>9</v>
      </c>
      <c r="E186" s="127">
        <v>10</v>
      </c>
      <c r="F186" s="128" t="s">
        <v>212</v>
      </c>
      <c r="G186" s="129" t="s">
        <v>350</v>
      </c>
      <c r="H186" s="130">
        <v>753.8</v>
      </c>
      <c r="I186" s="131" t="s">
        <v>14</v>
      </c>
      <c r="J186" s="132"/>
      <c r="K186" s="133">
        <f aca="true" t="shared" si="14" ref="K186:K191">H186*J186</f>
        <v>0</v>
      </c>
      <c r="L186" s="134">
        <f aca="true" t="shared" si="15" ref="L186:L191">IF(D186="S",K186,"")</f>
      </c>
      <c r="M186" s="135">
        <f aca="true" t="shared" si="16" ref="M186:M191">IF(OR(D186="P",D186="U"),K186,"")</f>
        <v>0</v>
      </c>
      <c r="N186" s="135">
        <f aca="true" t="shared" si="17" ref="N186:N191">IF(D186="H",K186,"")</f>
      </c>
      <c r="O186" s="135">
        <f aca="true" t="shared" si="18" ref="O186:O191">IF(D186="V",K186,"")</f>
      </c>
      <c r="P186" s="136">
        <v>1.0000000000005117E-05</v>
      </c>
      <c r="Q186" s="136">
        <v>0</v>
      </c>
      <c r="R186" s="136">
        <v>0.08199999999999362</v>
      </c>
      <c r="S186" s="132">
        <v>9.938399999999227</v>
      </c>
      <c r="T186" s="137">
        <v>21</v>
      </c>
      <c r="U186" s="138">
        <f aca="true" t="shared" si="19" ref="U186:U191">K186*(T186+100)/100</f>
        <v>0</v>
      </c>
      <c r="V186" s="139"/>
    </row>
    <row r="187" spans="1:22" ht="12.75" outlineLevel="2">
      <c r="A187" s="3"/>
      <c r="B187" s="105"/>
      <c r="C187" s="105"/>
      <c r="D187" s="126" t="s">
        <v>9</v>
      </c>
      <c r="E187" s="127">
        <v>11</v>
      </c>
      <c r="F187" s="128" t="s">
        <v>205</v>
      </c>
      <c r="G187" s="129" t="s">
        <v>337</v>
      </c>
      <c r="H187" s="130">
        <v>6</v>
      </c>
      <c r="I187" s="131" t="s">
        <v>62</v>
      </c>
      <c r="J187" s="132"/>
      <c r="K187" s="133">
        <f t="shared" si="14"/>
        <v>0</v>
      </c>
      <c r="L187" s="134">
        <f t="shared" si="15"/>
      </c>
      <c r="M187" s="135">
        <f t="shared" si="16"/>
        <v>0</v>
      </c>
      <c r="N187" s="135">
        <f t="shared" si="17"/>
      </c>
      <c r="O187" s="135">
        <f t="shared" si="18"/>
      </c>
      <c r="P187" s="136">
        <v>0.001812692000000735</v>
      </c>
      <c r="Q187" s="136">
        <v>0</v>
      </c>
      <c r="R187" s="136">
        <v>0.30699999999988137</v>
      </c>
      <c r="S187" s="132">
        <v>37.10919999998568</v>
      </c>
      <c r="T187" s="137">
        <v>21</v>
      </c>
      <c r="U187" s="138">
        <f t="shared" si="19"/>
        <v>0</v>
      </c>
      <c r="V187" s="139"/>
    </row>
    <row r="188" spans="1:22" ht="12.75" outlineLevel="2">
      <c r="A188" s="3"/>
      <c r="B188" s="105"/>
      <c r="C188" s="105"/>
      <c r="D188" s="126" t="s">
        <v>9</v>
      </c>
      <c r="E188" s="127">
        <v>12</v>
      </c>
      <c r="F188" s="128" t="s">
        <v>204</v>
      </c>
      <c r="G188" s="129" t="s">
        <v>336</v>
      </c>
      <c r="H188" s="130">
        <v>8</v>
      </c>
      <c r="I188" s="131" t="s">
        <v>62</v>
      </c>
      <c r="J188" s="132"/>
      <c r="K188" s="133">
        <f t="shared" si="14"/>
        <v>0</v>
      </c>
      <c r="L188" s="134">
        <f t="shared" si="15"/>
      </c>
      <c r="M188" s="135">
        <f t="shared" si="16"/>
        <v>0</v>
      </c>
      <c r="N188" s="135">
        <f t="shared" si="17"/>
      </c>
      <c r="O188" s="135">
        <f t="shared" si="18"/>
      </c>
      <c r="P188" s="136">
        <v>0.0012901919999997885</v>
      </c>
      <c r="Q188" s="136">
        <v>0</v>
      </c>
      <c r="R188" s="136">
        <v>0.26600000000016877</v>
      </c>
      <c r="S188" s="132">
        <v>32.140000000020514</v>
      </c>
      <c r="T188" s="137">
        <v>21</v>
      </c>
      <c r="U188" s="138">
        <f t="shared" si="19"/>
        <v>0</v>
      </c>
      <c r="V188" s="139"/>
    </row>
    <row r="189" spans="1:22" ht="12.75" outlineLevel="2">
      <c r="A189" s="3"/>
      <c r="B189" s="105"/>
      <c r="C189" s="105"/>
      <c r="D189" s="126" t="s">
        <v>9</v>
      </c>
      <c r="E189" s="127">
        <v>13</v>
      </c>
      <c r="F189" s="128" t="s">
        <v>203</v>
      </c>
      <c r="G189" s="129" t="s">
        <v>335</v>
      </c>
      <c r="H189" s="130">
        <v>12</v>
      </c>
      <c r="I189" s="131" t="s">
        <v>62</v>
      </c>
      <c r="J189" s="132"/>
      <c r="K189" s="133">
        <f t="shared" si="14"/>
        <v>0</v>
      </c>
      <c r="L189" s="134">
        <f t="shared" si="15"/>
      </c>
      <c r="M189" s="135">
        <f t="shared" si="16"/>
        <v>0</v>
      </c>
      <c r="N189" s="135">
        <f t="shared" si="17"/>
      </c>
      <c r="O189" s="135">
        <f t="shared" si="18"/>
      </c>
      <c r="P189" s="136">
        <v>0.0010301920000000072</v>
      </c>
      <c r="Q189" s="136">
        <v>0</v>
      </c>
      <c r="R189" s="136">
        <v>0.22500000000000142</v>
      </c>
      <c r="S189" s="132">
        <v>27.170800000000227</v>
      </c>
      <c r="T189" s="137">
        <v>21</v>
      </c>
      <c r="U189" s="138">
        <f t="shared" si="19"/>
        <v>0</v>
      </c>
      <c r="V189" s="139"/>
    </row>
    <row r="190" spans="1:22" ht="12.75" outlineLevel="2">
      <c r="A190" s="3"/>
      <c r="B190" s="105"/>
      <c r="C190" s="105"/>
      <c r="D190" s="126" t="s">
        <v>9</v>
      </c>
      <c r="E190" s="127">
        <v>14</v>
      </c>
      <c r="F190" s="128" t="s">
        <v>202</v>
      </c>
      <c r="G190" s="129" t="s">
        <v>334</v>
      </c>
      <c r="H190" s="130">
        <v>10</v>
      </c>
      <c r="I190" s="131" t="s">
        <v>62</v>
      </c>
      <c r="J190" s="132"/>
      <c r="K190" s="133">
        <f t="shared" si="14"/>
        <v>0</v>
      </c>
      <c r="L190" s="134">
        <f t="shared" si="15"/>
      </c>
      <c r="M190" s="135">
        <f t="shared" si="16"/>
        <v>0</v>
      </c>
      <c r="N190" s="135">
        <f t="shared" si="17"/>
      </c>
      <c r="O190" s="135">
        <f t="shared" si="18"/>
      </c>
      <c r="P190" s="136">
        <v>0.0008076920000003566</v>
      </c>
      <c r="Q190" s="136">
        <v>0</v>
      </c>
      <c r="R190" s="136">
        <v>0.20400000000004326</v>
      </c>
      <c r="S190" s="132">
        <v>24.625600000005303</v>
      </c>
      <c r="T190" s="137">
        <v>21</v>
      </c>
      <c r="U190" s="138">
        <f t="shared" si="19"/>
        <v>0</v>
      </c>
      <c r="V190" s="139"/>
    </row>
    <row r="191" spans="1:22" ht="25.5" outlineLevel="2">
      <c r="A191" s="3"/>
      <c r="B191" s="105"/>
      <c r="C191" s="105"/>
      <c r="D191" s="126" t="s">
        <v>9</v>
      </c>
      <c r="E191" s="127">
        <v>15</v>
      </c>
      <c r="F191" s="128" t="s">
        <v>201</v>
      </c>
      <c r="G191" s="129" t="s">
        <v>432</v>
      </c>
      <c r="H191" s="130">
        <v>1</v>
      </c>
      <c r="I191" s="131" t="s">
        <v>62</v>
      </c>
      <c r="J191" s="132"/>
      <c r="K191" s="133">
        <f t="shared" si="14"/>
        <v>0</v>
      </c>
      <c r="L191" s="134">
        <f t="shared" si="15"/>
      </c>
      <c r="M191" s="135">
        <f t="shared" si="16"/>
        <v>0</v>
      </c>
      <c r="N191" s="135">
        <f t="shared" si="17"/>
      </c>
      <c r="O191" s="135">
        <f t="shared" si="18"/>
      </c>
      <c r="P191" s="136">
        <v>0.002100050000000011</v>
      </c>
      <c r="Q191" s="136">
        <v>0</v>
      </c>
      <c r="R191" s="136">
        <v>0.4099999999998545</v>
      </c>
      <c r="S191" s="132">
        <v>49.691999999982364</v>
      </c>
      <c r="T191" s="137">
        <v>21</v>
      </c>
      <c r="U191" s="138">
        <f t="shared" si="19"/>
        <v>0</v>
      </c>
      <c r="V191" s="139"/>
    </row>
    <row r="192" spans="1:22" s="36" customFormat="1" ht="10.5" customHeight="1" outlineLevel="3">
      <c r="A192" s="35"/>
      <c r="B192" s="140"/>
      <c r="C192" s="140"/>
      <c r="D192" s="140"/>
      <c r="E192" s="140"/>
      <c r="F192" s="140"/>
      <c r="G192" s="140" t="s">
        <v>361</v>
      </c>
      <c r="H192" s="141">
        <v>0</v>
      </c>
      <c r="I192" s="142"/>
      <c r="J192" s="140"/>
      <c r="K192" s="140"/>
      <c r="L192" s="143"/>
      <c r="M192" s="143"/>
      <c r="N192" s="143"/>
      <c r="O192" s="143"/>
      <c r="P192" s="143"/>
      <c r="Q192" s="143"/>
      <c r="R192" s="143"/>
      <c r="S192" s="143"/>
      <c r="T192" s="144"/>
      <c r="U192" s="144"/>
      <c r="V192" s="140"/>
    </row>
    <row r="193" spans="1:22" s="36" customFormat="1" ht="10.5" customHeight="1" outlineLevel="3">
      <c r="A193" s="35"/>
      <c r="B193" s="140"/>
      <c r="C193" s="140"/>
      <c r="D193" s="140"/>
      <c r="E193" s="140"/>
      <c r="F193" s="140"/>
      <c r="G193" s="140" t="s">
        <v>2</v>
      </c>
      <c r="H193" s="141">
        <v>1</v>
      </c>
      <c r="I193" s="142"/>
      <c r="J193" s="140"/>
      <c r="K193" s="140"/>
      <c r="L193" s="143"/>
      <c r="M193" s="143"/>
      <c r="N193" s="143"/>
      <c r="O193" s="143"/>
      <c r="P193" s="143"/>
      <c r="Q193" s="143"/>
      <c r="R193" s="143"/>
      <c r="S193" s="143"/>
      <c r="T193" s="144"/>
      <c r="U193" s="144"/>
      <c r="V193" s="140"/>
    </row>
    <row r="194" spans="1:22" ht="12.75" outlineLevel="2">
      <c r="A194" s="3"/>
      <c r="B194" s="105"/>
      <c r="C194" s="105"/>
      <c r="D194" s="126" t="s">
        <v>9</v>
      </c>
      <c r="E194" s="127">
        <v>16</v>
      </c>
      <c r="F194" s="128" t="s">
        <v>184</v>
      </c>
      <c r="G194" s="129" t="s">
        <v>377</v>
      </c>
      <c r="H194" s="130">
        <v>1</v>
      </c>
      <c r="I194" s="131" t="s">
        <v>135</v>
      </c>
      <c r="J194" s="132"/>
      <c r="K194" s="133">
        <f>H194*J194</f>
        <v>0</v>
      </c>
      <c r="L194" s="134">
        <f>IF(D194="S",K194,"")</f>
      </c>
      <c r="M194" s="135">
        <f>IF(OR(D194="P",D194="U"),K194,"")</f>
        <v>0</v>
      </c>
      <c r="N194" s="135">
        <f>IF(D194="H",K194,"")</f>
      </c>
      <c r="O194" s="135">
        <f>IF(D194="V",K194,"")</f>
      </c>
      <c r="P194" s="136">
        <v>0.006402089600000115</v>
      </c>
      <c r="Q194" s="136">
        <v>0</v>
      </c>
      <c r="R194" s="136">
        <v>0.4659999999998945</v>
      </c>
      <c r="S194" s="132">
        <v>59.36699999998654</v>
      </c>
      <c r="T194" s="137">
        <v>21</v>
      </c>
      <c r="U194" s="138">
        <f>K194*(T194+100)/100</f>
        <v>0</v>
      </c>
      <c r="V194" s="139"/>
    </row>
    <row r="195" spans="1:22" ht="12.75" outlineLevel="2">
      <c r="A195" s="3"/>
      <c r="B195" s="105"/>
      <c r="C195" s="105"/>
      <c r="D195" s="126" t="s">
        <v>9</v>
      </c>
      <c r="E195" s="127">
        <v>17</v>
      </c>
      <c r="F195" s="128" t="s">
        <v>197</v>
      </c>
      <c r="G195" s="129" t="s">
        <v>383</v>
      </c>
      <c r="H195" s="130">
        <v>1</v>
      </c>
      <c r="I195" s="131" t="s">
        <v>62</v>
      </c>
      <c r="J195" s="132"/>
      <c r="K195" s="133">
        <f>H195*J195</f>
        <v>0</v>
      </c>
      <c r="L195" s="134">
        <f>IF(D195="S",K195,"")</f>
      </c>
      <c r="M195" s="135">
        <f>IF(OR(D195="P",D195="U"),K195,"")</f>
        <v>0</v>
      </c>
      <c r="N195" s="135">
        <f>IF(D195="H",K195,"")</f>
      </c>
      <c r="O195" s="135">
        <f>IF(D195="V",K195,"")</f>
      </c>
      <c r="P195" s="136">
        <v>0.0036105003000004797</v>
      </c>
      <c r="Q195" s="136">
        <v>0</v>
      </c>
      <c r="R195" s="136">
        <v>0.8019999999996799</v>
      </c>
      <c r="S195" s="132">
        <v>97.2023999999612</v>
      </c>
      <c r="T195" s="137">
        <v>21</v>
      </c>
      <c r="U195" s="138">
        <f>K195*(T195+100)/100</f>
        <v>0</v>
      </c>
      <c r="V195" s="139"/>
    </row>
    <row r="196" spans="1:22" s="36" customFormat="1" ht="10.5" customHeight="1" outlineLevel="3">
      <c r="A196" s="35"/>
      <c r="B196" s="140"/>
      <c r="C196" s="140"/>
      <c r="D196" s="140"/>
      <c r="E196" s="140"/>
      <c r="F196" s="140"/>
      <c r="G196" s="140" t="s">
        <v>2</v>
      </c>
      <c r="H196" s="141">
        <v>1</v>
      </c>
      <c r="I196" s="142"/>
      <c r="J196" s="140"/>
      <c r="K196" s="140"/>
      <c r="L196" s="143"/>
      <c r="M196" s="143"/>
      <c r="N196" s="143"/>
      <c r="O196" s="143"/>
      <c r="P196" s="143"/>
      <c r="Q196" s="143"/>
      <c r="R196" s="143"/>
      <c r="S196" s="143"/>
      <c r="T196" s="144"/>
      <c r="U196" s="144"/>
      <c r="V196" s="140"/>
    </row>
    <row r="197" spans="1:22" ht="12.75" outlineLevel="2">
      <c r="A197" s="3"/>
      <c r="B197" s="105"/>
      <c r="C197" s="105"/>
      <c r="D197" s="126" t="s">
        <v>9</v>
      </c>
      <c r="E197" s="127">
        <v>18</v>
      </c>
      <c r="F197" s="128" t="s">
        <v>198</v>
      </c>
      <c r="G197" s="129" t="s">
        <v>401</v>
      </c>
      <c r="H197" s="130">
        <v>2</v>
      </c>
      <c r="I197" s="131" t="s">
        <v>62</v>
      </c>
      <c r="J197" s="132"/>
      <c r="K197" s="133">
        <f>H197*J197</f>
        <v>0</v>
      </c>
      <c r="L197" s="134">
        <f>IF(D197="S",K197,"")</f>
      </c>
      <c r="M197" s="135">
        <f>IF(OR(D197="P",D197="U"),K197,"")</f>
        <v>0</v>
      </c>
      <c r="N197" s="135">
        <f>IF(D197="H",K197,"")</f>
      </c>
      <c r="O197" s="135">
        <f>IF(D197="V",K197,"")</f>
      </c>
      <c r="P197" s="136">
        <v>0</v>
      </c>
      <c r="Q197" s="136">
        <v>0.03308</v>
      </c>
      <c r="R197" s="136">
        <v>0.5789999999997235</v>
      </c>
      <c r="S197" s="132">
        <v>55.81559999997335</v>
      </c>
      <c r="T197" s="137">
        <v>21</v>
      </c>
      <c r="U197" s="138">
        <f>K197*(T197+100)/100</f>
        <v>0</v>
      </c>
      <c r="V197" s="139"/>
    </row>
    <row r="198" spans="1:22" s="36" customFormat="1" ht="10.5" customHeight="1" outlineLevel="3">
      <c r="A198" s="35"/>
      <c r="B198" s="140"/>
      <c r="C198" s="140"/>
      <c r="D198" s="140"/>
      <c r="E198" s="140"/>
      <c r="F198" s="140"/>
      <c r="G198" s="140" t="s">
        <v>3</v>
      </c>
      <c r="H198" s="141">
        <v>2</v>
      </c>
      <c r="I198" s="142"/>
      <c r="J198" s="140"/>
      <c r="K198" s="140"/>
      <c r="L198" s="143"/>
      <c r="M198" s="143"/>
      <c r="N198" s="143"/>
      <c r="O198" s="143"/>
      <c r="P198" s="143"/>
      <c r="Q198" s="143"/>
      <c r="R198" s="143"/>
      <c r="S198" s="143"/>
      <c r="T198" s="144"/>
      <c r="U198" s="144"/>
      <c r="V198" s="140"/>
    </row>
    <row r="199" spans="1:22" ht="25.5" outlineLevel="2">
      <c r="A199" s="3"/>
      <c r="B199" s="105"/>
      <c r="C199" s="105"/>
      <c r="D199" s="126" t="s">
        <v>9</v>
      </c>
      <c r="E199" s="127">
        <v>19</v>
      </c>
      <c r="F199" s="128" t="s">
        <v>210</v>
      </c>
      <c r="G199" s="129" t="s">
        <v>426</v>
      </c>
      <c r="H199" s="130">
        <v>15</v>
      </c>
      <c r="I199" s="131" t="s">
        <v>14</v>
      </c>
      <c r="J199" s="132"/>
      <c r="K199" s="133">
        <f>H199*J199</f>
        <v>0</v>
      </c>
      <c r="L199" s="134">
        <f>IF(D199="S",K199,"")</f>
      </c>
      <c r="M199" s="135">
        <f>IF(OR(D199="P",D199="U"),K199,"")</f>
        <v>0</v>
      </c>
      <c r="N199" s="135">
        <f>IF(D199="H",K199,"")</f>
      </c>
      <c r="O199" s="135">
        <f>IF(D199="V",K199,"")</f>
      </c>
      <c r="P199" s="136">
        <v>0.00039597199999987865</v>
      </c>
      <c r="Q199" s="136">
        <v>0</v>
      </c>
      <c r="R199" s="136">
        <v>0.17900000000011573</v>
      </c>
      <c r="S199" s="132">
        <v>23.399200000014858</v>
      </c>
      <c r="T199" s="137">
        <v>21</v>
      </c>
      <c r="U199" s="138">
        <f>K199*(T199+100)/100</f>
        <v>0</v>
      </c>
      <c r="V199" s="139"/>
    </row>
    <row r="200" spans="1:22" s="36" customFormat="1" ht="10.5" customHeight="1" outlineLevel="3">
      <c r="A200" s="35"/>
      <c r="B200" s="140"/>
      <c r="C200" s="140"/>
      <c r="D200" s="140"/>
      <c r="E200" s="140"/>
      <c r="F200" s="140"/>
      <c r="G200" s="140" t="s">
        <v>17</v>
      </c>
      <c r="H200" s="141">
        <v>15</v>
      </c>
      <c r="I200" s="142"/>
      <c r="J200" s="140"/>
      <c r="K200" s="140"/>
      <c r="L200" s="143"/>
      <c r="M200" s="143"/>
      <c r="N200" s="143"/>
      <c r="O200" s="143"/>
      <c r="P200" s="143"/>
      <c r="Q200" s="143"/>
      <c r="R200" s="143"/>
      <c r="S200" s="143"/>
      <c r="T200" s="144"/>
      <c r="U200" s="144"/>
      <c r="V200" s="140"/>
    </row>
    <row r="201" spans="1:22" ht="12.75" outlineLevel="2">
      <c r="A201" s="3"/>
      <c r="B201" s="105"/>
      <c r="C201" s="105"/>
      <c r="D201" s="126" t="s">
        <v>9</v>
      </c>
      <c r="E201" s="127">
        <v>20</v>
      </c>
      <c r="F201" s="128" t="s">
        <v>209</v>
      </c>
      <c r="G201" s="129" t="s">
        <v>415</v>
      </c>
      <c r="H201" s="130">
        <v>1</v>
      </c>
      <c r="I201" s="131" t="s">
        <v>62</v>
      </c>
      <c r="J201" s="132"/>
      <c r="K201" s="133">
        <f>H201*J201</f>
        <v>0</v>
      </c>
      <c r="L201" s="134">
        <f>IF(D201="S",K201,"")</f>
      </c>
      <c r="M201" s="135">
        <f>IF(OR(D201="P",D201="U"),K201,"")</f>
        <v>0</v>
      </c>
      <c r="N201" s="135">
        <f>IF(D201="H",K201,"")</f>
      </c>
      <c r="O201" s="135">
        <f>IF(D201="V",K201,"")</f>
      </c>
      <c r="P201" s="136">
        <v>0.027288700300000163</v>
      </c>
      <c r="Q201" s="136">
        <v>0</v>
      </c>
      <c r="R201" s="136">
        <v>1.7890000000006694</v>
      </c>
      <c r="S201" s="132">
        <v>216.82680000008114</v>
      </c>
      <c r="T201" s="137">
        <v>21</v>
      </c>
      <c r="U201" s="138">
        <f>K201*(T201+100)/100</f>
        <v>0</v>
      </c>
      <c r="V201" s="139"/>
    </row>
    <row r="202" spans="1:22" s="36" customFormat="1" ht="10.5" customHeight="1" outlineLevel="3">
      <c r="A202" s="35"/>
      <c r="B202" s="140"/>
      <c r="C202" s="140"/>
      <c r="D202" s="140"/>
      <c r="E202" s="140"/>
      <c r="F202" s="140"/>
      <c r="G202" s="140" t="s">
        <v>2</v>
      </c>
      <c r="H202" s="141">
        <v>1</v>
      </c>
      <c r="I202" s="142"/>
      <c r="J202" s="140"/>
      <c r="K202" s="140"/>
      <c r="L202" s="143"/>
      <c r="M202" s="143"/>
      <c r="N202" s="143"/>
      <c r="O202" s="143"/>
      <c r="P202" s="143"/>
      <c r="Q202" s="143"/>
      <c r="R202" s="143"/>
      <c r="S202" s="143"/>
      <c r="T202" s="144"/>
      <c r="U202" s="144"/>
      <c r="V202" s="140"/>
    </row>
    <row r="203" spans="1:22" ht="12.75" outlineLevel="2">
      <c r="A203" s="3"/>
      <c r="B203" s="105"/>
      <c r="C203" s="105"/>
      <c r="D203" s="126" t="s">
        <v>9</v>
      </c>
      <c r="E203" s="127">
        <v>21</v>
      </c>
      <c r="F203" s="128" t="s">
        <v>200</v>
      </c>
      <c r="G203" s="129" t="s">
        <v>341</v>
      </c>
      <c r="H203" s="130">
        <v>1</v>
      </c>
      <c r="I203" s="131" t="s">
        <v>135</v>
      </c>
      <c r="J203" s="132"/>
      <c r="K203" s="133">
        <f>H203*J203</f>
        <v>0</v>
      </c>
      <c r="L203" s="134">
        <f>IF(D203="S",K203,"")</f>
      </c>
      <c r="M203" s="135">
        <f>IF(OR(D203="P",D203="U"),K203,"")</f>
        <v>0</v>
      </c>
      <c r="N203" s="135">
        <f>IF(D203="H",K203,"")</f>
      </c>
      <c r="O203" s="135">
        <f>IF(D203="V",K203,"")</f>
      </c>
      <c r="P203" s="136">
        <v>0.00057</v>
      </c>
      <c r="Q203" s="136">
        <v>0</v>
      </c>
      <c r="R203" s="136">
        <v>0</v>
      </c>
      <c r="S203" s="132">
        <v>0</v>
      </c>
      <c r="T203" s="137">
        <v>21</v>
      </c>
      <c r="U203" s="138">
        <f>K203*(T203+100)/100</f>
        <v>0</v>
      </c>
      <c r="V203" s="139"/>
    </row>
    <row r="204" spans="1:22" s="36" customFormat="1" ht="10.5" customHeight="1" outlineLevel="3">
      <c r="A204" s="35"/>
      <c r="B204" s="140"/>
      <c r="C204" s="140"/>
      <c r="D204" s="140"/>
      <c r="E204" s="140"/>
      <c r="F204" s="140"/>
      <c r="G204" s="140" t="s">
        <v>396</v>
      </c>
      <c r="H204" s="141">
        <v>0</v>
      </c>
      <c r="I204" s="142"/>
      <c r="J204" s="140"/>
      <c r="K204" s="140"/>
      <c r="L204" s="143"/>
      <c r="M204" s="143"/>
      <c r="N204" s="143"/>
      <c r="O204" s="143"/>
      <c r="P204" s="143"/>
      <c r="Q204" s="143"/>
      <c r="R204" s="143"/>
      <c r="S204" s="143"/>
      <c r="T204" s="144"/>
      <c r="U204" s="144"/>
      <c r="V204" s="140"/>
    </row>
    <row r="205" spans="1:22" s="36" customFormat="1" ht="10.5" customHeight="1" outlineLevel="3">
      <c r="A205" s="35"/>
      <c r="B205" s="140"/>
      <c r="C205" s="140"/>
      <c r="D205" s="140"/>
      <c r="E205" s="140"/>
      <c r="F205" s="140"/>
      <c r="G205" s="140" t="s">
        <v>2</v>
      </c>
      <c r="H205" s="141">
        <v>1</v>
      </c>
      <c r="I205" s="142"/>
      <c r="J205" s="140"/>
      <c r="K205" s="140"/>
      <c r="L205" s="143"/>
      <c r="M205" s="143"/>
      <c r="N205" s="143"/>
      <c r="O205" s="143"/>
      <c r="P205" s="143"/>
      <c r="Q205" s="143"/>
      <c r="R205" s="143"/>
      <c r="S205" s="143"/>
      <c r="T205" s="144"/>
      <c r="U205" s="144"/>
      <c r="V205" s="140"/>
    </row>
    <row r="206" spans="1:22" ht="12.75" outlineLevel="2">
      <c r="A206" s="3"/>
      <c r="B206" s="105"/>
      <c r="C206" s="105"/>
      <c r="D206" s="126" t="s">
        <v>9</v>
      </c>
      <c r="E206" s="127">
        <v>22</v>
      </c>
      <c r="F206" s="128" t="s">
        <v>192</v>
      </c>
      <c r="G206" s="129" t="s">
        <v>393</v>
      </c>
      <c r="H206" s="130">
        <v>15</v>
      </c>
      <c r="I206" s="131" t="s">
        <v>14</v>
      </c>
      <c r="J206" s="132"/>
      <c r="K206" s="133">
        <f>H206*J206</f>
        <v>0</v>
      </c>
      <c r="L206" s="134">
        <f>IF(D206="S",K206,"")</f>
      </c>
      <c r="M206" s="135">
        <f>IF(OR(D206="P",D206="U"),K206,"")</f>
        <v>0</v>
      </c>
      <c r="N206" s="135">
        <f>IF(D206="H",K206,"")</f>
      </c>
      <c r="O206" s="135">
        <f>IF(D206="V",K206,"")</f>
      </c>
      <c r="P206" s="136">
        <v>0.0006028000000000305</v>
      </c>
      <c r="Q206" s="136">
        <v>0</v>
      </c>
      <c r="R206" s="136">
        <v>0.16499999999996362</v>
      </c>
      <c r="S206" s="132">
        <v>15.905999999996494</v>
      </c>
      <c r="T206" s="137">
        <v>21</v>
      </c>
      <c r="U206" s="138">
        <f>K206*(T206+100)/100</f>
        <v>0</v>
      </c>
      <c r="V206" s="139"/>
    </row>
    <row r="207" spans="1:22" s="36" customFormat="1" ht="10.5" customHeight="1" outlineLevel="3">
      <c r="A207" s="35"/>
      <c r="B207" s="140"/>
      <c r="C207" s="140"/>
      <c r="D207" s="140"/>
      <c r="E207" s="140"/>
      <c r="F207" s="140"/>
      <c r="G207" s="140" t="s">
        <v>17</v>
      </c>
      <c r="H207" s="141">
        <v>15</v>
      </c>
      <c r="I207" s="142"/>
      <c r="J207" s="140"/>
      <c r="K207" s="140"/>
      <c r="L207" s="143"/>
      <c r="M207" s="143"/>
      <c r="N207" s="143"/>
      <c r="O207" s="143"/>
      <c r="P207" s="143"/>
      <c r="Q207" s="143"/>
      <c r="R207" s="143"/>
      <c r="S207" s="143"/>
      <c r="T207" s="144"/>
      <c r="U207" s="144"/>
      <c r="V207" s="140"/>
    </row>
    <row r="208" spans="1:22" ht="12.75" outlineLevel="2">
      <c r="A208" s="3"/>
      <c r="B208" s="105"/>
      <c r="C208" s="105"/>
      <c r="D208" s="126" t="s">
        <v>9</v>
      </c>
      <c r="E208" s="127">
        <v>23</v>
      </c>
      <c r="F208" s="128" t="s">
        <v>185</v>
      </c>
      <c r="G208" s="129" t="s">
        <v>419</v>
      </c>
      <c r="H208" s="130">
        <v>4</v>
      </c>
      <c r="I208" s="131" t="s">
        <v>62</v>
      </c>
      <c r="J208" s="132"/>
      <c r="K208" s="133">
        <f>H208*J208</f>
        <v>0</v>
      </c>
      <c r="L208" s="134">
        <f>IF(D208="S",K208,"")</f>
      </c>
      <c r="M208" s="135">
        <f>IF(OR(D208="P",D208="U"),K208,"")</f>
        <v>0</v>
      </c>
      <c r="N208" s="135">
        <f>IF(D208="H",K208,"")</f>
      </c>
      <c r="O208" s="135">
        <f>IF(D208="V",K208,"")</f>
      </c>
      <c r="P208" s="136">
        <v>0</v>
      </c>
      <c r="Q208" s="136">
        <v>0</v>
      </c>
      <c r="R208" s="136">
        <v>0.16300000000001091</v>
      </c>
      <c r="S208" s="132">
        <v>19.755600000001323</v>
      </c>
      <c r="T208" s="137">
        <v>21</v>
      </c>
      <c r="U208" s="138">
        <f>K208*(T208+100)/100</f>
        <v>0</v>
      </c>
      <c r="V208" s="139"/>
    </row>
    <row r="209" spans="1:22" s="36" customFormat="1" ht="10.5" customHeight="1" outlineLevel="3">
      <c r="A209" s="35"/>
      <c r="B209" s="140"/>
      <c r="C209" s="140"/>
      <c r="D209" s="140"/>
      <c r="E209" s="140"/>
      <c r="F209" s="140"/>
      <c r="G209" s="140" t="s">
        <v>5</v>
      </c>
      <c r="H209" s="141">
        <v>4</v>
      </c>
      <c r="I209" s="142"/>
      <c r="J209" s="140"/>
      <c r="K209" s="140"/>
      <c r="L209" s="143"/>
      <c r="M209" s="143"/>
      <c r="N209" s="143"/>
      <c r="O209" s="143"/>
      <c r="P209" s="143"/>
      <c r="Q209" s="143"/>
      <c r="R209" s="143"/>
      <c r="S209" s="143"/>
      <c r="T209" s="144"/>
      <c r="U209" s="144"/>
      <c r="V209" s="140"/>
    </row>
    <row r="210" spans="1:22" ht="25.5" outlineLevel="2">
      <c r="A210" s="3"/>
      <c r="B210" s="105"/>
      <c r="C210" s="105"/>
      <c r="D210" s="126" t="s">
        <v>9</v>
      </c>
      <c r="E210" s="127">
        <v>24</v>
      </c>
      <c r="F210" s="128" t="s">
        <v>229</v>
      </c>
      <c r="G210" s="129" t="s">
        <v>439</v>
      </c>
      <c r="H210" s="130">
        <v>2</v>
      </c>
      <c r="I210" s="131" t="s">
        <v>135</v>
      </c>
      <c r="J210" s="132"/>
      <c r="K210" s="133">
        <f>H210*J210</f>
        <v>0</v>
      </c>
      <c r="L210" s="134">
        <f>IF(D210="S",K210,"")</f>
      </c>
      <c r="M210" s="135">
        <f>IF(OR(D210="P",D210="U"),K210,"")</f>
        <v>0</v>
      </c>
      <c r="N210" s="135">
        <f>IF(D210="H",K210,"")</f>
      </c>
      <c r="O210" s="135">
        <f>IF(D210="V",K210,"")</f>
      </c>
      <c r="P210" s="136">
        <v>0.020088042200000013</v>
      </c>
      <c r="Q210" s="136">
        <v>0</v>
      </c>
      <c r="R210" s="136">
        <v>3.754000000000815</v>
      </c>
      <c r="S210" s="132">
        <v>491.77400000010675</v>
      </c>
      <c r="T210" s="137">
        <v>21</v>
      </c>
      <c r="U210" s="138">
        <f>K210*(T210+100)/100</f>
        <v>0</v>
      </c>
      <c r="V210" s="139"/>
    </row>
    <row r="211" spans="1:22" s="36" customFormat="1" ht="10.5" customHeight="1" outlineLevel="3">
      <c r="A211" s="35"/>
      <c r="B211" s="140"/>
      <c r="C211" s="140"/>
      <c r="D211" s="140"/>
      <c r="E211" s="140"/>
      <c r="F211" s="140"/>
      <c r="G211" s="140" t="s">
        <v>3</v>
      </c>
      <c r="H211" s="141">
        <v>2</v>
      </c>
      <c r="I211" s="142"/>
      <c r="J211" s="140"/>
      <c r="K211" s="140"/>
      <c r="L211" s="143"/>
      <c r="M211" s="143"/>
      <c r="N211" s="143"/>
      <c r="O211" s="143"/>
      <c r="P211" s="143"/>
      <c r="Q211" s="143"/>
      <c r="R211" s="143"/>
      <c r="S211" s="143"/>
      <c r="T211" s="144"/>
      <c r="U211" s="144"/>
      <c r="V211" s="140"/>
    </row>
    <row r="212" spans="1:22" ht="25.5" outlineLevel="2">
      <c r="A212" s="3"/>
      <c r="B212" s="105"/>
      <c r="C212" s="105"/>
      <c r="D212" s="126" t="s">
        <v>9</v>
      </c>
      <c r="E212" s="127">
        <v>25</v>
      </c>
      <c r="F212" s="128" t="s">
        <v>196</v>
      </c>
      <c r="G212" s="129" t="s">
        <v>447</v>
      </c>
      <c r="H212" s="130">
        <v>340.8</v>
      </c>
      <c r="I212" s="131" t="s">
        <v>14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0.0002407800000000634</v>
      </c>
      <c r="Q212" s="136">
        <v>0</v>
      </c>
      <c r="R212" s="136">
        <v>0.11800000000005184</v>
      </c>
      <c r="S212" s="132">
        <v>12.744000000005599</v>
      </c>
      <c r="T212" s="137">
        <v>21</v>
      </c>
      <c r="U212" s="138">
        <f>K212*(T212+100)/100</f>
        <v>0</v>
      </c>
      <c r="V212" s="139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272</v>
      </c>
      <c r="H213" s="141">
        <v>0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265</v>
      </c>
      <c r="H214" s="141">
        <v>219.6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140</v>
      </c>
      <c r="H215" s="141">
        <v>121.2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ht="25.5" outlineLevel="2">
      <c r="A216" s="3"/>
      <c r="B216" s="105"/>
      <c r="C216" s="105"/>
      <c r="D216" s="126" t="s">
        <v>9</v>
      </c>
      <c r="E216" s="127">
        <v>26</v>
      </c>
      <c r="F216" s="128" t="s">
        <v>194</v>
      </c>
      <c r="G216" s="129" t="s">
        <v>445</v>
      </c>
      <c r="H216" s="130">
        <v>121.2</v>
      </c>
      <c r="I216" s="131" t="s">
        <v>14</v>
      </c>
      <c r="J216" s="132"/>
      <c r="K216" s="133">
        <f>H216*J216</f>
        <v>0</v>
      </c>
      <c r="L216" s="134">
        <f>IF(D216="S",K216,"")</f>
      </c>
      <c r="M216" s="135">
        <f>IF(OR(D216="P",D216="U"),K216,"")</f>
        <v>0</v>
      </c>
      <c r="N216" s="135">
        <f>IF(D216="H",K216,"")</f>
      </c>
      <c r="O216" s="135">
        <f>IF(D216="V",K216,"")</f>
      </c>
      <c r="P216" s="136">
        <v>4E-05</v>
      </c>
      <c r="Q216" s="136">
        <v>0</v>
      </c>
      <c r="R216" s="136">
        <v>0</v>
      </c>
      <c r="S216" s="132">
        <v>0</v>
      </c>
      <c r="T216" s="137">
        <v>21</v>
      </c>
      <c r="U216" s="138">
        <f>K216*(T216+100)/100</f>
        <v>0</v>
      </c>
      <c r="V216" s="139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291</v>
      </c>
      <c r="H217" s="141">
        <v>0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s="36" customFormat="1" ht="10.5" customHeight="1" outlineLevel="3">
      <c r="A218" s="35"/>
      <c r="B218" s="140"/>
      <c r="C218" s="140"/>
      <c r="D218" s="140"/>
      <c r="E218" s="140"/>
      <c r="F218" s="140"/>
      <c r="G218" s="140" t="s">
        <v>140</v>
      </c>
      <c r="H218" s="141">
        <v>121.2</v>
      </c>
      <c r="I218" s="142"/>
      <c r="J218" s="140"/>
      <c r="K218" s="140"/>
      <c r="L218" s="143"/>
      <c r="M218" s="143"/>
      <c r="N218" s="143"/>
      <c r="O218" s="143"/>
      <c r="P218" s="143"/>
      <c r="Q218" s="143"/>
      <c r="R218" s="143"/>
      <c r="S218" s="143"/>
      <c r="T218" s="144"/>
      <c r="U218" s="144"/>
      <c r="V218" s="140"/>
    </row>
    <row r="219" spans="1:22" ht="25.5" outlineLevel="2">
      <c r="A219" s="3"/>
      <c r="B219" s="105"/>
      <c r="C219" s="105"/>
      <c r="D219" s="126" t="s">
        <v>9</v>
      </c>
      <c r="E219" s="127">
        <v>27</v>
      </c>
      <c r="F219" s="128" t="s">
        <v>195</v>
      </c>
      <c r="G219" s="129" t="s">
        <v>446</v>
      </c>
      <c r="H219" s="130">
        <v>133.55</v>
      </c>
      <c r="I219" s="131" t="s">
        <v>14</v>
      </c>
      <c r="J219" s="132"/>
      <c r="K219" s="133">
        <f>H219*J219</f>
        <v>0</v>
      </c>
      <c r="L219" s="134">
        <f>IF(D219="S",K219,"")</f>
      </c>
      <c r="M219" s="135">
        <f>IF(OR(D219="P",D219="U"),K219,"")</f>
        <v>0</v>
      </c>
      <c r="N219" s="135">
        <f>IF(D219="H",K219,"")</f>
      </c>
      <c r="O219" s="135">
        <f>IF(D219="V",K219,"")</f>
      </c>
      <c r="P219" s="136">
        <v>0.00018636000000003602</v>
      </c>
      <c r="Q219" s="136">
        <v>0</v>
      </c>
      <c r="R219" s="136">
        <v>0.11800000000005184</v>
      </c>
      <c r="S219" s="132">
        <v>12.744000000005599</v>
      </c>
      <c r="T219" s="137">
        <v>21</v>
      </c>
      <c r="U219" s="138">
        <f>K219*(T219+100)/100</f>
        <v>0</v>
      </c>
      <c r="V219" s="139"/>
    </row>
    <row r="220" spans="1:22" s="36" customFormat="1" ht="10.5" customHeight="1" outlineLevel="3">
      <c r="A220" s="35"/>
      <c r="B220" s="140"/>
      <c r="C220" s="140"/>
      <c r="D220" s="140"/>
      <c r="E220" s="140"/>
      <c r="F220" s="140"/>
      <c r="G220" s="140" t="s">
        <v>272</v>
      </c>
      <c r="H220" s="141">
        <v>0</v>
      </c>
      <c r="I220" s="142"/>
      <c r="J220" s="140"/>
      <c r="K220" s="140"/>
      <c r="L220" s="143"/>
      <c r="M220" s="143"/>
      <c r="N220" s="143"/>
      <c r="O220" s="143"/>
      <c r="P220" s="143"/>
      <c r="Q220" s="143"/>
      <c r="R220" s="143"/>
      <c r="S220" s="143"/>
      <c r="T220" s="144"/>
      <c r="U220" s="144"/>
      <c r="V220" s="140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141</v>
      </c>
      <c r="H221" s="141">
        <v>133.55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ht="25.5" outlineLevel="2">
      <c r="A222" s="3"/>
      <c r="B222" s="105"/>
      <c r="C222" s="105"/>
      <c r="D222" s="126" t="s">
        <v>9</v>
      </c>
      <c r="E222" s="127">
        <v>28</v>
      </c>
      <c r="F222" s="128" t="s">
        <v>193</v>
      </c>
      <c r="G222" s="129" t="s">
        <v>444</v>
      </c>
      <c r="H222" s="130">
        <v>133.55</v>
      </c>
      <c r="I222" s="131" t="s">
        <v>14</v>
      </c>
      <c r="J222" s="132"/>
      <c r="K222" s="133">
        <f>H222*J222</f>
        <v>0</v>
      </c>
      <c r="L222" s="134">
        <f>IF(D222="S",K222,"")</f>
      </c>
      <c r="M222" s="135">
        <f>IF(OR(D222="P",D222="U"),K222,"")</f>
        <v>0</v>
      </c>
      <c r="N222" s="135">
        <f>IF(D222="H",K222,"")</f>
      </c>
      <c r="O222" s="135">
        <f>IF(D222="V",K222,"")</f>
      </c>
      <c r="P222" s="136">
        <v>3.186000000001059E-05</v>
      </c>
      <c r="Q222" s="136">
        <v>0</v>
      </c>
      <c r="R222" s="136">
        <v>0.10000000000002274</v>
      </c>
      <c r="S222" s="132">
        <v>10.800000000002456</v>
      </c>
      <c r="T222" s="137">
        <v>21</v>
      </c>
      <c r="U222" s="138">
        <f>K222*(T222+100)/100</f>
        <v>0</v>
      </c>
      <c r="V222" s="139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291</v>
      </c>
      <c r="H223" s="141">
        <v>0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141</v>
      </c>
      <c r="H224" s="141">
        <v>133.55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ht="12.75" outlineLevel="2">
      <c r="A225" s="3"/>
      <c r="B225" s="105"/>
      <c r="C225" s="105"/>
      <c r="D225" s="126" t="s">
        <v>9</v>
      </c>
      <c r="E225" s="127">
        <v>29</v>
      </c>
      <c r="F225" s="128" t="s">
        <v>207</v>
      </c>
      <c r="G225" s="129" t="s">
        <v>370</v>
      </c>
      <c r="H225" s="130">
        <v>1</v>
      </c>
      <c r="I225" s="131" t="s">
        <v>62</v>
      </c>
      <c r="J225" s="132"/>
      <c r="K225" s="133">
        <f>H225*J225</f>
        <v>0</v>
      </c>
      <c r="L225" s="134">
        <f>IF(D225="S",K225,"")</f>
      </c>
      <c r="M225" s="135">
        <f>IF(OR(D225="P",D225="U"),K225,"")</f>
        <v>0</v>
      </c>
      <c r="N225" s="135">
        <f>IF(D225="H",K225,"")</f>
      </c>
      <c r="O225" s="135">
        <f>IF(D225="V",K225,"")</f>
      </c>
      <c r="P225" s="136">
        <v>0</v>
      </c>
      <c r="Q225" s="136">
        <v>0.02742</v>
      </c>
      <c r="R225" s="136">
        <v>0.5789999999997235</v>
      </c>
      <c r="S225" s="132">
        <v>55.81559999997335</v>
      </c>
      <c r="T225" s="137">
        <v>21</v>
      </c>
      <c r="U225" s="138">
        <f>K225*(T225+100)/100</f>
        <v>0</v>
      </c>
      <c r="V225" s="139"/>
    </row>
    <row r="226" spans="1:22" ht="12.75" outlineLevel="2">
      <c r="A226" s="3"/>
      <c r="B226" s="105"/>
      <c r="C226" s="105"/>
      <c r="D226" s="126" t="s">
        <v>9</v>
      </c>
      <c r="E226" s="127">
        <v>30</v>
      </c>
      <c r="F226" s="128" t="s">
        <v>208</v>
      </c>
      <c r="G226" s="129" t="s">
        <v>380</v>
      </c>
      <c r="H226" s="130">
        <v>1</v>
      </c>
      <c r="I226" s="131" t="s">
        <v>62</v>
      </c>
      <c r="J226" s="132"/>
      <c r="K226" s="133">
        <f>H226*J226</f>
        <v>0</v>
      </c>
      <c r="L226" s="134">
        <f>IF(D226="S",K226,"")</f>
      </c>
      <c r="M226" s="135">
        <f>IF(OR(D226="P",D226="U"),K226,"")</f>
        <v>0</v>
      </c>
      <c r="N226" s="135">
        <f>IF(D226="H",K226,"")</f>
      </c>
      <c r="O226" s="135">
        <f>IF(D226="V",K226,"")</f>
      </c>
      <c r="P226" s="136">
        <v>0.004208979200000751</v>
      </c>
      <c r="Q226" s="136">
        <v>0</v>
      </c>
      <c r="R226" s="136">
        <v>1.2199999999993452</v>
      </c>
      <c r="S226" s="132">
        <v>147.86399999992065</v>
      </c>
      <c r="T226" s="137">
        <v>21</v>
      </c>
      <c r="U226" s="138">
        <f>K226*(T226+100)/100</f>
        <v>0</v>
      </c>
      <c r="V226" s="139"/>
    </row>
    <row r="227" spans="1:22" ht="12.75" outlineLevel="2">
      <c r="A227" s="3"/>
      <c r="B227" s="105"/>
      <c r="C227" s="105"/>
      <c r="D227" s="126" t="s">
        <v>9</v>
      </c>
      <c r="E227" s="127">
        <v>31</v>
      </c>
      <c r="F227" s="128" t="s">
        <v>206</v>
      </c>
      <c r="G227" s="129" t="s">
        <v>384</v>
      </c>
      <c r="H227" s="130">
        <v>80</v>
      </c>
      <c r="I227" s="131" t="s">
        <v>13</v>
      </c>
      <c r="J227" s="132"/>
      <c r="K227" s="133">
        <f>H227*J227</f>
        <v>0</v>
      </c>
      <c r="L227" s="134">
        <f>IF(D227="S",K227,"")</f>
      </c>
      <c r="M227" s="135">
        <f>IF(OR(D227="P",D227="U"),K227,"")</f>
        <v>0</v>
      </c>
      <c r="N227" s="135">
        <f>IF(D227="H",K227,"")</f>
      </c>
      <c r="O227" s="135">
        <f>IF(D227="V",K227,"")</f>
      </c>
      <c r="P227" s="136">
        <v>0.0020862542000006225</v>
      </c>
      <c r="Q227" s="136">
        <v>0</v>
      </c>
      <c r="R227" s="136">
        <v>0</v>
      </c>
      <c r="S227" s="132">
        <v>0</v>
      </c>
      <c r="T227" s="137">
        <v>21</v>
      </c>
      <c r="U227" s="138">
        <f>K227*(T227+100)/100</f>
        <v>0</v>
      </c>
      <c r="V227" s="139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109</v>
      </c>
      <c r="H228" s="141">
        <v>80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ht="12.75" outlineLevel="2">
      <c r="A229" s="3"/>
      <c r="B229" s="105"/>
      <c r="C229" s="105"/>
      <c r="D229" s="126" t="s">
        <v>11</v>
      </c>
      <c r="E229" s="127">
        <v>32</v>
      </c>
      <c r="F229" s="128" t="s">
        <v>253</v>
      </c>
      <c r="G229" s="129" t="s">
        <v>400</v>
      </c>
      <c r="H229" s="130"/>
      <c r="I229" s="131" t="s">
        <v>0</v>
      </c>
      <c r="J229" s="132"/>
      <c r="K229" s="133">
        <f>H229*J229</f>
        <v>0</v>
      </c>
      <c r="L229" s="134">
        <f>IF(D229="S",K229,"")</f>
      </c>
      <c r="M229" s="135">
        <f>IF(OR(D229="P",D229="U"),K229,"")</f>
        <v>0</v>
      </c>
      <c r="N229" s="135">
        <f>IF(D229="H",K229,"")</f>
      </c>
      <c r="O229" s="135">
        <f>IF(D229="V",K229,"")</f>
      </c>
      <c r="P229" s="136">
        <v>0</v>
      </c>
      <c r="Q229" s="136">
        <v>0</v>
      </c>
      <c r="R229" s="136">
        <v>0</v>
      </c>
      <c r="S229" s="132">
        <v>0</v>
      </c>
      <c r="T229" s="137">
        <v>21</v>
      </c>
      <c r="U229" s="138">
        <f>K229*(T229+100)/100</f>
        <v>0</v>
      </c>
      <c r="V229" s="139"/>
    </row>
    <row r="230" spans="1:22" ht="12.75" outlineLevel="1">
      <c r="A230" s="3"/>
      <c r="B230" s="106"/>
      <c r="C230" s="75" t="s">
        <v>50</v>
      </c>
      <c r="D230" s="76" t="s">
        <v>8</v>
      </c>
      <c r="E230" s="77"/>
      <c r="F230" s="77" t="s">
        <v>60</v>
      </c>
      <c r="G230" s="78" t="s">
        <v>307</v>
      </c>
      <c r="H230" s="77"/>
      <c r="I230" s="76"/>
      <c r="J230" s="77"/>
      <c r="K230" s="107">
        <f>SUBTOTAL(9,K231:K233)</f>
        <v>0</v>
      </c>
      <c r="L230" s="80">
        <f>SUBTOTAL(9,L231:L233)</f>
        <v>0</v>
      </c>
      <c r="M230" s="80">
        <f>SUBTOTAL(9,M231:M233)</f>
        <v>0</v>
      </c>
      <c r="N230" s="80">
        <f>SUBTOTAL(9,N231:N233)</f>
        <v>0</v>
      </c>
      <c r="O230" s="80">
        <f>SUBTOTAL(9,O231:O233)</f>
        <v>0</v>
      </c>
      <c r="P230" s="81">
        <f>SUMPRODUCT(P231:P233,$H231:$H233)</f>
        <v>0.0020300500000000163</v>
      </c>
      <c r="Q230" s="81">
        <f>SUMPRODUCT(Q231:Q233,$H231:$H233)</f>
        <v>0</v>
      </c>
      <c r="R230" s="81">
        <f>SUMPRODUCT(R231:R233,$H231:$H233)</f>
        <v>2.356999999999971</v>
      </c>
      <c r="S230" s="80">
        <f>SUMPRODUCT(S231:S233,$H231:$H233)</f>
        <v>254.55599999999686</v>
      </c>
      <c r="T230" s="108">
        <f>SUMPRODUCT(T231:T233,$K231:$K233)/100</f>
        <v>0</v>
      </c>
      <c r="U230" s="108">
        <f>K230+T230</f>
        <v>0</v>
      </c>
      <c r="V230" s="105"/>
    </row>
    <row r="231" spans="1:22" ht="12.75" outlineLevel="2">
      <c r="A231" s="3"/>
      <c r="B231" s="116"/>
      <c r="C231" s="117"/>
      <c r="D231" s="118"/>
      <c r="E231" s="119" t="s">
        <v>351</v>
      </c>
      <c r="F231" s="120"/>
      <c r="G231" s="121"/>
      <c r="H231" s="120"/>
      <c r="I231" s="118"/>
      <c r="J231" s="120"/>
      <c r="K231" s="122"/>
      <c r="L231" s="123"/>
      <c r="M231" s="123"/>
      <c r="N231" s="123"/>
      <c r="O231" s="123"/>
      <c r="P231" s="124"/>
      <c r="Q231" s="124"/>
      <c r="R231" s="124"/>
      <c r="S231" s="124"/>
      <c r="T231" s="125"/>
      <c r="U231" s="125"/>
      <c r="V231" s="105"/>
    </row>
    <row r="232" spans="1:22" ht="12.75" outlineLevel="2">
      <c r="A232" s="3"/>
      <c r="B232" s="105"/>
      <c r="C232" s="105"/>
      <c r="D232" s="126" t="s">
        <v>9</v>
      </c>
      <c r="E232" s="127">
        <v>1</v>
      </c>
      <c r="F232" s="128" t="s">
        <v>213</v>
      </c>
      <c r="G232" s="129" t="s">
        <v>408</v>
      </c>
      <c r="H232" s="130">
        <v>1</v>
      </c>
      <c r="I232" s="131" t="s">
        <v>135</v>
      </c>
      <c r="J232" s="132"/>
      <c r="K232" s="133">
        <f>H232*J232</f>
        <v>0</v>
      </c>
      <c r="L232" s="134">
        <f>IF(D232="S",K232,"")</f>
      </c>
      <c r="M232" s="135">
        <f>IF(OR(D232="P",D232="U"),K232,"")</f>
        <v>0</v>
      </c>
      <c r="N232" s="135">
        <f>IF(D232="H",K232,"")</f>
      </c>
      <c r="O232" s="135">
        <f>IF(D232="V",K232,"")</f>
      </c>
      <c r="P232" s="136">
        <v>0.0020300500000000163</v>
      </c>
      <c r="Q232" s="136">
        <v>0</v>
      </c>
      <c r="R232" s="136">
        <v>2.356999999999971</v>
      </c>
      <c r="S232" s="132">
        <v>254.55599999999686</v>
      </c>
      <c r="T232" s="137">
        <v>21</v>
      </c>
      <c r="U232" s="138">
        <f>K232*(T232+100)/100</f>
        <v>0</v>
      </c>
      <c r="V232" s="139"/>
    </row>
    <row r="233" spans="1:22" ht="12.75" outlineLevel="2">
      <c r="A233" s="3"/>
      <c r="B233" s="105"/>
      <c r="C233" s="105"/>
      <c r="D233" s="126" t="s">
        <v>11</v>
      </c>
      <c r="E233" s="127">
        <v>2</v>
      </c>
      <c r="F233" s="128" t="s">
        <v>254</v>
      </c>
      <c r="G233" s="129" t="s">
        <v>399</v>
      </c>
      <c r="H233" s="130"/>
      <c r="I233" s="131" t="s">
        <v>0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</v>
      </c>
      <c r="Q233" s="136">
        <v>0</v>
      </c>
      <c r="R233" s="136">
        <v>0</v>
      </c>
      <c r="S233" s="132">
        <v>0</v>
      </c>
      <c r="T233" s="137">
        <v>21</v>
      </c>
      <c r="U233" s="138">
        <f>K233*(T233+100)/100</f>
        <v>0</v>
      </c>
      <c r="V233" s="139"/>
    </row>
    <row r="234" spans="1:22" ht="12.75" outlineLevel="1">
      <c r="A234" s="3"/>
      <c r="B234" s="106"/>
      <c r="C234" s="75" t="s">
        <v>51</v>
      </c>
      <c r="D234" s="76" t="s">
        <v>8</v>
      </c>
      <c r="E234" s="77"/>
      <c r="F234" s="77" t="s">
        <v>60</v>
      </c>
      <c r="G234" s="78" t="s">
        <v>295</v>
      </c>
      <c r="H234" s="77"/>
      <c r="I234" s="76"/>
      <c r="J234" s="77"/>
      <c r="K234" s="107">
        <f>SUBTOTAL(9,K235:K270)</f>
        <v>0</v>
      </c>
      <c r="L234" s="80">
        <f>SUBTOTAL(9,L235:L270)</f>
        <v>0</v>
      </c>
      <c r="M234" s="80">
        <f>SUBTOTAL(9,M235:M270)</f>
        <v>0</v>
      </c>
      <c r="N234" s="80">
        <f>SUBTOTAL(9,N235:N270)</f>
        <v>0</v>
      </c>
      <c r="O234" s="80">
        <f>SUBTOTAL(9,O235:O270)</f>
        <v>0</v>
      </c>
      <c r="P234" s="81">
        <f>SUMPRODUCT(P235:P270,$H235:$H270)</f>
        <v>0.13564015000000174</v>
      </c>
      <c r="Q234" s="81">
        <f>SUMPRODUCT(Q235:Q270,$H235:$H270)</f>
        <v>0.10671</v>
      </c>
      <c r="R234" s="81">
        <f>SUMPRODUCT(R235:R270,$H235:$H270)</f>
        <v>75.94700000001455</v>
      </c>
      <c r="S234" s="80">
        <f>SUMPRODUCT(S235:S270,$H235:$H270)</f>
        <v>8746.37670000167</v>
      </c>
      <c r="T234" s="108">
        <f>SUMPRODUCT(T235:T270,$K235:$K270)/100</f>
        <v>0</v>
      </c>
      <c r="U234" s="108">
        <f>K234+T234</f>
        <v>0</v>
      </c>
      <c r="V234" s="105"/>
    </row>
    <row r="235" spans="1:22" ht="12.75" outlineLevel="2">
      <c r="A235" s="3"/>
      <c r="B235" s="116"/>
      <c r="C235" s="117"/>
      <c r="D235" s="118"/>
      <c r="E235" s="119" t="s">
        <v>351</v>
      </c>
      <c r="F235" s="120"/>
      <c r="G235" s="121"/>
      <c r="H235" s="120"/>
      <c r="I235" s="118"/>
      <c r="J235" s="120"/>
      <c r="K235" s="122"/>
      <c r="L235" s="123"/>
      <c r="M235" s="123"/>
      <c r="N235" s="123"/>
      <c r="O235" s="123"/>
      <c r="P235" s="124"/>
      <c r="Q235" s="124"/>
      <c r="R235" s="124"/>
      <c r="S235" s="124"/>
      <c r="T235" s="125"/>
      <c r="U235" s="125"/>
      <c r="V235" s="105"/>
    </row>
    <row r="236" spans="1:22" ht="12.75" outlineLevel="2">
      <c r="A236" s="3"/>
      <c r="B236" s="105"/>
      <c r="C236" s="105"/>
      <c r="D236" s="126" t="s">
        <v>9</v>
      </c>
      <c r="E236" s="127">
        <v>1</v>
      </c>
      <c r="F236" s="128" t="s">
        <v>226</v>
      </c>
      <c r="G236" s="129" t="s">
        <v>357</v>
      </c>
      <c r="H236" s="130">
        <v>26</v>
      </c>
      <c r="I236" s="131" t="s">
        <v>135</v>
      </c>
      <c r="J236" s="132"/>
      <c r="K236" s="133">
        <f>H236*J236</f>
        <v>0</v>
      </c>
      <c r="L236" s="134">
        <f>IF(D236="S",K236,"")</f>
      </c>
      <c r="M236" s="135">
        <f>IF(OR(D236="P",D236="U"),K236,"")</f>
        <v>0</v>
      </c>
      <c r="N236" s="135">
        <f>IF(D236="H",K236,"")</f>
      </c>
      <c r="O236" s="135">
        <f>IF(D236="V",K236,"")</f>
      </c>
      <c r="P236" s="136">
        <v>0.00184</v>
      </c>
      <c r="Q236" s="136">
        <v>0</v>
      </c>
      <c r="R236" s="136">
        <v>0.20000000000004547</v>
      </c>
      <c r="S236" s="132">
        <v>24.240000000005516</v>
      </c>
      <c r="T236" s="137">
        <v>21</v>
      </c>
      <c r="U236" s="138">
        <f>K236*(T236+100)/100</f>
        <v>0</v>
      </c>
      <c r="V236" s="139"/>
    </row>
    <row r="237" spans="1:22" s="36" customFormat="1" ht="10.5" customHeight="1" outlineLevel="3">
      <c r="A237" s="35"/>
      <c r="B237" s="140"/>
      <c r="C237" s="140"/>
      <c r="D237" s="140"/>
      <c r="E237" s="140"/>
      <c r="F237" s="140"/>
      <c r="G237" s="140" t="s">
        <v>293</v>
      </c>
      <c r="H237" s="141">
        <v>26</v>
      </c>
      <c r="I237" s="142"/>
      <c r="J237" s="140"/>
      <c r="K237" s="140"/>
      <c r="L237" s="143"/>
      <c r="M237" s="143"/>
      <c r="N237" s="143"/>
      <c r="O237" s="143"/>
      <c r="P237" s="143"/>
      <c r="Q237" s="143"/>
      <c r="R237" s="143"/>
      <c r="S237" s="143"/>
      <c r="T237" s="144"/>
      <c r="U237" s="144"/>
      <c r="V237" s="140"/>
    </row>
    <row r="238" spans="1:22" ht="25.5" outlineLevel="2">
      <c r="A238" s="3"/>
      <c r="B238" s="105"/>
      <c r="C238" s="105"/>
      <c r="D238" s="126" t="s">
        <v>9</v>
      </c>
      <c r="E238" s="127">
        <v>2</v>
      </c>
      <c r="F238" s="128" t="s">
        <v>225</v>
      </c>
      <c r="G238" s="129" t="s">
        <v>437</v>
      </c>
      <c r="H238" s="130">
        <v>1</v>
      </c>
      <c r="I238" s="131" t="s">
        <v>135</v>
      </c>
      <c r="J238" s="132"/>
      <c r="K238" s="133">
        <f>H238*J238</f>
        <v>0</v>
      </c>
      <c r="L238" s="134">
        <f>IF(D238="S",K238,"")</f>
      </c>
      <c r="M238" s="135">
        <f>IF(OR(D238="P",D238="U"),K238,"")</f>
        <v>0</v>
      </c>
      <c r="N238" s="135">
        <f>IF(D238="H",K238,"")</f>
      </c>
      <c r="O238" s="135">
        <f>IF(D238="V",K238,"")</f>
      </c>
      <c r="P238" s="136">
        <v>0.001840100000000022</v>
      </c>
      <c r="Q238" s="136">
        <v>0</v>
      </c>
      <c r="R238" s="136">
        <v>0.20000000000004547</v>
      </c>
      <c r="S238" s="132">
        <v>24.240000000005512</v>
      </c>
      <c r="T238" s="137">
        <v>21</v>
      </c>
      <c r="U238" s="138">
        <f>K238*(T238+100)/100</f>
        <v>0</v>
      </c>
      <c r="V238" s="139"/>
    </row>
    <row r="239" spans="1:22" ht="25.5" outlineLevel="2">
      <c r="A239" s="3"/>
      <c r="B239" s="105"/>
      <c r="C239" s="105"/>
      <c r="D239" s="126" t="s">
        <v>9</v>
      </c>
      <c r="E239" s="127">
        <v>3</v>
      </c>
      <c r="F239" s="128" t="s">
        <v>223</v>
      </c>
      <c r="G239" s="129" t="s">
        <v>434</v>
      </c>
      <c r="H239" s="130">
        <v>3</v>
      </c>
      <c r="I239" s="131" t="s">
        <v>135</v>
      </c>
      <c r="J239" s="132"/>
      <c r="K239" s="133">
        <f>H239*J239</f>
        <v>0</v>
      </c>
      <c r="L239" s="134">
        <f>IF(D239="S",K239,"")</f>
      </c>
      <c r="M239" s="135">
        <f>IF(OR(D239="P",D239="U"),K239,"")</f>
        <v>0</v>
      </c>
      <c r="N239" s="135">
        <f>IF(D239="H",K239,"")</f>
      </c>
      <c r="O239" s="135">
        <f>IF(D239="V",K239,"")</f>
      </c>
      <c r="P239" s="136">
        <v>0.001840100000000022</v>
      </c>
      <c r="Q239" s="136">
        <v>0</v>
      </c>
      <c r="R239" s="136">
        <v>0.20000000000004547</v>
      </c>
      <c r="S239" s="132">
        <v>24.240000000005512</v>
      </c>
      <c r="T239" s="137">
        <v>21</v>
      </c>
      <c r="U239" s="138">
        <f>K239*(T239+100)/100</f>
        <v>0</v>
      </c>
      <c r="V239" s="139"/>
    </row>
    <row r="240" spans="1:22" ht="12.75" outlineLevel="2">
      <c r="A240" s="3"/>
      <c r="B240" s="105"/>
      <c r="C240" s="105"/>
      <c r="D240" s="126" t="s">
        <v>9</v>
      </c>
      <c r="E240" s="127">
        <v>4</v>
      </c>
      <c r="F240" s="128" t="s">
        <v>228</v>
      </c>
      <c r="G240" s="129" t="s">
        <v>392</v>
      </c>
      <c r="H240" s="130">
        <v>5</v>
      </c>
      <c r="I240" s="131" t="s">
        <v>135</v>
      </c>
      <c r="J240" s="132"/>
      <c r="K240" s="133">
        <f>H240*J240</f>
        <v>0</v>
      </c>
      <c r="L240" s="134">
        <f>IF(D240="S",K240,"")</f>
      </c>
      <c r="M240" s="135">
        <f>IF(OR(D240="P",D240="U"),K240,"")</f>
        <v>0</v>
      </c>
      <c r="N240" s="135">
        <f>IF(D240="H",K240,"")</f>
      </c>
      <c r="O240" s="135">
        <f>IF(D240="V",K240,"")</f>
      </c>
      <c r="P240" s="136">
        <v>0.00214</v>
      </c>
      <c r="Q240" s="136">
        <v>0</v>
      </c>
      <c r="R240" s="136">
        <v>0</v>
      </c>
      <c r="S240" s="132">
        <v>0</v>
      </c>
      <c r="T240" s="137">
        <v>21</v>
      </c>
      <c r="U240" s="138">
        <f>K240*(T240+100)/100</f>
        <v>0</v>
      </c>
      <c r="V240" s="139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95</v>
      </c>
      <c r="H241" s="141">
        <v>5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ht="12.75" outlineLevel="2">
      <c r="A242" s="3"/>
      <c r="B242" s="105"/>
      <c r="C242" s="105"/>
      <c r="D242" s="126" t="s">
        <v>9</v>
      </c>
      <c r="E242" s="127">
        <v>5</v>
      </c>
      <c r="F242" s="128" t="s">
        <v>220</v>
      </c>
      <c r="G242" s="129" t="s">
        <v>398</v>
      </c>
      <c r="H242" s="130">
        <v>66</v>
      </c>
      <c r="I242" s="131" t="s">
        <v>135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9.010000000002202E-05</v>
      </c>
      <c r="Q242" s="136">
        <v>0</v>
      </c>
      <c r="R242" s="136">
        <v>0.22700000000008913</v>
      </c>
      <c r="S242" s="132">
        <v>27.512400000010803</v>
      </c>
      <c r="T242" s="137">
        <v>21</v>
      </c>
      <c r="U242" s="138">
        <f>K242*(T242+100)/100</f>
        <v>0</v>
      </c>
      <c r="V242" s="139"/>
    </row>
    <row r="243" spans="1:22" s="36" customFormat="1" ht="10.5" customHeight="1" outlineLevel="3">
      <c r="A243" s="35"/>
      <c r="B243" s="140"/>
      <c r="C243" s="140"/>
      <c r="D243" s="140"/>
      <c r="E243" s="140"/>
      <c r="F243" s="140"/>
      <c r="G243" s="140" t="s">
        <v>134</v>
      </c>
      <c r="H243" s="141">
        <v>0</v>
      </c>
      <c r="I243" s="142"/>
      <c r="J243" s="140"/>
      <c r="K243" s="140"/>
      <c r="L243" s="143"/>
      <c r="M243" s="143"/>
      <c r="N243" s="143"/>
      <c r="O243" s="143"/>
      <c r="P243" s="143"/>
      <c r="Q243" s="143"/>
      <c r="R243" s="143"/>
      <c r="S243" s="143"/>
      <c r="T243" s="144"/>
      <c r="U243" s="144"/>
      <c r="V243" s="140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138</v>
      </c>
      <c r="H244" s="141">
        <v>9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289</v>
      </c>
      <c r="H245" s="141">
        <v>0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68</v>
      </c>
      <c r="H246" s="141">
        <v>52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306</v>
      </c>
      <c r="H247" s="141">
        <v>0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36</v>
      </c>
      <c r="H248" s="141">
        <v>2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s="36" customFormat="1" ht="10.5" customHeight="1" outlineLevel="3">
      <c r="A249" s="35"/>
      <c r="B249" s="140"/>
      <c r="C249" s="140"/>
      <c r="D249" s="140"/>
      <c r="E249" s="140"/>
      <c r="F249" s="140"/>
      <c r="G249" s="140" t="s">
        <v>281</v>
      </c>
      <c r="H249" s="141">
        <v>0</v>
      </c>
      <c r="I249" s="142"/>
      <c r="J249" s="140"/>
      <c r="K249" s="140"/>
      <c r="L249" s="143"/>
      <c r="M249" s="143"/>
      <c r="N249" s="143"/>
      <c r="O249" s="143"/>
      <c r="P249" s="143"/>
      <c r="Q249" s="143"/>
      <c r="R249" s="143"/>
      <c r="S249" s="143"/>
      <c r="T249" s="144"/>
      <c r="U249" s="144"/>
      <c r="V249" s="140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4</v>
      </c>
      <c r="H250" s="141">
        <v>3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ht="12.75" outlineLevel="2">
      <c r="A251" s="3"/>
      <c r="B251" s="105"/>
      <c r="C251" s="105"/>
      <c r="D251" s="126" t="s">
        <v>10</v>
      </c>
      <c r="E251" s="127">
        <v>6</v>
      </c>
      <c r="F251" s="128" t="s">
        <v>154</v>
      </c>
      <c r="G251" s="129" t="s">
        <v>327</v>
      </c>
      <c r="H251" s="130">
        <v>66</v>
      </c>
      <c r="I251" s="131" t="s">
        <v>62</v>
      </c>
      <c r="J251" s="132"/>
      <c r="K251" s="133">
        <f aca="true" t="shared" si="20" ref="K251:K257">H251*J251</f>
        <v>0</v>
      </c>
      <c r="L251" s="134">
        <f aca="true" t="shared" si="21" ref="L251:L257">IF(D251="S",K251,"")</f>
        <v>0</v>
      </c>
      <c r="M251" s="135">
        <f aca="true" t="shared" si="22" ref="M251:M257">IF(OR(D251="P",D251="U"),K251,"")</f>
      </c>
      <c r="N251" s="135">
        <f aca="true" t="shared" si="23" ref="N251:N257">IF(D251="H",K251,"")</f>
      </c>
      <c r="O251" s="135">
        <f aca="true" t="shared" si="24" ref="O251:O257">IF(D251="V",K251,"")</f>
      </c>
      <c r="P251" s="136">
        <v>0.00021</v>
      </c>
      <c r="Q251" s="136">
        <v>0</v>
      </c>
      <c r="R251" s="136">
        <v>0</v>
      </c>
      <c r="S251" s="132">
        <v>0</v>
      </c>
      <c r="T251" s="137">
        <v>21</v>
      </c>
      <c r="U251" s="138">
        <f aca="true" t="shared" si="25" ref="U251:U257">K251*(T251+100)/100</f>
        <v>0</v>
      </c>
      <c r="V251" s="139"/>
    </row>
    <row r="252" spans="1:22" ht="12.75" outlineLevel="2">
      <c r="A252" s="3"/>
      <c r="B252" s="105"/>
      <c r="C252" s="105"/>
      <c r="D252" s="126" t="s">
        <v>10</v>
      </c>
      <c r="E252" s="127">
        <v>7</v>
      </c>
      <c r="F252" s="128" t="s">
        <v>153</v>
      </c>
      <c r="G252" s="129" t="s">
        <v>379</v>
      </c>
      <c r="H252" s="130">
        <v>66</v>
      </c>
      <c r="I252" s="131" t="s">
        <v>62</v>
      </c>
      <c r="J252" s="132"/>
      <c r="K252" s="133">
        <f t="shared" si="20"/>
        <v>0</v>
      </c>
      <c r="L252" s="134">
        <f t="shared" si="21"/>
        <v>0</v>
      </c>
      <c r="M252" s="135">
        <f t="shared" si="22"/>
      </c>
      <c r="N252" s="135">
        <f t="shared" si="23"/>
      </c>
      <c r="O252" s="135">
        <f t="shared" si="24"/>
      </c>
      <c r="P252" s="136">
        <v>0.00021</v>
      </c>
      <c r="Q252" s="136">
        <v>0</v>
      </c>
      <c r="R252" s="136">
        <v>0</v>
      </c>
      <c r="S252" s="132">
        <v>0</v>
      </c>
      <c r="T252" s="137">
        <v>21</v>
      </c>
      <c r="U252" s="138">
        <f t="shared" si="25"/>
        <v>0</v>
      </c>
      <c r="V252" s="139"/>
    </row>
    <row r="253" spans="1:22" ht="12.75" outlineLevel="2">
      <c r="A253" s="3"/>
      <c r="B253" s="105"/>
      <c r="C253" s="105"/>
      <c r="D253" s="126" t="s">
        <v>9</v>
      </c>
      <c r="E253" s="127">
        <v>8</v>
      </c>
      <c r="F253" s="128" t="s">
        <v>217</v>
      </c>
      <c r="G253" s="129" t="s">
        <v>349</v>
      </c>
      <c r="H253" s="130">
        <v>5</v>
      </c>
      <c r="I253" s="131" t="s">
        <v>62</v>
      </c>
      <c r="J253" s="132"/>
      <c r="K253" s="133">
        <f t="shared" si="20"/>
        <v>0</v>
      </c>
      <c r="L253" s="134">
        <f t="shared" si="21"/>
      </c>
      <c r="M253" s="135">
        <f t="shared" si="22"/>
        <v>0</v>
      </c>
      <c r="N253" s="135">
        <f t="shared" si="23"/>
      </c>
      <c r="O253" s="135">
        <f t="shared" si="24"/>
      </c>
      <c r="P253" s="136">
        <v>0.00011015000000001323</v>
      </c>
      <c r="Q253" s="136">
        <v>0</v>
      </c>
      <c r="R253" s="136">
        <v>0.08299999999996999</v>
      </c>
      <c r="S253" s="132">
        <v>12.292299999995556</v>
      </c>
      <c r="T253" s="137">
        <v>21</v>
      </c>
      <c r="U253" s="138">
        <f t="shared" si="25"/>
        <v>0</v>
      </c>
      <c r="V253" s="139"/>
    </row>
    <row r="254" spans="1:22" ht="12.75" outlineLevel="2">
      <c r="A254" s="3"/>
      <c r="B254" s="105"/>
      <c r="C254" s="105"/>
      <c r="D254" s="126" t="s">
        <v>10</v>
      </c>
      <c r="E254" s="127">
        <v>9</v>
      </c>
      <c r="F254" s="128" t="s">
        <v>152</v>
      </c>
      <c r="G254" s="129" t="s">
        <v>326</v>
      </c>
      <c r="H254" s="130">
        <v>5</v>
      </c>
      <c r="I254" s="131" t="s">
        <v>62</v>
      </c>
      <c r="J254" s="132"/>
      <c r="K254" s="133">
        <f t="shared" si="20"/>
        <v>0</v>
      </c>
      <c r="L254" s="134">
        <f t="shared" si="21"/>
        <v>0</v>
      </c>
      <c r="M254" s="135">
        <f t="shared" si="22"/>
      </c>
      <c r="N254" s="135">
        <f t="shared" si="23"/>
      </c>
      <c r="O254" s="135">
        <f t="shared" si="24"/>
      </c>
      <c r="P254" s="136">
        <v>0.0003800000000000001</v>
      </c>
      <c r="Q254" s="136">
        <v>0</v>
      </c>
      <c r="R254" s="136">
        <v>0</v>
      </c>
      <c r="S254" s="132">
        <v>0</v>
      </c>
      <c r="T254" s="137">
        <v>21</v>
      </c>
      <c r="U254" s="138">
        <f t="shared" si="25"/>
        <v>0</v>
      </c>
      <c r="V254" s="139"/>
    </row>
    <row r="255" spans="1:22" ht="12.75" outlineLevel="2">
      <c r="A255" s="3"/>
      <c r="B255" s="105"/>
      <c r="C255" s="105"/>
      <c r="D255" s="126" t="s">
        <v>9</v>
      </c>
      <c r="E255" s="127">
        <v>10</v>
      </c>
      <c r="F255" s="128" t="s">
        <v>219</v>
      </c>
      <c r="G255" s="129" t="s">
        <v>353</v>
      </c>
      <c r="H255" s="130">
        <v>1</v>
      </c>
      <c r="I255" s="131" t="s">
        <v>62</v>
      </c>
      <c r="J255" s="132"/>
      <c r="K255" s="133">
        <f t="shared" si="20"/>
        <v>0</v>
      </c>
      <c r="L255" s="134">
        <f t="shared" si="21"/>
      </c>
      <c r="M255" s="135">
        <f t="shared" si="22"/>
        <v>0</v>
      </c>
      <c r="N255" s="135">
        <f t="shared" si="23"/>
      </c>
      <c r="O255" s="135">
        <f t="shared" si="24"/>
      </c>
      <c r="P255" s="136">
        <v>0.0010901000000000222</v>
      </c>
      <c r="Q255" s="136">
        <v>0</v>
      </c>
      <c r="R255" s="136">
        <v>0.17599999999993088</v>
      </c>
      <c r="S255" s="132">
        <v>21.33119999999162</v>
      </c>
      <c r="T255" s="137">
        <v>21</v>
      </c>
      <c r="U255" s="138">
        <f t="shared" si="25"/>
        <v>0</v>
      </c>
      <c r="V255" s="139"/>
    </row>
    <row r="256" spans="1:22" ht="25.5" outlineLevel="2">
      <c r="A256" s="3"/>
      <c r="B256" s="105"/>
      <c r="C256" s="105"/>
      <c r="D256" s="126" t="s">
        <v>9</v>
      </c>
      <c r="E256" s="127">
        <v>11</v>
      </c>
      <c r="F256" s="128" t="s">
        <v>224</v>
      </c>
      <c r="G256" s="129" t="s">
        <v>438</v>
      </c>
      <c r="H256" s="130">
        <v>3</v>
      </c>
      <c r="I256" s="131" t="s">
        <v>135</v>
      </c>
      <c r="J256" s="132"/>
      <c r="K256" s="133">
        <f t="shared" si="20"/>
        <v>0</v>
      </c>
      <c r="L256" s="134">
        <f t="shared" si="21"/>
      </c>
      <c r="M256" s="135">
        <f t="shared" si="22"/>
        <v>0</v>
      </c>
      <c r="N256" s="135">
        <f t="shared" si="23"/>
      </c>
      <c r="O256" s="135">
        <f t="shared" si="24"/>
      </c>
      <c r="P256" s="136">
        <v>0.001040100000000022</v>
      </c>
      <c r="Q256" s="136">
        <v>0</v>
      </c>
      <c r="R256" s="136">
        <v>0.20000000000004547</v>
      </c>
      <c r="S256" s="132">
        <v>24.240000000005512</v>
      </c>
      <c r="T256" s="137">
        <v>21</v>
      </c>
      <c r="U256" s="138">
        <f t="shared" si="25"/>
        <v>0</v>
      </c>
      <c r="V256" s="139"/>
    </row>
    <row r="257" spans="1:22" ht="25.5" outlineLevel="2">
      <c r="A257" s="3"/>
      <c r="B257" s="105"/>
      <c r="C257" s="105"/>
      <c r="D257" s="126" t="s">
        <v>9</v>
      </c>
      <c r="E257" s="127">
        <v>12</v>
      </c>
      <c r="F257" s="128" t="s">
        <v>216</v>
      </c>
      <c r="G257" s="129" t="s">
        <v>436</v>
      </c>
      <c r="H257" s="130">
        <v>3</v>
      </c>
      <c r="I257" s="131" t="s">
        <v>135</v>
      </c>
      <c r="J257" s="132"/>
      <c r="K257" s="133">
        <f t="shared" si="20"/>
        <v>0</v>
      </c>
      <c r="L257" s="134">
        <f t="shared" si="21"/>
      </c>
      <c r="M257" s="135">
        <f t="shared" si="22"/>
        <v>0</v>
      </c>
      <c r="N257" s="135">
        <f t="shared" si="23"/>
      </c>
      <c r="O257" s="135">
        <f t="shared" si="24"/>
      </c>
      <c r="P257" s="136">
        <v>0</v>
      </c>
      <c r="Q257" s="136">
        <v>0.0092</v>
      </c>
      <c r="R257" s="136">
        <v>0.4650000000001455</v>
      </c>
      <c r="S257" s="132">
        <v>44.826000000014034</v>
      </c>
      <c r="T257" s="137">
        <v>21</v>
      </c>
      <c r="U257" s="138">
        <f t="shared" si="25"/>
        <v>0</v>
      </c>
      <c r="V257" s="139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4</v>
      </c>
      <c r="H258" s="141">
        <v>3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ht="12.75" outlineLevel="2">
      <c r="A259" s="3"/>
      <c r="B259" s="105"/>
      <c r="C259" s="105"/>
      <c r="D259" s="126" t="s">
        <v>9</v>
      </c>
      <c r="E259" s="127">
        <v>13</v>
      </c>
      <c r="F259" s="128" t="s">
        <v>218</v>
      </c>
      <c r="G259" s="129" t="s">
        <v>373</v>
      </c>
      <c r="H259" s="130">
        <v>72</v>
      </c>
      <c r="I259" s="131" t="s">
        <v>62</v>
      </c>
      <c r="J259" s="132"/>
      <c r="K259" s="133">
        <f>H259*J259</f>
        <v>0</v>
      </c>
      <c r="L259" s="134">
        <f>IF(D259="S",K259,"")</f>
      </c>
      <c r="M259" s="135">
        <f>IF(OR(D259="P",D259="U"),K259,"")</f>
        <v>0</v>
      </c>
      <c r="N259" s="135">
        <f>IF(D259="H",K259,"")</f>
      </c>
      <c r="O259" s="135">
        <f>IF(D259="V",K259,"")</f>
      </c>
      <c r="P259" s="136">
        <v>0</v>
      </c>
      <c r="Q259" s="136">
        <v>0.00049</v>
      </c>
      <c r="R259" s="136">
        <v>0.11400000000003274</v>
      </c>
      <c r="S259" s="132">
        <v>10.989600000003156</v>
      </c>
      <c r="T259" s="137">
        <v>21</v>
      </c>
      <c r="U259" s="138">
        <f>K259*(T259+100)/100</f>
        <v>0</v>
      </c>
      <c r="V259" s="139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118</v>
      </c>
      <c r="H260" s="141">
        <v>72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ht="12.75" outlineLevel="2">
      <c r="A261" s="3"/>
      <c r="B261" s="105"/>
      <c r="C261" s="105"/>
      <c r="D261" s="126" t="s">
        <v>9</v>
      </c>
      <c r="E261" s="127">
        <v>14</v>
      </c>
      <c r="F261" s="128" t="s">
        <v>221</v>
      </c>
      <c r="G261" s="129" t="s">
        <v>369</v>
      </c>
      <c r="H261" s="130">
        <v>6</v>
      </c>
      <c r="I261" s="131" t="s">
        <v>135</v>
      </c>
      <c r="J261" s="132"/>
      <c r="K261" s="133">
        <f>H261*J261</f>
        <v>0</v>
      </c>
      <c r="L261" s="134">
        <f>IF(D261="S",K261,"")</f>
      </c>
      <c r="M261" s="135">
        <f>IF(OR(D261="P",D261="U"),K261,"")</f>
        <v>0</v>
      </c>
      <c r="N261" s="135">
        <f>IF(D261="H",K261,"")</f>
      </c>
      <c r="O261" s="135">
        <f>IF(D261="V",K261,"")</f>
      </c>
      <c r="P261" s="136">
        <v>0</v>
      </c>
      <c r="Q261" s="136">
        <v>0.00156</v>
      </c>
      <c r="R261" s="136">
        <v>0.21700000000009823</v>
      </c>
      <c r="S261" s="132">
        <v>20.91880000000947</v>
      </c>
      <c r="T261" s="137">
        <v>21</v>
      </c>
      <c r="U261" s="138">
        <f>K261*(T261+100)/100</f>
        <v>0</v>
      </c>
      <c r="V261" s="139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43</v>
      </c>
      <c r="H262" s="141">
        <v>6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ht="12.75" outlineLevel="2">
      <c r="A263" s="3"/>
      <c r="B263" s="105"/>
      <c r="C263" s="105"/>
      <c r="D263" s="126" t="s">
        <v>9</v>
      </c>
      <c r="E263" s="127">
        <v>15</v>
      </c>
      <c r="F263" s="128" t="s">
        <v>222</v>
      </c>
      <c r="G263" s="129" t="s">
        <v>386</v>
      </c>
      <c r="H263" s="130">
        <v>27</v>
      </c>
      <c r="I263" s="131" t="s">
        <v>135</v>
      </c>
      <c r="J263" s="132"/>
      <c r="K263" s="133">
        <f>H263*J263</f>
        <v>0</v>
      </c>
      <c r="L263" s="134">
        <f>IF(D263="S",K263,"")</f>
      </c>
      <c r="M263" s="135">
        <f>IF(OR(D263="P",D263="U"),K263,"")</f>
        <v>0</v>
      </c>
      <c r="N263" s="135">
        <f>IF(D263="H",K263,"")</f>
      </c>
      <c r="O263" s="135">
        <f>IF(D263="V",K263,"")</f>
      </c>
      <c r="P263" s="136">
        <v>0</v>
      </c>
      <c r="Q263" s="136">
        <v>0.00086</v>
      </c>
      <c r="R263" s="136">
        <v>0.22199999999998</v>
      </c>
      <c r="S263" s="132">
        <v>21.40079999999807</v>
      </c>
      <c r="T263" s="137">
        <v>21</v>
      </c>
      <c r="U263" s="138">
        <f>K263*(T263+100)/100</f>
        <v>0</v>
      </c>
      <c r="V263" s="139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70</v>
      </c>
      <c r="H264" s="141">
        <v>27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12.75" outlineLevel="2">
      <c r="A265" s="3"/>
      <c r="B265" s="105"/>
      <c r="C265" s="105"/>
      <c r="D265" s="126" t="s">
        <v>9</v>
      </c>
      <c r="E265" s="127">
        <v>16</v>
      </c>
      <c r="F265" s="128" t="s">
        <v>227</v>
      </c>
      <c r="G265" s="129" t="s">
        <v>397</v>
      </c>
      <c r="H265" s="130">
        <v>5</v>
      </c>
      <c r="I265" s="131" t="s">
        <v>62</v>
      </c>
      <c r="J265" s="132"/>
      <c r="K265" s="133">
        <f>H265*J265</f>
        <v>0</v>
      </c>
      <c r="L265" s="134">
        <f>IF(D265="S",K265,"")</f>
      </c>
      <c r="M265" s="135">
        <f>IF(OR(D265="P",D265="U"),K265,"")</f>
        <v>0</v>
      </c>
      <c r="N265" s="135">
        <f>IF(D265="H",K265,"")</f>
      </c>
      <c r="O265" s="135">
        <f>IF(D265="V",K265,"")</f>
      </c>
      <c r="P265" s="136">
        <v>0</v>
      </c>
      <c r="Q265" s="136">
        <v>0.00225</v>
      </c>
      <c r="R265" s="136">
        <v>0.4070000000001528</v>
      </c>
      <c r="S265" s="132">
        <v>39.23480000001473</v>
      </c>
      <c r="T265" s="137">
        <v>21</v>
      </c>
      <c r="U265" s="138">
        <f>K265*(T265+100)/100</f>
        <v>0</v>
      </c>
      <c r="V265" s="139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6</v>
      </c>
      <c r="H266" s="141">
        <v>5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ht="25.5" outlineLevel="2">
      <c r="A267" s="3"/>
      <c r="B267" s="105"/>
      <c r="C267" s="105"/>
      <c r="D267" s="126" t="s">
        <v>9</v>
      </c>
      <c r="E267" s="127">
        <v>17</v>
      </c>
      <c r="F267" s="128" t="s">
        <v>215</v>
      </c>
      <c r="G267" s="129" t="s">
        <v>440</v>
      </c>
      <c r="H267" s="130">
        <v>26</v>
      </c>
      <c r="I267" s="131" t="s">
        <v>62</v>
      </c>
      <c r="J267" s="132"/>
      <c r="K267" s="133">
        <f>H267*J267</f>
        <v>0</v>
      </c>
      <c r="L267" s="134">
        <f>IF(D267="S",K267,"")</f>
      </c>
      <c r="M267" s="135">
        <f>IF(OR(D267="P",D267="U"),K267,"")</f>
        <v>0</v>
      </c>
      <c r="N267" s="135">
        <f>IF(D267="H",K267,"")</f>
      </c>
      <c r="O267" s="135">
        <f>IF(D267="V",K267,"")</f>
      </c>
      <c r="P267" s="136">
        <v>0.00034200000000000045</v>
      </c>
      <c r="Q267" s="136">
        <v>0</v>
      </c>
      <c r="R267" s="136">
        <v>1.3400000000001455</v>
      </c>
      <c r="S267" s="132">
        <v>162.40800000001764</v>
      </c>
      <c r="T267" s="137">
        <v>21</v>
      </c>
      <c r="U267" s="138">
        <f>K267*(T267+100)/100</f>
        <v>0</v>
      </c>
      <c r="V267" s="139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19</v>
      </c>
      <c r="H268" s="141">
        <v>26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ht="12.75" outlineLevel="2">
      <c r="A269" s="3"/>
      <c r="B269" s="105"/>
      <c r="C269" s="105"/>
      <c r="D269" s="126" t="s">
        <v>9</v>
      </c>
      <c r="E269" s="127">
        <v>18</v>
      </c>
      <c r="F269" s="128" t="s">
        <v>214</v>
      </c>
      <c r="G269" s="129" t="s">
        <v>420</v>
      </c>
      <c r="H269" s="130">
        <v>60</v>
      </c>
      <c r="I269" s="131" t="s">
        <v>13</v>
      </c>
      <c r="J269" s="132"/>
      <c r="K269" s="133">
        <f>H269*J269</f>
        <v>0</v>
      </c>
      <c r="L269" s="134">
        <f>IF(D269="S",K269,"")</f>
      </c>
      <c r="M269" s="135">
        <f>IF(OR(D269="P",D269="U"),K269,"")</f>
        <v>0</v>
      </c>
      <c r="N269" s="135">
        <f>IF(D269="H",K269,"")</f>
      </c>
      <c r="O269" s="135">
        <f>IF(D269="V",K269,"")</f>
      </c>
      <c r="P269" s="136">
        <v>0.00034200000000000045</v>
      </c>
      <c r="Q269" s="136">
        <v>0</v>
      </c>
      <c r="R269" s="136">
        <v>0</v>
      </c>
      <c r="S269" s="132">
        <v>0</v>
      </c>
      <c r="T269" s="137">
        <v>21</v>
      </c>
      <c r="U269" s="138">
        <f>K269*(T269+100)/100</f>
        <v>0</v>
      </c>
      <c r="V269" s="139"/>
    </row>
    <row r="270" spans="1:22" ht="12.75" outlineLevel="2">
      <c r="A270" s="3"/>
      <c r="B270" s="105"/>
      <c r="C270" s="105"/>
      <c r="D270" s="126" t="s">
        <v>11</v>
      </c>
      <c r="E270" s="127">
        <v>19</v>
      </c>
      <c r="F270" s="128" t="s">
        <v>255</v>
      </c>
      <c r="G270" s="129" t="s">
        <v>409</v>
      </c>
      <c r="H270" s="130"/>
      <c r="I270" s="131" t="s">
        <v>0</v>
      </c>
      <c r="J270" s="132"/>
      <c r="K270" s="133">
        <f>H270*J270</f>
        <v>0</v>
      </c>
      <c r="L270" s="134">
        <f>IF(D270="S",K270,"")</f>
      </c>
      <c r="M270" s="135">
        <f>IF(OR(D270="P",D270="U"),K270,"")</f>
        <v>0</v>
      </c>
      <c r="N270" s="135">
        <f>IF(D270="H",K270,"")</f>
      </c>
      <c r="O270" s="135">
        <f>IF(D270="V",K270,"")</f>
      </c>
      <c r="P270" s="136">
        <v>0</v>
      </c>
      <c r="Q270" s="136">
        <v>0</v>
      </c>
      <c r="R270" s="136">
        <v>0</v>
      </c>
      <c r="S270" s="132">
        <v>0</v>
      </c>
      <c r="T270" s="137">
        <v>21</v>
      </c>
      <c r="U270" s="138">
        <f>K270*(T270+100)/100</f>
        <v>0</v>
      </c>
      <c r="V270" s="139"/>
    </row>
    <row r="271" spans="1:22" ht="12.75" outlineLevel="1">
      <c r="A271" s="3"/>
      <c r="B271" s="106"/>
      <c r="C271" s="75" t="s">
        <v>52</v>
      </c>
      <c r="D271" s="76" t="s">
        <v>8</v>
      </c>
      <c r="E271" s="77"/>
      <c r="F271" s="77" t="s">
        <v>60</v>
      </c>
      <c r="G271" s="78" t="s">
        <v>290</v>
      </c>
      <c r="H271" s="77"/>
      <c r="I271" s="76"/>
      <c r="J271" s="77"/>
      <c r="K271" s="107">
        <f>SUBTOTAL(9,K272:K288)</f>
        <v>0</v>
      </c>
      <c r="L271" s="80">
        <f>SUBTOTAL(9,L272:L288)</f>
        <v>0</v>
      </c>
      <c r="M271" s="80">
        <f>SUBTOTAL(9,M272:M288)</f>
        <v>0</v>
      </c>
      <c r="N271" s="80">
        <f>SUBTOTAL(9,N272:N288)</f>
        <v>0</v>
      </c>
      <c r="O271" s="80">
        <f>SUBTOTAL(9,O272:O288)</f>
        <v>0</v>
      </c>
      <c r="P271" s="81">
        <f>SUMPRODUCT(P272:P288,$H272:$H288)</f>
        <v>0.903801</v>
      </c>
      <c r="Q271" s="81">
        <f>SUMPRODUCT(Q272:Q288,$H272:$H288)</f>
        <v>0</v>
      </c>
      <c r="R271" s="81">
        <f>SUMPRODUCT(R272:R288,$H272:$H288)</f>
        <v>13.379199999994581</v>
      </c>
      <c r="S271" s="80">
        <f>SUMPRODUCT(S272:S288,$H272:$H288)</f>
        <v>1620.0908799993442</v>
      </c>
      <c r="T271" s="108">
        <f>SUMPRODUCT(T272:T288,$K272:$K288)/100</f>
        <v>0</v>
      </c>
      <c r="U271" s="108">
        <f>K271+T271</f>
        <v>0</v>
      </c>
      <c r="V271" s="105"/>
    </row>
    <row r="272" spans="1:22" ht="12.75" outlineLevel="2">
      <c r="A272" s="3"/>
      <c r="B272" s="116"/>
      <c r="C272" s="117"/>
      <c r="D272" s="118"/>
      <c r="E272" s="119" t="s">
        <v>351</v>
      </c>
      <c r="F272" s="120"/>
      <c r="G272" s="121"/>
      <c r="H272" s="120"/>
      <c r="I272" s="118"/>
      <c r="J272" s="120"/>
      <c r="K272" s="122"/>
      <c r="L272" s="123"/>
      <c r="M272" s="123"/>
      <c r="N272" s="123"/>
      <c r="O272" s="123"/>
      <c r="P272" s="124"/>
      <c r="Q272" s="124"/>
      <c r="R272" s="124"/>
      <c r="S272" s="124"/>
      <c r="T272" s="125"/>
      <c r="U272" s="125"/>
      <c r="V272" s="105"/>
    </row>
    <row r="273" spans="1:22" ht="12.75" outlineLevel="2">
      <c r="A273" s="3"/>
      <c r="B273" s="105"/>
      <c r="C273" s="105"/>
      <c r="D273" s="126" t="s">
        <v>9</v>
      </c>
      <c r="E273" s="127">
        <v>1</v>
      </c>
      <c r="F273" s="128" t="s">
        <v>232</v>
      </c>
      <c r="G273" s="129" t="s">
        <v>411</v>
      </c>
      <c r="H273" s="130">
        <v>14.8</v>
      </c>
      <c r="I273" s="131" t="s">
        <v>14</v>
      </c>
      <c r="J273" s="132"/>
      <c r="K273" s="133">
        <f>H273*J273</f>
        <v>0</v>
      </c>
      <c r="L273" s="134">
        <f>IF(D273="S",K273,"")</f>
      </c>
      <c r="M273" s="135">
        <f>IF(OR(D273="P",D273="U"),K273,"")</f>
        <v>0</v>
      </c>
      <c r="N273" s="135">
        <f>IF(D273="H",K273,"")</f>
      </c>
      <c r="O273" s="135">
        <f>IF(D273="V",K273,"")</f>
      </c>
      <c r="P273" s="136">
        <v>0.008369999999999999</v>
      </c>
      <c r="Q273" s="136">
        <v>0</v>
      </c>
      <c r="R273" s="136">
        <v>0.9039999999996339</v>
      </c>
      <c r="S273" s="132">
        <v>109.46559999995569</v>
      </c>
      <c r="T273" s="137">
        <v>21</v>
      </c>
      <c r="U273" s="138">
        <f>K273*(T273+100)/100</f>
        <v>0</v>
      </c>
      <c r="V273" s="139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92</v>
      </c>
      <c r="H274" s="141">
        <v>6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137</v>
      </c>
      <c r="H275" s="141">
        <v>5.2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91</v>
      </c>
      <c r="H276" s="141">
        <v>2.4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34</v>
      </c>
      <c r="H277" s="141">
        <v>1.2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ht="12.75" outlineLevel="2">
      <c r="A278" s="3"/>
      <c r="B278" s="105"/>
      <c r="C278" s="105"/>
      <c r="D278" s="126" t="s">
        <v>9</v>
      </c>
      <c r="E278" s="127">
        <v>2</v>
      </c>
      <c r="F278" s="128" t="s">
        <v>231</v>
      </c>
      <c r="G278" s="129" t="s">
        <v>416</v>
      </c>
      <c r="H278" s="130">
        <v>48.1</v>
      </c>
      <c r="I278" s="131" t="s">
        <v>14</v>
      </c>
      <c r="J278" s="132"/>
      <c r="K278" s="133">
        <f>H278*J278</f>
        <v>0</v>
      </c>
      <c r="L278" s="134">
        <f>IF(D278="S",K278,"")</f>
      </c>
      <c r="M278" s="135">
        <f>IF(OR(D278="P",D278="U"),K278,"")</f>
        <v>0</v>
      </c>
      <c r="N278" s="135">
        <f>IF(D278="H",K278,"")</f>
      </c>
      <c r="O278" s="135">
        <f>IF(D278="V",K278,"")</f>
      </c>
      <c r="P278" s="136">
        <v>0.00977</v>
      </c>
      <c r="Q278" s="136">
        <v>0</v>
      </c>
      <c r="R278" s="136">
        <v>0</v>
      </c>
      <c r="S278" s="132">
        <v>0</v>
      </c>
      <c r="T278" s="137">
        <v>21</v>
      </c>
      <c r="U278" s="138">
        <f>K278*(T278+100)/100</f>
        <v>0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309</v>
      </c>
      <c r="H279" s="141">
        <v>48.1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ht="12.75" outlineLevel="2">
      <c r="A280" s="3"/>
      <c r="B280" s="105"/>
      <c r="C280" s="105"/>
      <c r="D280" s="126" t="s">
        <v>9</v>
      </c>
      <c r="E280" s="127">
        <v>3</v>
      </c>
      <c r="F280" s="128" t="s">
        <v>230</v>
      </c>
      <c r="G280" s="129" t="s">
        <v>412</v>
      </c>
      <c r="H280" s="130">
        <v>51.8</v>
      </c>
      <c r="I280" s="131" t="s">
        <v>14</v>
      </c>
      <c r="J280" s="132"/>
      <c r="K280" s="133">
        <f>H280*J280</f>
        <v>0</v>
      </c>
      <c r="L280" s="134">
        <f>IF(D280="S",K280,"")</f>
      </c>
      <c r="M280" s="135">
        <f>IF(OR(D280="P",D280="U"),K280,"")</f>
        <v>0</v>
      </c>
      <c r="N280" s="135">
        <f>IF(D280="H",K280,"")</f>
      </c>
      <c r="O280" s="135">
        <f>IF(D280="V",K280,"")</f>
      </c>
      <c r="P280" s="136">
        <v>0.00596</v>
      </c>
      <c r="Q280" s="136">
        <v>0</v>
      </c>
      <c r="R280" s="136">
        <v>0</v>
      </c>
      <c r="S280" s="132">
        <v>0</v>
      </c>
      <c r="T280" s="137">
        <v>21</v>
      </c>
      <c r="U280" s="138">
        <f>K280*(T280+100)/100</f>
        <v>0</v>
      </c>
      <c r="V280" s="139"/>
    </row>
    <row r="281" spans="1:22" s="36" customFormat="1" ht="10.5" customHeight="1" outlineLevel="3">
      <c r="A281" s="35"/>
      <c r="B281" s="140"/>
      <c r="C281" s="140"/>
      <c r="D281" s="140"/>
      <c r="E281" s="140"/>
      <c r="F281" s="140"/>
      <c r="G281" s="140" t="s">
        <v>273</v>
      </c>
      <c r="H281" s="141">
        <v>14</v>
      </c>
      <c r="I281" s="142"/>
      <c r="J281" s="140"/>
      <c r="K281" s="140"/>
      <c r="L281" s="143"/>
      <c r="M281" s="143"/>
      <c r="N281" s="143"/>
      <c r="O281" s="143"/>
      <c r="P281" s="143"/>
      <c r="Q281" s="143"/>
      <c r="R281" s="143"/>
      <c r="S281" s="143"/>
      <c r="T281" s="144"/>
      <c r="U281" s="144"/>
      <c r="V281" s="140"/>
    </row>
    <row r="282" spans="1:22" s="36" customFormat="1" ht="10.5" customHeight="1" outlineLevel="3">
      <c r="A282" s="35"/>
      <c r="B282" s="140"/>
      <c r="C282" s="140"/>
      <c r="D282" s="140"/>
      <c r="E282" s="140"/>
      <c r="F282" s="140"/>
      <c r="G282" s="140" t="s">
        <v>99</v>
      </c>
      <c r="H282" s="141">
        <v>5.4</v>
      </c>
      <c r="I282" s="142"/>
      <c r="J282" s="140"/>
      <c r="K282" s="140"/>
      <c r="L282" s="143"/>
      <c r="M282" s="143"/>
      <c r="N282" s="143"/>
      <c r="O282" s="143"/>
      <c r="P282" s="143"/>
      <c r="Q282" s="143"/>
      <c r="R282" s="143"/>
      <c r="S282" s="143"/>
      <c r="T282" s="144"/>
      <c r="U282" s="144"/>
      <c r="V282" s="140"/>
    </row>
    <row r="283" spans="1:22" s="36" customFormat="1" ht="10.5" customHeight="1" outlineLevel="3">
      <c r="A283" s="35"/>
      <c r="B283" s="140"/>
      <c r="C283" s="140"/>
      <c r="D283" s="140"/>
      <c r="E283" s="140"/>
      <c r="F283" s="140"/>
      <c r="G283" s="140" t="s">
        <v>139</v>
      </c>
      <c r="H283" s="141">
        <v>15.7</v>
      </c>
      <c r="I283" s="142"/>
      <c r="J283" s="140"/>
      <c r="K283" s="140"/>
      <c r="L283" s="143"/>
      <c r="M283" s="143"/>
      <c r="N283" s="143"/>
      <c r="O283" s="143"/>
      <c r="P283" s="143"/>
      <c r="Q283" s="143"/>
      <c r="R283" s="143"/>
      <c r="S283" s="143"/>
      <c r="T283" s="144"/>
      <c r="U283" s="144"/>
      <c r="V283" s="140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41</v>
      </c>
      <c r="H284" s="141">
        <v>2.7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s="36" customFormat="1" ht="10.5" customHeight="1" outlineLevel="3">
      <c r="A285" s="35"/>
      <c r="B285" s="140"/>
      <c r="C285" s="140"/>
      <c r="D285" s="140"/>
      <c r="E285" s="140"/>
      <c r="F285" s="140"/>
      <c r="G285" s="140" t="s">
        <v>171</v>
      </c>
      <c r="H285" s="141">
        <v>14</v>
      </c>
      <c r="I285" s="142"/>
      <c r="J285" s="140"/>
      <c r="K285" s="140"/>
      <c r="L285" s="143"/>
      <c r="M285" s="143"/>
      <c r="N285" s="143"/>
      <c r="O285" s="143"/>
      <c r="P285" s="143"/>
      <c r="Q285" s="143"/>
      <c r="R285" s="143"/>
      <c r="S285" s="143"/>
      <c r="T285" s="144"/>
      <c r="U285" s="144"/>
      <c r="V285" s="140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/>
      <c r="H286" s="141"/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ht="12.75" outlineLevel="2">
      <c r="A287" s="3"/>
      <c r="B287" s="105"/>
      <c r="C287" s="105"/>
      <c r="D287" s="126" t="s">
        <v>9</v>
      </c>
      <c r="E287" s="127">
        <v>4</v>
      </c>
      <c r="F287" s="128" t="s">
        <v>233</v>
      </c>
      <c r="G287" s="129" t="s">
        <v>389</v>
      </c>
      <c r="H287" s="130">
        <v>18</v>
      </c>
      <c r="I287" s="131" t="s">
        <v>62</v>
      </c>
      <c r="J287" s="132"/>
      <c r="K287" s="133">
        <f>H287*J287</f>
        <v>0</v>
      </c>
      <c r="L287" s="134">
        <f>IF(D287="S",K287,"")</f>
      </c>
      <c r="M287" s="135">
        <f>IF(OR(D287="P",D287="U"),K287,"")</f>
        <v>0</v>
      </c>
      <c r="N287" s="135">
        <f>IF(D287="H",K287,"")</f>
      </c>
      <c r="O287" s="135">
        <f>IF(D287="V",K287,"")</f>
      </c>
      <c r="P287" s="136">
        <v>6.999999999999998E-05</v>
      </c>
      <c r="Q287" s="136">
        <v>0</v>
      </c>
      <c r="R287" s="136">
        <v>0</v>
      </c>
      <c r="S287" s="132">
        <v>0</v>
      </c>
      <c r="T287" s="137">
        <v>21</v>
      </c>
      <c r="U287" s="138">
        <f>K287*(T287+100)/100</f>
        <v>0</v>
      </c>
      <c r="V287" s="139"/>
    </row>
    <row r="288" spans="1:22" ht="12.75" outlineLevel="2">
      <c r="A288" s="3"/>
      <c r="B288" s="105"/>
      <c r="C288" s="105"/>
      <c r="D288" s="126" t="s">
        <v>11</v>
      </c>
      <c r="E288" s="127">
        <v>5</v>
      </c>
      <c r="F288" s="128" t="s">
        <v>256</v>
      </c>
      <c r="G288" s="129" t="s">
        <v>414</v>
      </c>
      <c r="H288" s="130"/>
      <c r="I288" s="131" t="s">
        <v>0</v>
      </c>
      <c r="J288" s="132"/>
      <c r="K288" s="133">
        <f>H288*J288</f>
        <v>0</v>
      </c>
      <c r="L288" s="134">
        <f>IF(D288="S",K288,"")</f>
      </c>
      <c r="M288" s="135">
        <f>IF(OR(D288="P",D288="U"),K288,"")</f>
        <v>0</v>
      </c>
      <c r="N288" s="135">
        <f>IF(D288="H",K288,"")</f>
      </c>
      <c r="O288" s="135">
        <f>IF(D288="V",K288,"")</f>
      </c>
      <c r="P288" s="136">
        <v>0</v>
      </c>
      <c r="Q288" s="136">
        <v>0</v>
      </c>
      <c r="R288" s="136">
        <v>0</v>
      </c>
      <c r="S288" s="132">
        <v>0</v>
      </c>
      <c r="T288" s="137">
        <v>21</v>
      </c>
      <c r="U288" s="138">
        <f>K288*(T288+100)/100</f>
        <v>0</v>
      </c>
      <c r="V288" s="139"/>
    </row>
    <row r="289" spans="1:22" ht="12.75" outlineLevel="1">
      <c r="A289" s="3"/>
      <c r="B289" s="106"/>
      <c r="C289" s="75" t="s">
        <v>53</v>
      </c>
      <c r="D289" s="76" t="s">
        <v>8</v>
      </c>
      <c r="E289" s="77"/>
      <c r="F289" s="77" t="s">
        <v>60</v>
      </c>
      <c r="G289" s="78" t="s">
        <v>311</v>
      </c>
      <c r="H289" s="77"/>
      <c r="I289" s="76"/>
      <c r="J289" s="77"/>
      <c r="K289" s="107">
        <f>SUBTOTAL(9,K290:K295)</f>
        <v>0</v>
      </c>
      <c r="L289" s="80">
        <f>SUBTOTAL(9,L290:L295)</f>
        <v>0</v>
      </c>
      <c r="M289" s="80">
        <f>SUBTOTAL(9,M290:M295)</f>
        <v>0</v>
      </c>
      <c r="N289" s="80">
        <f>SUBTOTAL(9,N290:N295)</f>
        <v>0</v>
      </c>
      <c r="O289" s="80">
        <f>SUBTOTAL(9,O290:O295)</f>
        <v>0</v>
      </c>
      <c r="P289" s="81">
        <f>SUMPRODUCT(P290:P295,$H290:$H295)</f>
        <v>0.22248000000001728</v>
      </c>
      <c r="Q289" s="81">
        <f>SUMPRODUCT(Q290:Q295,$H290:$H295)</f>
        <v>0.21600000000000003</v>
      </c>
      <c r="R289" s="81">
        <f>SUMPRODUCT(R290:R295,$H290:$H295)</f>
        <v>97.20000000000368</v>
      </c>
      <c r="S289" s="80">
        <f>SUMPRODUCT(S290:S295,$H290:$H295)</f>
        <v>10497.600000000399</v>
      </c>
      <c r="T289" s="108">
        <f>SUMPRODUCT(T290:T295,$K290:$K295)/100</f>
        <v>0</v>
      </c>
      <c r="U289" s="108">
        <f>K289+T289</f>
        <v>0</v>
      </c>
      <c r="V289" s="105"/>
    </row>
    <row r="290" spans="1:22" ht="12.75" outlineLevel="2">
      <c r="A290" s="3"/>
      <c r="B290" s="116"/>
      <c r="C290" s="117"/>
      <c r="D290" s="118"/>
      <c r="E290" s="119" t="s">
        <v>351</v>
      </c>
      <c r="F290" s="120"/>
      <c r="G290" s="121"/>
      <c r="H290" s="120"/>
      <c r="I290" s="118"/>
      <c r="J290" s="120"/>
      <c r="K290" s="122"/>
      <c r="L290" s="123"/>
      <c r="M290" s="123"/>
      <c r="N290" s="123"/>
      <c r="O290" s="123"/>
      <c r="P290" s="124"/>
      <c r="Q290" s="124"/>
      <c r="R290" s="124"/>
      <c r="S290" s="124"/>
      <c r="T290" s="125"/>
      <c r="U290" s="125"/>
      <c r="V290" s="105"/>
    </row>
    <row r="291" spans="1:22" ht="12.75" outlineLevel="2">
      <c r="A291" s="3"/>
      <c r="B291" s="105"/>
      <c r="C291" s="105"/>
      <c r="D291" s="126" t="s">
        <v>9</v>
      </c>
      <c r="E291" s="127">
        <v>1</v>
      </c>
      <c r="F291" s="128" t="s">
        <v>234</v>
      </c>
      <c r="G291" s="129" t="s">
        <v>418</v>
      </c>
      <c r="H291" s="130">
        <v>1350</v>
      </c>
      <c r="I291" s="131" t="s">
        <v>62</v>
      </c>
      <c r="J291" s="132"/>
      <c r="K291" s="133">
        <f>H291*J291</f>
        <v>0</v>
      </c>
      <c r="L291" s="134">
        <f>IF(D291="S",K291,"")</f>
      </c>
      <c r="M291" s="135">
        <f>IF(OR(D291="P",D291="U"),K291,"")</f>
        <v>0</v>
      </c>
      <c r="N291" s="135">
        <f>IF(D291="H",K291,"")</f>
      </c>
      <c r="O291" s="135">
        <f>IF(D291="V",K291,"")</f>
      </c>
      <c r="P291" s="136">
        <v>5.700000000001282E-05</v>
      </c>
      <c r="Q291" s="136">
        <v>0.00016</v>
      </c>
      <c r="R291" s="136">
        <v>0.07200000000000273</v>
      </c>
      <c r="S291" s="132">
        <v>7.776000000000295</v>
      </c>
      <c r="T291" s="137">
        <v>21</v>
      </c>
      <c r="U291" s="138">
        <f>K291*(T291+100)/100</f>
        <v>0</v>
      </c>
      <c r="V291" s="139"/>
    </row>
    <row r="292" spans="1:22" s="36" customFormat="1" ht="10.5" customHeight="1" outlineLevel="3">
      <c r="A292" s="35"/>
      <c r="B292" s="140"/>
      <c r="C292" s="140"/>
      <c r="D292" s="140"/>
      <c r="E292" s="140"/>
      <c r="F292" s="140"/>
      <c r="G292" s="140" t="s">
        <v>267</v>
      </c>
      <c r="H292" s="141">
        <v>1350</v>
      </c>
      <c r="I292" s="142"/>
      <c r="J292" s="140"/>
      <c r="K292" s="140"/>
      <c r="L292" s="143"/>
      <c r="M292" s="143"/>
      <c r="N292" s="143"/>
      <c r="O292" s="143"/>
      <c r="P292" s="143"/>
      <c r="Q292" s="143"/>
      <c r="R292" s="143"/>
      <c r="S292" s="143"/>
      <c r="T292" s="144"/>
      <c r="U292" s="144"/>
      <c r="V292" s="140"/>
    </row>
    <row r="293" spans="1:22" ht="12.75" outlineLevel="2">
      <c r="A293" s="3"/>
      <c r="B293" s="105"/>
      <c r="C293" s="105"/>
      <c r="D293" s="126" t="s">
        <v>10</v>
      </c>
      <c r="E293" s="127">
        <v>2</v>
      </c>
      <c r="F293" s="128" t="s">
        <v>155</v>
      </c>
      <c r="G293" s="129" t="s">
        <v>331</v>
      </c>
      <c r="H293" s="130">
        <v>14.85</v>
      </c>
      <c r="I293" s="131" t="s">
        <v>22</v>
      </c>
      <c r="J293" s="132"/>
      <c r="K293" s="133">
        <f>H293*J293</f>
        <v>0</v>
      </c>
      <c r="L293" s="134">
        <f>IF(D293="S",K293,"")</f>
        <v>0</v>
      </c>
      <c r="M293" s="135">
        <f>IF(OR(D293="P",D293="U"),K293,"")</f>
      </c>
      <c r="N293" s="135">
        <f>IF(D293="H",K293,"")</f>
      </c>
      <c r="O293" s="135">
        <f>IF(D293="V",K293,"")</f>
      </c>
      <c r="P293" s="136">
        <v>0.0098</v>
      </c>
      <c r="Q293" s="136">
        <v>0</v>
      </c>
      <c r="R293" s="136">
        <v>0</v>
      </c>
      <c r="S293" s="132">
        <v>0</v>
      </c>
      <c r="T293" s="137">
        <v>21</v>
      </c>
      <c r="U293" s="138">
        <f>K293*(T293+100)/100</f>
        <v>0</v>
      </c>
      <c r="V293" s="139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310</v>
      </c>
      <c r="H294" s="141">
        <v>14.85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2">
      <c r="A295" s="3"/>
      <c r="B295" s="105"/>
      <c r="C295" s="105"/>
      <c r="D295" s="126" t="s">
        <v>11</v>
      </c>
      <c r="E295" s="127">
        <v>3</v>
      </c>
      <c r="F295" s="128" t="s">
        <v>257</v>
      </c>
      <c r="G295" s="129" t="s">
        <v>406</v>
      </c>
      <c r="H295" s="130"/>
      <c r="I295" s="131" t="s">
        <v>0</v>
      </c>
      <c r="J295" s="132"/>
      <c r="K295" s="133">
        <f>H295*J295</f>
        <v>0</v>
      </c>
      <c r="L295" s="134">
        <f>IF(D295="S",K295,"")</f>
      </c>
      <c r="M295" s="135">
        <f>IF(OR(D295="P",D295="U"),K295,"")</f>
        <v>0</v>
      </c>
      <c r="N295" s="135">
        <f>IF(D295="H",K295,"")</f>
      </c>
      <c r="O295" s="135">
        <f>IF(D295="V",K295,"")</f>
      </c>
      <c r="P295" s="136">
        <v>0</v>
      </c>
      <c r="Q295" s="136">
        <v>0</v>
      </c>
      <c r="R295" s="136">
        <v>0</v>
      </c>
      <c r="S295" s="132">
        <v>0</v>
      </c>
      <c r="T295" s="137">
        <v>21</v>
      </c>
      <c r="U295" s="138">
        <f>K295*(T295+100)/100</f>
        <v>0</v>
      </c>
      <c r="V295" s="139"/>
    </row>
    <row r="296" spans="1:22" ht="12.75" outlineLevel="1">
      <c r="A296" s="3"/>
      <c r="B296" s="106"/>
      <c r="C296" s="75" t="s">
        <v>54</v>
      </c>
      <c r="D296" s="76" t="s">
        <v>8</v>
      </c>
      <c r="E296" s="77"/>
      <c r="F296" s="77" t="s">
        <v>60</v>
      </c>
      <c r="G296" s="78" t="s">
        <v>115</v>
      </c>
      <c r="H296" s="77"/>
      <c r="I296" s="76"/>
      <c r="J296" s="77"/>
      <c r="K296" s="107">
        <f>SUBTOTAL(9,K297:K298)</f>
        <v>0</v>
      </c>
      <c r="L296" s="80">
        <f>SUBTOTAL(9,L297:L298)</f>
        <v>0</v>
      </c>
      <c r="M296" s="80">
        <f>SUBTOTAL(9,M297:M298)</f>
        <v>0</v>
      </c>
      <c r="N296" s="80">
        <f>SUBTOTAL(9,N297:N298)</f>
        <v>0</v>
      </c>
      <c r="O296" s="80">
        <f>SUBTOTAL(9,O297:O298)</f>
        <v>0</v>
      </c>
      <c r="P296" s="81">
        <f>SUMPRODUCT(P297:P298,$H297:$H298)</f>
        <v>0.17777500000002616</v>
      </c>
      <c r="Q296" s="81">
        <f>SUMPRODUCT(Q297:Q298,$H297:$H298)</f>
        <v>0</v>
      </c>
      <c r="R296" s="81">
        <f>SUMPRODUCT(R297:R298,$H297:$H298)</f>
        <v>33.8000000000136</v>
      </c>
      <c r="S296" s="80">
        <f>SUMPRODUCT(S297:S298,$H297:$H298)</f>
        <v>3650.4000000014685</v>
      </c>
      <c r="T296" s="108">
        <f>SUMPRODUCT(T297:T298,$K297:$K298)/100</f>
        <v>0</v>
      </c>
      <c r="U296" s="108">
        <f>K296+T296</f>
        <v>0</v>
      </c>
      <c r="V296" s="105"/>
    </row>
    <row r="297" spans="1:22" ht="12.75" outlineLevel="2">
      <c r="A297" s="3"/>
      <c r="B297" s="116"/>
      <c r="C297" s="117"/>
      <c r="D297" s="118"/>
      <c r="E297" s="119" t="s">
        <v>351</v>
      </c>
      <c r="F297" s="120"/>
      <c r="G297" s="121"/>
      <c r="H297" s="120"/>
      <c r="I297" s="118"/>
      <c r="J297" s="120"/>
      <c r="K297" s="122"/>
      <c r="L297" s="123"/>
      <c r="M297" s="123"/>
      <c r="N297" s="123"/>
      <c r="O297" s="123"/>
      <c r="P297" s="124"/>
      <c r="Q297" s="124"/>
      <c r="R297" s="124"/>
      <c r="S297" s="124"/>
      <c r="T297" s="125"/>
      <c r="U297" s="125"/>
      <c r="V297" s="105"/>
    </row>
    <row r="298" spans="1:22" ht="25.5" outlineLevel="2">
      <c r="A298" s="3"/>
      <c r="B298" s="105"/>
      <c r="C298" s="105"/>
      <c r="D298" s="126" t="s">
        <v>9</v>
      </c>
      <c r="E298" s="127">
        <v>1</v>
      </c>
      <c r="F298" s="128" t="s">
        <v>235</v>
      </c>
      <c r="G298" s="129" t="s">
        <v>448</v>
      </c>
      <c r="H298" s="130">
        <v>650</v>
      </c>
      <c r="I298" s="131" t="s">
        <v>22</v>
      </c>
      <c r="J298" s="132"/>
      <c r="K298" s="133">
        <f>H298*J298</f>
        <v>0</v>
      </c>
      <c r="L298" s="134">
        <f>IF(D298="S",K298,"")</f>
      </c>
      <c r="M298" s="135">
        <f>IF(OR(D298="P",D298="U"),K298,"")</f>
        <v>0</v>
      </c>
      <c r="N298" s="135">
        <f>IF(D298="H",K298,"")</f>
      </c>
      <c r="O298" s="135">
        <f>IF(D298="V",K298,"")</f>
      </c>
      <c r="P298" s="136">
        <v>0.00027350000000004026</v>
      </c>
      <c r="Q298" s="136">
        <v>0</v>
      </c>
      <c r="R298" s="136">
        <v>0.05200000000002092</v>
      </c>
      <c r="S298" s="132">
        <v>5.616000000002259</v>
      </c>
      <c r="T298" s="137">
        <v>21</v>
      </c>
      <c r="U298" s="138">
        <f>K298*(T298+100)/100</f>
        <v>0</v>
      </c>
      <c r="V298" s="139"/>
    </row>
    <row r="299" spans="1:22" ht="12.75" outlineLevel="1">
      <c r="A299" s="3"/>
      <c r="B299" s="106"/>
      <c r="C299" s="75" t="s">
        <v>55</v>
      </c>
      <c r="D299" s="76" t="s">
        <v>8</v>
      </c>
      <c r="E299" s="77"/>
      <c r="F299" s="77" t="s">
        <v>74</v>
      </c>
      <c r="G299" s="78" t="s">
        <v>305</v>
      </c>
      <c r="H299" s="77"/>
      <c r="I299" s="76"/>
      <c r="J299" s="77"/>
      <c r="K299" s="107">
        <f>SUBTOTAL(9,K300:K303)</f>
        <v>0</v>
      </c>
      <c r="L299" s="80">
        <f>SUBTOTAL(9,L300:L303)</f>
        <v>0</v>
      </c>
      <c r="M299" s="80">
        <f>SUBTOTAL(9,M300:M303)</f>
        <v>0</v>
      </c>
      <c r="N299" s="80">
        <f>SUBTOTAL(9,N300:N303)</f>
        <v>0</v>
      </c>
      <c r="O299" s="80">
        <f>SUBTOTAL(9,O300:O303)</f>
        <v>0</v>
      </c>
      <c r="P299" s="81">
        <f>SUMPRODUCT(P300:P303,$H300:$H303)</f>
        <v>0</v>
      </c>
      <c r="Q299" s="81">
        <f>SUMPRODUCT(Q300:Q303,$H300:$H303)</f>
        <v>0</v>
      </c>
      <c r="R299" s="81">
        <f>SUMPRODUCT(R300:R303,$H300:$H303)</f>
        <v>0</v>
      </c>
      <c r="S299" s="80">
        <f>SUMPRODUCT(S300:S303,$H300:$H303)</f>
        <v>0</v>
      </c>
      <c r="T299" s="108">
        <f>SUMPRODUCT(T300:T303,$K300:$K303)/100</f>
        <v>0</v>
      </c>
      <c r="U299" s="108">
        <f>K299+T299</f>
        <v>0</v>
      </c>
      <c r="V299" s="105"/>
    </row>
    <row r="300" spans="1:22" ht="12.75" outlineLevel="2">
      <c r="A300" s="3"/>
      <c r="B300" s="116"/>
      <c r="C300" s="117"/>
      <c r="D300" s="118"/>
      <c r="E300" s="119" t="s">
        <v>351</v>
      </c>
      <c r="F300" s="120"/>
      <c r="G300" s="121"/>
      <c r="H300" s="120"/>
      <c r="I300" s="118"/>
      <c r="J300" s="120"/>
      <c r="K300" s="122"/>
      <c r="L300" s="123"/>
      <c r="M300" s="123"/>
      <c r="N300" s="123"/>
      <c r="O300" s="123"/>
      <c r="P300" s="124"/>
      <c r="Q300" s="124"/>
      <c r="R300" s="124"/>
      <c r="S300" s="124"/>
      <c r="T300" s="125"/>
      <c r="U300" s="125"/>
      <c r="V300" s="105"/>
    </row>
    <row r="301" spans="1:22" ht="12.75" outlineLevel="2">
      <c r="A301" s="3"/>
      <c r="B301" s="105"/>
      <c r="C301" s="105"/>
      <c r="D301" s="126" t="s">
        <v>12</v>
      </c>
      <c r="E301" s="127">
        <v>1</v>
      </c>
      <c r="F301" s="128" t="s">
        <v>75</v>
      </c>
      <c r="G301" s="129" t="s">
        <v>354</v>
      </c>
      <c r="H301" s="130"/>
      <c r="I301" s="131" t="s">
        <v>0</v>
      </c>
      <c r="J301" s="132"/>
      <c r="K301" s="133">
        <f>H301*J301</f>
        <v>0</v>
      </c>
      <c r="L301" s="134">
        <f>IF(D301="S",K301,"")</f>
      </c>
      <c r="M301" s="135">
        <f>IF(OR(D301="P",D301="U"),K301,"")</f>
      </c>
      <c r="N301" s="135">
        <f>IF(D301="H",K301,"")</f>
      </c>
      <c r="O301" s="135">
        <f>IF(D301="V",K301,"")</f>
        <v>0</v>
      </c>
      <c r="P301" s="136">
        <v>0</v>
      </c>
      <c r="Q301" s="136">
        <v>0</v>
      </c>
      <c r="R301" s="136">
        <v>0</v>
      </c>
      <c r="S301" s="132">
        <v>0</v>
      </c>
      <c r="T301" s="137">
        <v>21</v>
      </c>
      <c r="U301" s="138">
        <f>K301*(T301+100)/100</f>
        <v>0</v>
      </c>
      <c r="V301" s="139"/>
    </row>
    <row r="302" spans="1:22" ht="12.75" outlineLevel="2">
      <c r="A302" s="3"/>
      <c r="B302" s="105"/>
      <c r="C302" s="105"/>
      <c r="D302" s="126" t="s">
        <v>12</v>
      </c>
      <c r="E302" s="127">
        <v>2</v>
      </c>
      <c r="F302" s="128" t="s">
        <v>75</v>
      </c>
      <c r="G302" s="129" t="s">
        <v>296</v>
      </c>
      <c r="H302" s="130"/>
      <c r="I302" s="131" t="s">
        <v>0</v>
      </c>
      <c r="J302" s="132"/>
      <c r="K302" s="133">
        <f>H302*J302</f>
        <v>0</v>
      </c>
      <c r="L302" s="134">
        <f>IF(D302="S",K302,"")</f>
      </c>
      <c r="M302" s="135">
        <f>IF(OR(D302="P",D302="U"),K302,"")</f>
      </c>
      <c r="N302" s="135">
        <f>IF(D302="H",K302,"")</f>
      </c>
      <c r="O302" s="135">
        <f>IF(D302="V",K302,"")</f>
        <v>0</v>
      </c>
      <c r="P302" s="136">
        <v>0</v>
      </c>
      <c r="Q302" s="136">
        <v>0</v>
      </c>
      <c r="R302" s="136">
        <v>0</v>
      </c>
      <c r="S302" s="132">
        <v>0</v>
      </c>
      <c r="T302" s="137">
        <v>21</v>
      </c>
      <c r="U302" s="138">
        <f>K302*(T302+100)/100</f>
        <v>0</v>
      </c>
      <c r="V302" s="139"/>
    </row>
    <row r="303" spans="1:22" s="115" customFormat="1" ht="22.5" outlineLevel="2">
      <c r="A303" s="109"/>
      <c r="B303" s="109"/>
      <c r="C303" s="109"/>
      <c r="D303" s="109"/>
      <c r="E303" s="109"/>
      <c r="F303" s="109"/>
      <c r="G303" s="110" t="s">
        <v>451</v>
      </c>
      <c r="H303" s="109"/>
      <c r="I303" s="111"/>
      <c r="J303" s="109"/>
      <c r="K303" s="109"/>
      <c r="L303" s="112"/>
      <c r="M303" s="112"/>
      <c r="N303" s="112"/>
      <c r="O303" s="112"/>
      <c r="P303" s="113"/>
      <c r="Q303" s="109"/>
      <c r="R303" s="109"/>
      <c r="S303" s="109"/>
      <c r="T303" s="114"/>
      <c r="U303" s="114"/>
      <c r="V303" s="109"/>
    </row>
  </sheetData>
  <sheetProtection/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Novák</dc:creator>
  <cp:keywords/>
  <dc:description/>
  <cp:lastModifiedBy>Milan Novák</cp:lastModifiedBy>
  <dcterms:created xsi:type="dcterms:W3CDTF">2017-03-21T10:44:40Z</dcterms:created>
  <dcterms:modified xsi:type="dcterms:W3CDTF">2017-03-21T12:06:36Z</dcterms:modified>
  <cp:category/>
  <cp:version/>
  <cp:contentType/>
  <cp:contentStatus/>
</cp:coreProperties>
</file>