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5" windowHeight="11580" activeTab="0"/>
  </bookViews>
  <sheets>
    <sheet name="Rekapitulace - mobiliář" sheetId="1" r:id="rId1"/>
    <sheet name="ŠATNY" sheetId="2" r:id="rId2"/>
  </sheets>
  <definedNames>
    <definedName name="_xlnm.Print_Titles" localSheetId="0">'Rekapitulace - mobiliář'!$85:$85</definedName>
    <definedName name="_xlnm.Print_Titles" localSheetId="1">'ŠATNY'!$118:$118</definedName>
    <definedName name="_xlnm.Print_Area" localSheetId="0">'Rekapitulace - mobiliář'!$C$4:$AP$70,'Rekapitulace - mobiliář'!$C$76:$AP$102</definedName>
    <definedName name="_xlnm.Print_Area" localSheetId="1">'ŠATNY'!$C$4:$Q$70,'ŠATNY'!$C$76:$Q$101,'ŠATNY'!$C$107:$Q$147</definedName>
  </definedNames>
  <calcPr fullCalcOnLoad="1"/>
</workbook>
</file>

<file path=xl/sharedStrings.xml><?xml version="1.0" encoding="utf-8"?>
<sst xmlns="http://schemas.openxmlformats.org/spreadsheetml/2006/main" count="650" uniqueCount="203">
  <si>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</si>
  <si>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</si>
  <si>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</si>
  <si>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</si>
  <si>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</si>
  <si>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</si>
  <si>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</si>
  <si>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</si>
  <si>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</si>
  <si>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</si>
  <si>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</si>
  <si>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</si>
  <si>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</si>
  <si>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</si>
  <si>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2016</t>
  </si>
  <si>
    <t>Stavba:</t>
  </si>
  <si>
    <t>Rekonstrukce šaten zaměstnanců Nemocnice s poliklinikou v Havířově</t>
  </si>
  <si>
    <t>JKSO:</t>
  </si>
  <si>
    <t/>
  </si>
  <si>
    <t>CC-CZ:</t>
  </si>
  <si>
    <t>Místo:</t>
  </si>
  <si>
    <t xml:space="preserve">Havířov </t>
  </si>
  <si>
    <t>Datum:</t>
  </si>
  <si>
    <t>1.10.2016</t>
  </si>
  <si>
    <t>Objednatel:</t>
  </si>
  <si>
    <t>IČ:</t>
  </si>
  <si>
    <t>0,1</t>
  </si>
  <si>
    <t xml:space="preserve">Nemocnice s poliklinikou Havířov, přísp. organ. </t>
  </si>
  <si>
    <t>DIČ:</t>
  </si>
  <si>
    <t>Zhotovitel:</t>
  </si>
  <si>
    <t>Vyplň údaj</t>
  </si>
  <si>
    <t>Projektant:</t>
  </si>
  <si>
    <t>60293080</t>
  </si>
  <si>
    <t xml:space="preserve">Ing.arch. Petr Kopecký 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</si>
  <si>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</si>
  <si>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</si>
  <si>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</si>
  <si>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</si>
  <si>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</si>
  <si>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</si>
  <si>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</si>
  <si>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</si>
  <si>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</si>
  <si>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</si>
  <si>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</si>
  <si>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</si>
  <si>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</si>
  <si>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</si>
  <si>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</si>
  <si>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</si>
  <si>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</si>
  <si>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</si>
  <si>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</si>
  <si>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</si>
  <si>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</si>
  <si>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</si>
  <si>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</si>
  <si>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</si>
  <si>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</si>
  <si>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</si>
  <si>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</si>
  <si>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</si>
  <si>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</si>
  <si>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</si>
  <si>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</si>
  <si>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</si>
  <si>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</si>
  <si>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</si>
  <si>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</si>
  <si>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</si>
  <si>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</si>
  <si>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</si>
  <si>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</si>
  <si>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</si>
  <si>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</si>
  <si>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</si>
  <si>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</si>
  <si>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</si>
  <si>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</si>
  <si>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{acb5f124-9978-4029-ae31-5c99a6d8ab40}</t>
  </si>
  <si>
    <t>{00000000-0000-0000-0000-000000000000}</t>
  </si>
  <si>
    <t>1</t>
  </si>
  <si>
    <t>Šatna 1</t>
  </si>
  <si>
    <t>{12276b58-10ec-466f-811f-a62415b98ecc}</t>
  </si>
  <si>
    <t>1.1</t>
  </si>
  <si>
    <t>Šatna č.1 A</t>
  </si>
  <si>
    <t>2</t>
  </si>
  <si>
    <t>{82841d45-52fc-4d5a-871e-f27ea4f06e07}</t>
  </si>
  <si>
    <t>1.2</t>
  </si>
  <si>
    <t>{6e1918ce-9472-48c4-abe8-2765e6b6b968}</t>
  </si>
  <si>
    <t>Šatna 2</t>
  </si>
  <si>
    <t>{c034bd0c-9b5c-4534-93f5-3908e235f887}</t>
  </si>
  <si>
    <t>3</t>
  </si>
  <si>
    <t>Šatna 3</t>
  </si>
  <si>
    <t>{354276be-1f51-4b8e-91e3-4fe8bf114fb0}</t>
  </si>
  <si>
    <t>4</t>
  </si>
  <si>
    <t>{816d11ab-27ee-4d4b-a2ea-38317a69542f}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</si>
  <si>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</si>
  <si>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</si>
  <si>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</si>
  <si>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</si>
  <si>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</si>
  <si>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</si>
  <si>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</si>
  <si>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</si>
  <si>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</si>
  <si>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</si>
  <si>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</si>
  <si>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</si>
  <si>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Část:</t>
  </si>
  <si>
    <t>1.1 - Šatna č.1 A</t>
  </si>
  <si>
    <t>Náklady z rozpočtu</t>
  </si>
  <si>
    <t>Kód - Popis</t>
  </si>
  <si>
    <t>Cena celkem [CZK]</t>
  </si>
  <si>
    <t>1) Náklady z rozpočtu</t>
  </si>
  <si>
    <t>-1</t>
  </si>
  <si>
    <t>PSV - Práce a dodávky PSV</t>
  </si>
  <si>
    <t xml:space="preserve">    766 - Konstrukce truhlářské</t>
  </si>
  <si>
    <t>VP -   Vícepráce</t>
  </si>
  <si>
    <t>2) Ostatní náklady</t>
  </si>
  <si>
    <t>Zařízení staveniště</t>
  </si>
  <si>
    <t>VRN</t>
  </si>
  <si>
    <t>Projektové práce</t>
  </si>
  <si>
    <t>Jiné VRN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</si>
  <si>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</si>
  <si>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</si>
  <si>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</si>
  <si>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</si>
  <si>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</si>
  <si>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</si>
  <si>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</si>
  <si>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</si>
  <si>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</si>
  <si>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</si>
  <si>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</si>
  <si>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</si>
  <si>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</si>
  <si>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</si>
  <si>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</si>
  <si>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</si>
  <si>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-774013315</t>
  </si>
  <si>
    <t>-1281242780</t>
  </si>
  <si>
    <t>m</t>
  </si>
  <si>
    <t>-2030106109</t>
  </si>
  <si>
    <t>-1266674441</t>
  </si>
  <si>
    <t>730075806</t>
  </si>
  <si>
    <t>2000258303</t>
  </si>
  <si>
    <t>-1075424871</t>
  </si>
  <si>
    <t>-536124555</t>
  </si>
  <si>
    <t>-1585071528</t>
  </si>
  <si>
    <t>623378297</t>
  </si>
  <si>
    <t>-851405197</t>
  </si>
  <si>
    <t>-267415878</t>
  </si>
  <si>
    <t>359789667</t>
  </si>
  <si>
    <t>499478281</t>
  </si>
  <si>
    <t>56680037</t>
  </si>
  <si>
    <t>2097975440</t>
  </si>
  <si>
    <t>1345570421</t>
  </si>
  <si>
    <t>310761384</t>
  </si>
  <si>
    <t>kus</t>
  </si>
  <si>
    <t>%</t>
  </si>
  <si>
    <t>59</t>
  </si>
  <si>
    <t>60</t>
  </si>
  <si>
    <t>61</t>
  </si>
  <si>
    <t>62</t>
  </si>
  <si>
    <t>65</t>
  </si>
  <si>
    <t>766R01</t>
  </si>
  <si>
    <t>66</t>
  </si>
  <si>
    <t>766R02</t>
  </si>
  <si>
    <t>67</t>
  </si>
  <si>
    <t>998766202</t>
  </si>
  <si>
    <t>Přesun hmot procentní pro konstrukce truhlářské v objektech v do 12 m</t>
  </si>
  <si>
    <t>68</t>
  </si>
  <si>
    <t>998766292</t>
  </si>
  <si>
    <t>Příplatek k přesunu hmot procentní 766 za zvětšený přesun do 100 m</t>
  </si>
  <si>
    <t>70</t>
  </si>
  <si>
    <t>71</t>
  </si>
  <si>
    <t>72</t>
  </si>
  <si>
    <t>73</t>
  </si>
  <si>
    <t>VP - Vícepráce</t>
  </si>
  <si>
    <t>PN</t>
  </si>
  <si>
    <t>1) Souhrnný list stavby</t>
  </si>
  <si>
    <t>2) Rekapitulace objektů</t>
  </si>
  <si>
    <t>1) Krycí list rozpočtu</t>
  </si>
  <si>
    <t>2) Rekapitulace rozpočtu</t>
  </si>
  <si>
    <t>3) Rozpočet</t>
  </si>
  <si>
    <t>Rekapitulace stavby</t>
  </si>
  <si>
    <t xml:space="preserve">Dodávka + montáž T/09 ( šatní skříně ) </t>
  </si>
  <si>
    <t>Dodávka + montáž T/010 ( šatní lavička )</t>
  </si>
  <si>
    <t>MOBILIÁŘ</t>
  </si>
  <si>
    <t>766  KONSTRUKCE TRUHLÁŘSKÉ</t>
  </si>
  <si>
    <t>1.2 - Šatna č.1 B</t>
  </si>
  <si>
    <t xml:space="preserve">Dodávka + montáž T/010 ( šatní lavička ) </t>
  </si>
  <si>
    <t>2 - Šatna č.2</t>
  </si>
  <si>
    <t>3 - Šatna č.3</t>
  </si>
  <si>
    <t>Dodávka + montáž T/09 ( šatní skříně )</t>
  </si>
  <si>
    <t>PRÁCE A DODÁVKY</t>
  </si>
  <si>
    <t>REKAPITULACE ROZPOČTU -  MOBILIÁŘ</t>
  </si>
  <si>
    <t>ŠATNY 1A, 1B, 2, 3</t>
  </si>
  <si>
    <t xml:space="preserve">MOBILIÁŘ - REKAPITULACE </t>
  </si>
  <si>
    <t xml:space="preserve">Šatna č.1 B </t>
  </si>
  <si>
    <t xml:space="preserve">Měnit lze pouze buňky se žlutým podbarvením!
1) na prvním listu Rekapitulace stavby vyplňte v sestavě
    a) Souhrnný list
       - údaje o Zhotoviteli
    b) Rekapitulace objektů
       - potřebné Ostatní náklady
2) na vybraných listech vyplňte v sestavě
    a) Krycí list
       - údaje o Zhotoviteli, pokud se liší od údajů o Zhotoviteli na Souhrnném listu
    b) Rekapitulace rozpočtu
       - potřebné Ostatní náklady
    c) Celkové náklady za stavbu
       - ceny u položek
       - množství, pokud má žluté podbarvení
       - </t>
  </si>
  <si>
    <r>
      <t xml:space="preserve">SOUHRNNÝ LIST        </t>
    </r>
    <r>
      <rPr>
        <b/>
        <sz val="16"/>
        <color indexed="12"/>
        <rFont val="Trebuchet MS"/>
        <family val="2"/>
      </rPr>
      <t>MOBILIÁŘ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</si>
</sst>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10"/>
      <color indexed="56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indexed="10"/>
      <name val="Trebuchet MS"/>
      <family val="0"/>
    </font>
    <font>
      <u val="single"/>
      <sz val="8"/>
      <color indexed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2"/>
      <name val="Trebuchet MS"/>
      <family val="2"/>
    </font>
    <font>
      <b/>
      <sz val="18"/>
      <color indexed="55"/>
      <name val="Trebuchet MS"/>
      <family val="2"/>
    </font>
    <font>
      <u val="single"/>
      <sz val="8"/>
      <color indexed="36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thin">
        <color indexed="8"/>
      </right>
      <top/>
      <bottom/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/>
      <bottom>
        <color indexed="63"/>
      </bottom>
    </border>
    <border>
      <left/>
      <right style="hair">
        <color indexed="55"/>
      </right>
      <top/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17" borderId="0" xfId="0" applyFont="1" applyFill="1" applyAlignment="1">
      <alignment horizontal="left" vertical="center"/>
    </xf>
    <xf numFmtId="0" fontId="0" fillId="17" borderId="0" xfId="0" applyFill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" fillId="18" borderId="0" xfId="0" applyFont="1" applyFill="1" applyBorder="1" applyAlignment="1" applyProtection="1">
      <alignment horizontal="left" vertical="center"/>
      <protection locked="0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4" fillId="19" borderId="17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4" fillId="19" borderId="18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9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31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/>
      <protection/>
    </xf>
    <xf numFmtId="4" fontId="21" fillId="0" borderId="22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2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13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" fontId="19" fillId="0" borderId="22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24" xfId="0" applyNumberFormat="1" applyFont="1" applyBorder="1" applyAlignment="1" applyProtection="1">
      <alignment vertical="center"/>
      <protection/>
    </xf>
    <xf numFmtId="4" fontId="26" fillId="0" borderId="25" xfId="0" applyNumberFormat="1" applyFont="1" applyBorder="1" applyAlignment="1" applyProtection="1">
      <alignment vertical="center"/>
      <protection/>
    </xf>
    <xf numFmtId="166" fontId="26" fillId="0" borderId="25" xfId="0" applyNumberFormat="1" applyFont="1" applyBorder="1" applyAlignment="1" applyProtection="1">
      <alignment vertical="center"/>
      <protection/>
    </xf>
    <xf numFmtId="4" fontId="26" fillId="0" borderId="26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4" fontId="19" fillId="18" borderId="19" xfId="0" applyNumberFormat="1" applyFont="1" applyFill="1" applyBorder="1" applyAlignment="1" applyProtection="1">
      <alignment horizontal="center" vertical="center"/>
      <protection locked="0"/>
    </xf>
    <xf numFmtId="0" fontId="19" fillId="18" borderId="20" xfId="0" applyFont="1" applyFill="1" applyBorder="1" applyAlignment="1" applyProtection="1">
      <alignment horizontal="center" vertical="center"/>
      <protection locked="0"/>
    </xf>
    <xf numFmtId="4" fontId="19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19" fillId="18" borderId="22" xfId="0" applyNumberFormat="1" applyFont="1" applyFill="1" applyBorder="1" applyAlignment="1" applyProtection="1">
      <alignment horizontal="center" vertical="center"/>
      <protection locked="0"/>
    </xf>
    <xf numFmtId="0" fontId="19" fillId="18" borderId="0" xfId="0" applyFont="1" applyFill="1" applyBorder="1" applyAlignment="1" applyProtection="1">
      <alignment horizontal="center" vertical="center"/>
      <protection locked="0"/>
    </xf>
    <xf numFmtId="164" fontId="19" fillId="18" borderId="24" xfId="0" applyNumberFormat="1" applyFont="1" applyFill="1" applyBorder="1" applyAlignment="1" applyProtection="1">
      <alignment horizontal="center" vertical="center"/>
      <protection locked="0"/>
    </xf>
    <xf numFmtId="0" fontId="19" fillId="18" borderId="25" xfId="0" applyFont="1" applyFill="1" applyBorder="1" applyAlignment="1" applyProtection="1">
      <alignment horizontal="center" vertical="center"/>
      <protection locked="0"/>
    </xf>
    <xf numFmtId="4" fontId="19" fillId="0" borderId="26" xfId="0" applyNumberFormat="1" applyFont="1" applyBorder="1" applyAlignment="1" applyProtection="1">
      <alignment vertical="center"/>
      <protection/>
    </xf>
    <xf numFmtId="0" fontId="22" fillId="19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19" borderId="18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19" borderId="30" xfId="0" applyFont="1" applyFill="1" applyBorder="1" applyAlignment="1" applyProtection="1">
      <alignment horizontal="center" vertical="center" wrapText="1"/>
      <protection/>
    </xf>
    <xf numFmtId="0" fontId="3" fillId="19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6" fontId="29" fillId="0" borderId="20" xfId="0" applyNumberFormat="1" applyFont="1" applyBorder="1" applyAlignment="1" applyProtection="1">
      <alignment/>
      <protection/>
    </xf>
    <xf numFmtId="166" fontId="29" fillId="0" borderId="2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3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7" fontId="0" fillId="0" borderId="33" xfId="0" applyNumberFormat="1" applyFont="1" applyBorder="1" applyAlignment="1" applyProtection="1">
      <alignment vertical="center"/>
      <protection/>
    </xf>
    <xf numFmtId="167" fontId="0" fillId="18" borderId="33" xfId="0" applyNumberFormat="1" applyFont="1" applyFill="1" applyBorder="1" applyAlignment="1" applyProtection="1">
      <alignment vertical="center"/>
      <protection locked="0"/>
    </xf>
    <xf numFmtId="0" fontId="2" fillId="18" borderId="33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horizontal="center" vertical="center"/>
      <protection locked="0"/>
    </xf>
    <xf numFmtId="49" fontId="0" fillId="18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18" borderId="33" xfId="0" applyFont="1" applyFill="1" applyBorder="1" applyAlignment="1" applyProtection="1">
      <alignment horizontal="center" vertical="center" wrapText="1"/>
      <protection locked="0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31" fillId="0" borderId="0" xfId="36" applyFont="1" applyAlignment="1">
      <alignment horizontal="center" vertical="center"/>
    </xf>
    <xf numFmtId="0" fontId="10" fillId="17" borderId="0" xfId="0" applyFont="1" applyFill="1" applyAlignment="1" applyProtection="1">
      <alignment horizontal="left" vertical="center"/>
      <protection/>
    </xf>
    <xf numFmtId="0" fontId="6" fillId="17" borderId="0" xfId="0" applyFont="1" applyFill="1" applyAlignment="1" applyProtection="1">
      <alignment vertical="center"/>
      <protection/>
    </xf>
    <xf numFmtId="0" fontId="32" fillId="17" borderId="0" xfId="0" applyFont="1" applyFill="1" applyAlignment="1" applyProtection="1">
      <alignment horizontal="left" vertical="center"/>
      <protection/>
    </xf>
    <xf numFmtId="0" fontId="33" fillId="17" borderId="0" xfId="36" applyFont="1" applyFill="1" applyAlignment="1" applyProtection="1">
      <alignment vertical="center"/>
      <protection/>
    </xf>
    <xf numFmtId="0" fontId="0" fillId="17" borderId="0" xfId="0" applyFill="1" applyAlignment="1" applyProtection="1">
      <alignment/>
      <protection/>
    </xf>
    <xf numFmtId="167" fontId="0" fillId="18" borderId="33" xfId="0" applyNumberFormat="1" applyFont="1" applyFill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167" fontId="0" fillId="0" borderId="33" xfId="0" applyNumberFormat="1" applyFont="1" applyBorder="1" applyAlignment="1" applyProtection="1">
      <alignment vertical="center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9" fontId="0" fillId="0" borderId="37" xfId="0" applyNumberFormat="1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25" fillId="0" borderId="39" xfId="0" applyFont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/>
    </xf>
    <xf numFmtId="0" fontId="0" fillId="17" borderId="18" xfId="0" applyFont="1" applyFill="1" applyBorder="1" applyAlignment="1" applyProtection="1">
      <alignment vertical="center"/>
      <protection/>
    </xf>
    <xf numFmtId="0" fontId="2" fillId="17" borderId="0" xfId="0" applyFont="1" applyFill="1" applyBorder="1" applyAlignment="1" applyProtection="1">
      <alignment vertical="center"/>
      <protection/>
    </xf>
    <xf numFmtId="0" fontId="0" fillId="17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3" fillId="19" borderId="18" xfId="0" applyFont="1" applyFill="1" applyBorder="1" applyAlignment="1" applyProtection="1">
      <alignment horizontal="center" vertical="center"/>
      <protection/>
    </xf>
    <xf numFmtId="0" fontId="0" fillId="19" borderId="4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6" fillId="0" borderId="41" xfId="0" applyNumberFormat="1" applyFont="1" applyBorder="1" applyAlignment="1" applyProtection="1">
      <alignment vertical="center"/>
      <protection/>
    </xf>
    <xf numFmtId="4" fontId="26" fillId="0" borderId="42" xfId="0" applyNumberFormat="1" applyFont="1" applyBorder="1" applyAlignment="1" applyProtection="1">
      <alignment vertical="center"/>
      <protection/>
    </xf>
    <xf numFmtId="0" fontId="25" fillId="17" borderId="39" xfId="0" applyFont="1" applyFill="1" applyBorder="1" applyAlignment="1" applyProtection="1">
      <alignment vertical="center"/>
      <protection/>
    </xf>
    <xf numFmtId="0" fontId="24" fillId="0" borderId="39" xfId="0" applyFont="1" applyBorder="1" applyAlignment="1" applyProtection="1">
      <alignment horizontal="left" vertical="center" wrapText="1"/>
      <protection/>
    </xf>
    <xf numFmtId="0" fontId="25" fillId="0" borderId="39" xfId="0" applyFont="1" applyBorder="1" applyAlignment="1" applyProtection="1">
      <alignment vertical="center"/>
      <protection/>
    </xf>
    <xf numFmtId="4" fontId="8" fillId="17" borderId="39" xfId="0" applyNumberFormat="1" applyFont="1" applyFill="1" applyBorder="1" applyAlignment="1" applyProtection="1">
      <alignment vertical="center"/>
      <protection/>
    </xf>
    <xf numFmtId="0" fontId="8" fillId="17" borderId="39" xfId="0" applyFont="1" applyFill="1" applyBorder="1" applyAlignment="1" applyProtection="1">
      <alignment vertical="center"/>
      <protection/>
    </xf>
    <xf numFmtId="0" fontId="27" fillId="0" borderId="39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vertical="center"/>
      <protection/>
    </xf>
    <xf numFmtId="4" fontId="25" fillId="17" borderId="39" xfId="0" applyNumberFormat="1" applyFont="1" applyFill="1" applyBorder="1" applyAlignment="1" applyProtection="1">
      <alignment horizontal="right" vertical="center"/>
      <protection/>
    </xf>
    <xf numFmtId="0" fontId="3" fillId="19" borderId="17" xfId="0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2" fillId="19" borderId="0" xfId="0" applyNumberFormat="1" applyFont="1" applyFill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vertical="center"/>
      <protection/>
    </xf>
    <xf numFmtId="4" fontId="25" fillId="17" borderId="39" xfId="0" applyNumberFormat="1" applyFont="1" applyFill="1" applyBorder="1" applyAlignment="1" applyProtection="1">
      <alignment vertical="center"/>
      <protection/>
    </xf>
    <xf numFmtId="0" fontId="11" fillId="19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8" fillId="18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4" fontId="8" fillId="18" borderId="0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5" fillId="17" borderId="0" xfId="0" applyNumberFormat="1" applyFont="1" applyFill="1" applyBorder="1" applyAlignment="1" applyProtection="1">
      <alignment vertical="center"/>
      <protection/>
    </xf>
    <xf numFmtId="0" fontId="2" fillId="17" borderId="0" xfId="0" applyFont="1" applyFill="1" applyBorder="1" applyAlignment="1" applyProtection="1">
      <alignment vertical="center"/>
      <protection/>
    </xf>
    <xf numFmtId="0" fontId="4" fillId="17" borderId="18" xfId="0" applyFont="1" applyFill="1" applyBorder="1" applyAlignment="1" applyProtection="1">
      <alignment horizontal="left" vertical="center"/>
      <protection/>
    </xf>
    <xf numFmtId="0" fontId="0" fillId="17" borderId="18" xfId="0" applyFont="1" applyFill="1" applyBorder="1" applyAlignment="1" applyProtection="1">
      <alignment vertical="center"/>
      <protection/>
    </xf>
    <xf numFmtId="4" fontId="4" fillId="17" borderId="18" xfId="0" applyNumberFormat="1" applyFont="1" applyFill="1" applyBorder="1" applyAlignment="1" applyProtection="1">
      <alignment vertical="center"/>
      <protection/>
    </xf>
    <xf numFmtId="0" fontId="0" fillId="17" borderId="40" xfId="0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6" fillId="17" borderId="0" xfId="0" applyNumberFormat="1" applyFont="1" applyFill="1" applyBorder="1" applyAlignment="1" applyProtection="1">
      <alignment vertical="center"/>
      <protection/>
    </xf>
    <xf numFmtId="0" fontId="0" fillId="17" borderId="0" xfId="0" applyFill="1" applyBorder="1" applyAlignment="1" applyProtection="1">
      <alignment/>
      <protection/>
    </xf>
    <xf numFmtId="4" fontId="17" fillId="17" borderId="16" xfId="0" applyNumberFormat="1" applyFont="1" applyFill="1" applyBorder="1" applyAlignment="1" applyProtection="1">
      <alignment vertical="center"/>
      <protection/>
    </xf>
    <xf numFmtId="0" fontId="0" fillId="17" borderId="16" xfId="0" applyFont="1" applyFill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4" fontId="8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 vertical="center"/>
      <protection/>
    </xf>
    <xf numFmtId="4" fontId="0" fillId="0" borderId="33" xfId="0" applyNumberFormat="1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4" fontId="22" fillId="0" borderId="2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3" fillId="17" borderId="0" xfId="36" applyFont="1" applyFill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7" fillId="0" borderId="31" xfId="0" applyNumberFormat="1" applyFont="1" applyBorder="1" applyAlignment="1" applyProtection="1">
      <alignment/>
      <protection/>
    </xf>
    <xf numFmtId="4" fontId="7" fillId="0" borderId="31" xfId="0" applyNumberFormat="1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167" fontId="0" fillId="18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left" vertical="center" wrapText="1"/>
      <protection/>
    </xf>
    <xf numFmtId="167" fontId="0" fillId="18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/>
    </xf>
    <xf numFmtId="4" fontId="0" fillId="0" borderId="33" xfId="0" applyNumberFormat="1" applyFont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horizontal="left" vertical="center" wrapText="1"/>
      <protection locked="0"/>
    </xf>
    <xf numFmtId="0" fontId="0" fillId="18" borderId="33" xfId="0" applyFont="1" applyFill="1" applyBorder="1" applyAlignment="1" applyProtection="1">
      <alignment vertical="center"/>
      <protection locked="0"/>
    </xf>
    <xf numFmtId="0" fontId="17" fillId="0" borderId="39" xfId="0" applyFont="1" applyBorder="1" applyAlignment="1" applyProtection="1">
      <alignment horizontal="left" vertical="center" wrapText="1"/>
      <protection/>
    </xf>
    <xf numFmtId="167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/>
    </xf>
    <xf numFmtId="4" fontId="17" fillId="0" borderId="33" xfId="0" applyNumberFormat="1" applyFont="1" applyBorder="1" applyAlignment="1" applyProtection="1">
      <alignment vertical="center"/>
      <protection/>
    </xf>
    <xf numFmtId="0" fontId="17" fillId="0" borderId="33" xfId="0" applyFont="1" applyBorder="1" applyAlignment="1" applyProtection="1">
      <alignment vertical="center"/>
      <protection/>
    </xf>
    <xf numFmtId="167" fontId="0" fillId="0" borderId="43" xfId="0" applyNumberFormat="1" applyFont="1" applyFill="1" applyBorder="1" applyAlignment="1" applyProtection="1">
      <alignment vertical="center"/>
      <protection locked="0"/>
    </xf>
    <xf numFmtId="167" fontId="0" fillId="0" borderId="44" xfId="0" applyNumberFormat="1" applyFont="1" applyFill="1" applyBorder="1" applyAlignment="1" applyProtection="1">
      <alignment vertical="center"/>
      <protection locked="0"/>
    </xf>
    <xf numFmtId="4" fontId="17" fillId="0" borderId="43" xfId="0" applyNumberFormat="1" applyFont="1" applyBorder="1" applyAlignment="1" applyProtection="1">
      <alignment vertical="center"/>
      <protection/>
    </xf>
    <xf numFmtId="4" fontId="17" fillId="0" borderId="45" xfId="0" applyNumberFormat="1" applyFont="1" applyBorder="1" applyAlignment="1" applyProtection="1">
      <alignment vertical="center"/>
      <protection/>
    </xf>
    <xf numFmtId="4" fontId="17" fillId="0" borderId="44" xfId="0" applyNumberFormat="1" applyFont="1" applyBorder="1" applyAlignment="1" applyProtection="1">
      <alignment vertical="center"/>
      <protection/>
    </xf>
    <xf numFmtId="167" fontId="0" fillId="18" borderId="36" xfId="0" applyNumberFormat="1" applyFont="1" applyFill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/>
    </xf>
    <xf numFmtId="4" fontId="0" fillId="0" borderId="36" xfId="0" applyNumberFormat="1" applyFont="1" applyBorder="1" applyAlignment="1" applyProtection="1">
      <alignment vertical="center"/>
      <protection/>
    </xf>
    <xf numFmtId="167" fontId="0" fillId="0" borderId="37" xfId="0" applyNumberFormat="1" applyFont="1" applyFill="1" applyBorder="1" applyAlignment="1" applyProtection="1">
      <alignment vertical="center"/>
      <protection locked="0"/>
    </xf>
    <xf numFmtId="167" fontId="0" fillId="0" borderId="38" xfId="0" applyNumberFormat="1" applyFont="1" applyFill="1" applyBorder="1" applyAlignment="1" applyProtection="1">
      <alignment vertical="center"/>
      <protection locked="0"/>
    </xf>
    <xf numFmtId="4" fontId="17" fillId="0" borderId="37" xfId="0" applyNumberFormat="1" applyFont="1" applyBorder="1" applyAlignment="1" applyProtection="1">
      <alignment vertical="center"/>
      <protection/>
    </xf>
    <xf numFmtId="4" fontId="17" fillId="0" borderId="46" xfId="0" applyNumberFormat="1" applyFont="1" applyBorder="1" applyAlignment="1" applyProtection="1">
      <alignment vertical="center"/>
      <protection/>
    </xf>
    <xf numFmtId="4" fontId="17" fillId="0" borderId="38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3" fillId="19" borderId="31" xfId="0" applyFont="1" applyFill="1" applyBorder="1" applyAlignment="1" applyProtection="1">
      <alignment horizontal="center" vertical="center" wrapText="1"/>
      <protection/>
    </xf>
    <xf numFmtId="0" fontId="0" fillId="19" borderId="31" xfId="0" applyFont="1" applyFill="1" applyBorder="1" applyAlignment="1" applyProtection="1">
      <alignment horizontal="center" vertical="center" wrapText="1"/>
      <protection/>
    </xf>
    <xf numFmtId="0" fontId="28" fillId="19" borderId="31" xfId="0" applyFont="1" applyFill="1" applyBorder="1" applyAlignment="1" applyProtection="1">
      <alignment horizontal="center" vertical="center" wrapText="1"/>
      <protection/>
    </xf>
    <xf numFmtId="0" fontId="0" fillId="19" borderId="3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3" fillId="19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19" borderId="18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left" vertical="center"/>
      <protection locked="0"/>
    </xf>
    <xf numFmtId="165" fontId="3" fillId="18" borderId="0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CC2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C1C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ECC2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228600</xdr:colOff>
      <xdr:row>0</xdr:row>
      <xdr:rowOff>228600</xdr:rowOff>
    </xdr:to>
    <xdr:pic>
      <xdr:nvPicPr>
        <xdr:cNvPr id="1" name="Obrázek 1" descr="C:\KROSplusData\System\Temp\rad5C1C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3"/>
  <sheetViews>
    <sheetView showGridLines="0" tabSelected="1" zoomScalePageLayoutView="0" workbookViewId="0" topLeftCell="A1">
      <pane ySplit="1" topLeftCell="BM51" activePane="bottomLeft" state="frozen"/>
      <selection pane="topLeft" activeCell="A1" sqref="A1"/>
      <selection pane="bottomLeft" activeCell="AR92" sqref="AR9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75" t="s">
        <v>0</v>
      </c>
      <c r="B1" s="176"/>
      <c r="C1" s="176"/>
      <c r="D1" s="177" t="s">
        <v>1</v>
      </c>
      <c r="E1" s="176"/>
      <c r="F1" s="176"/>
      <c r="G1" s="176"/>
      <c r="H1" s="176"/>
      <c r="I1" s="176"/>
      <c r="J1" s="176"/>
      <c r="K1" s="178" t="s">
        <v>181</v>
      </c>
      <c r="L1" s="178"/>
      <c r="M1" s="178"/>
      <c r="N1" s="178"/>
      <c r="O1" s="178"/>
      <c r="P1" s="178"/>
      <c r="Q1" s="178"/>
      <c r="R1" s="178"/>
      <c r="S1" s="178"/>
      <c r="T1" s="176"/>
      <c r="U1" s="176"/>
      <c r="V1" s="176"/>
      <c r="W1" s="178" t="s">
        <v>182</v>
      </c>
      <c r="X1" s="178"/>
      <c r="Y1" s="178"/>
      <c r="Z1" s="178"/>
      <c r="AA1" s="178"/>
      <c r="AB1" s="178"/>
      <c r="AC1" s="178"/>
      <c r="AD1" s="178"/>
      <c r="AE1" s="178"/>
      <c r="AF1" s="178"/>
      <c r="AG1" s="176"/>
      <c r="AH1" s="176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</row>
    <row r="2" spans="3:72" ht="36.75" customHeight="1">
      <c r="C2" s="246" t="s">
        <v>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R2" s="231" t="s">
        <v>6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4" t="s">
        <v>7</v>
      </c>
      <c r="BT2" s="14" t="s">
        <v>8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9</v>
      </c>
    </row>
    <row r="4" spans="2:71" ht="36.75" customHeight="1">
      <c r="B4" s="18"/>
      <c r="C4" s="204" t="s">
        <v>202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0"/>
      <c r="AS4" s="21" t="s">
        <v>10</v>
      </c>
      <c r="BE4" s="22" t="s">
        <v>11</v>
      </c>
      <c r="BS4" s="14" t="s">
        <v>12</v>
      </c>
    </row>
    <row r="5" spans="2:71" ht="14.25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1" t="s">
        <v>14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19"/>
      <c r="AQ5" s="20"/>
      <c r="BE5" s="248" t="s">
        <v>201</v>
      </c>
      <c r="BS5" s="14" t="s">
        <v>12</v>
      </c>
    </row>
    <row r="6" spans="2:71" ht="36.75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52" t="s">
        <v>16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19"/>
      <c r="AQ6" s="20"/>
      <c r="BE6" s="232"/>
      <c r="BS6" s="14" t="s">
        <v>12</v>
      </c>
    </row>
    <row r="7" spans="2:71" ht="14.25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18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18</v>
      </c>
      <c r="AO7" s="19"/>
      <c r="AP7" s="19"/>
      <c r="AQ7" s="20"/>
      <c r="BE7" s="232"/>
      <c r="BS7" s="14" t="s">
        <v>12</v>
      </c>
    </row>
    <row r="8" spans="2:71" ht="14.25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20"/>
      <c r="BE8" s="232"/>
      <c r="BS8" s="14" t="s">
        <v>12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E9" s="232"/>
      <c r="BS9" s="14" t="s">
        <v>12</v>
      </c>
    </row>
    <row r="10" spans="2:71" ht="14.25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18</v>
      </c>
      <c r="AO10" s="19"/>
      <c r="AP10" s="19"/>
      <c r="AQ10" s="20"/>
      <c r="BE10" s="232"/>
      <c r="BS10" s="14" t="s">
        <v>26</v>
      </c>
    </row>
    <row r="11" spans="2:71" ht="18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18</v>
      </c>
      <c r="AO11" s="19"/>
      <c r="AP11" s="19"/>
      <c r="AQ11" s="20"/>
      <c r="BE11" s="232"/>
      <c r="BS11" s="14" t="s">
        <v>26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E12" s="232"/>
      <c r="BS12" s="14" t="s">
        <v>26</v>
      </c>
    </row>
    <row r="13" spans="2:71" ht="14.25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20"/>
      <c r="BE13" s="232"/>
      <c r="BS13" s="14" t="s">
        <v>26</v>
      </c>
    </row>
    <row r="14" spans="2:71" ht="15">
      <c r="B14" s="18"/>
      <c r="C14" s="19"/>
      <c r="D14" s="19"/>
      <c r="E14" s="253" t="s">
        <v>30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6" t="s">
        <v>28</v>
      </c>
      <c r="AL14" s="19"/>
      <c r="AM14" s="19"/>
      <c r="AN14" s="28" t="s">
        <v>30</v>
      </c>
      <c r="AO14" s="19"/>
      <c r="AP14" s="19"/>
      <c r="AQ14" s="20"/>
      <c r="BE14" s="232"/>
      <c r="BS14" s="14" t="s">
        <v>26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E15" s="232"/>
      <c r="BS15" s="14" t="s">
        <v>4</v>
      </c>
    </row>
    <row r="16" spans="2:71" ht="14.25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32</v>
      </c>
      <c r="AO16" s="19"/>
      <c r="AP16" s="19"/>
      <c r="AQ16" s="20"/>
      <c r="BE16" s="232"/>
      <c r="BS16" s="14" t="s">
        <v>4</v>
      </c>
    </row>
    <row r="17" spans="2:71" ht="18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18</v>
      </c>
      <c r="AO17" s="19"/>
      <c r="AP17" s="19"/>
      <c r="AQ17" s="20"/>
      <c r="BE17" s="232"/>
      <c r="BS17" s="14" t="s">
        <v>34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E18" s="232"/>
      <c r="BS18" s="14" t="s">
        <v>7</v>
      </c>
    </row>
    <row r="19" spans="2:71" ht="14.25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18</v>
      </c>
      <c r="AO19" s="19"/>
      <c r="AP19" s="19"/>
      <c r="AQ19" s="20"/>
      <c r="BE19" s="232"/>
      <c r="BS19" s="14" t="s">
        <v>7</v>
      </c>
    </row>
    <row r="20" spans="2:57" ht="18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18</v>
      </c>
      <c r="AO20" s="19"/>
      <c r="AP20" s="19"/>
      <c r="AQ20" s="20"/>
      <c r="BE20" s="232"/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BE21" s="232"/>
    </row>
    <row r="22" spans="2:57" ht="15">
      <c r="B22" s="18"/>
      <c r="C22" s="19"/>
      <c r="D22" s="26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BE22" s="232"/>
    </row>
    <row r="23" spans="2:57" ht="22.5" customHeight="1">
      <c r="B23" s="18"/>
      <c r="C23" s="19"/>
      <c r="D23" s="19"/>
      <c r="E23" s="254" t="s">
        <v>18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19"/>
      <c r="AP23" s="19"/>
      <c r="AQ23" s="20"/>
      <c r="BE23" s="232"/>
    </row>
    <row r="24" spans="2:57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BE24" s="232"/>
    </row>
    <row r="25" spans="2:57" ht="6.75" customHeight="1">
      <c r="B25" s="18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20"/>
      <c r="BE25" s="232"/>
    </row>
    <row r="26" spans="2:57" ht="14.25" customHeight="1">
      <c r="B26" s="18"/>
      <c r="C26" s="19"/>
      <c r="D26" s="30" t="s">
        <v>38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55"/>
      <c r="AL26" s="256"/>
      <c r="AM26" s="256"/>
      <c r="AN26" s="256"/>
      <c r="AO26" s="256"/>
      <c r="AP26" s="19"/>
      <c r="AQ26" s="20"/>
      <c r="BE26" s="232"/>
    </row>
    <row r="27" spans="2:57" ht="14.25" customHeight="1">
      <c r="B27" s="18"/>
      <c r="C27" s="19"/>
      <c r="D27" s="30" t="s">
        <v>39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55"/>
      <c r="AL27" s="256"/>
      <c r="AM27" s="256"/>
      <c r="AN27" s="256"/>
      <c r="AO27" s="256"/>
      <c r="AP27" s="19"/>
      <c r="AQ27" s="20"/>
      <c r="BE27" s="232"/>
    </row>
    <row r="28" spans="2:57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199"/>
      <c r="AL28" s="199"/>
      <c r="AM28" s="199"/>
      <c r="AN28" s="199"/>
      <c r="AO28" s="199"/>
      <c r="AP28" s="32"/>
      <c r="AQ28" s="33"/>
      <c r="BE28" s="249"/>
    </row>
    <row r="29" spans="2:57" s="1" customFormat="1" ht="25.5" customHeight="1">
      <c r="B29" s="31"/>
      <c r="C29" s="32"/>
      <c r="D29" s="34" t="s">
        <v>40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57"/>
      <c r="AL29" s="258"/>
      <c r="AM29" s="258"/>
      <c r="AN29" s="258"/>
      <c r="AO29" s="258"/>
      <c r="AP29" s="32"/>
      <c r="AQ29" s="33"/>
      <c r="BE29" s="249"/>
    </row>
    <row r="30" spans="2:57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  <c r="BE30" s="249"/>
    </row>
    <row r="31" spans="2:57" s="2" customFormat="1" ht="14.25" customHeight="1">
      <c r="B31" s="36"/>
      <c r="C31" s="37"/>
      <c r="D31" s="38" t="s">
        <v>41</v>
      </c>
      <c r="E31" s="37"/>
      <c r="F31" s="38" t="s">
        <v>42</v>
      </c>
      <c r="G31" s="37"/>
      <c r="H31" s="37"/>
      <c r="I31" s="37"/>
      <c r="J31" s="37"/>
      <c r="K31" s="37"/>
      <c r="L31" s="238">
        <v>0.21</v>
      </c>
      <c r="M31" s="239"/>
      <c r="N31" s="239"/>
      <c r="O31" s="239"/>
      <c r="P31" s="37"/>
      <c r="Q31" s="37"/>
      <c r="R31" s="37"/>
      <c r="S31" s="37"/>
      <c r="T31" s="40" t="s">
        <v>43</v>
      </c>
      <c r="U31" s="37"/>
      <c r="V31" s="37"/>
      <c r="W31" s="240"/>
      <c r="X31" s="241"/>
      <c r="Y31" s="241"/>
      <c r="Z31" s="241"/>
      <c r="AA31" s="241"/>
      <c r="AB31" s="241"/>
      <c r="AC31" s="241"/>
      <c r="AD31" s="241"/>
      <c r="AE31" s="241"/>
      <c r="AF31" s="198"/>
      <c r="AG31" s="198"/>
      <c r="AH31" s="198"/>
      <c r="AI31" s="198"/>
      <c r="AJ31" s="198"/>
      <c r="AK31" s="240"/>
      <c r="AL31" s="241"/>
      <c r="AM31" s="241"/>
      <c r="AN31" s="241"/>
      <c r="AO31" s="241"/>
      <c r="AP31" s="198"/>
      <c r="AQ31" s="41"/>
      <c r="BE31" s="250"/>
    </row>
    <row r="32" spans="2:57" s="2" customFormat="1" ht="14.25" customHeight="1">
      <c r="B32" s="36"/>
      <c r="C32" s="37"/>
      <c r="D32" s="37"/>
      <c r="E32" s="37"/>
      <c r="F32" s="38" t="s">
        <v>44</v>
      </c>
      <c r="G32" s="37"/>
      <c r="H32" s="37"/>
      <c r="I32" s="37"/>
      <c r="J32" s="37"/>
      <c r="K32" s="37"/>
      <c r="L32" s="238">
        <v>0.15</v>
      </c>
      <c r="M32" s="239"/>
      <c r="N32" s="239"/>
      <c r="O32" s="239"/>
      <c r="P32" s="37"/>
      <c r="Q32" s="37"/>
      <c r="R32" s="37"/>
      <c r="S32" s="37"/>
      <c r="T32" s="40" t="s">
        <v>43</v>
      </c>
      <c r="U32" s="37"/>
      <c r="V32" s="37"/>
      <c r="W32" s="240"/>
      <c r="X32" s="241"/>
      <c r="Y32" s="241"/>
      <c r="Z32" s="241"/>
      <c r="AA32" s="241"/>
      <c r="AB32" s="241"/>
      <c r="AC32" s="241"/>
      <c r="AD32" s="241"/>
      <c r="AE32" s="241"/>
      <c r="AF32" s="198"/>
      <c r="AG32" s="198"/>
      <c r="AH32" s="198"/>
      <c r="AI32" s="198"/>
      <c r="AJ32" s="198"/>
      <c r="AK32" s="240"/>
      <c r="AL32" s="241"/>
      <c r="AM32" s="241"/>
      <c r="AN32" s="241"/>
      <c r="AO32" s="241"/>
      <c r="AP32" s="198"/>
      <c r="AQ32" s="41"/>
      <c r="BE32" s="250"/>
    </row>
    <row r="33" spans="2:57" s="2" customFormat="1" ht="14.25" customHeight="1" hidden="1">
      <c r="B33" s="36"/>
      <c r="C33" s="37"/>
      <c r="D33" s="37"/>
      <c r="E33" s="37"/>
      <c r="F33" s="38" t="s">
        <v>45</v>
      </c>
      <c r="G33" s="37"/>
      <c r="H33" s="37"/>
      <c r="I33" s="37"/>
      <c r="J33" s="37"/>
      <c r="K33" s="37"/>
      <c r="L33" s="238">
        <v>0.21</v>
      </c>
      <c r="M33" s="239"/>
      <c r="N33" s="239"/>
      <c r="O33" s="239"/>
      <c r="P33" s="37"/>
      <c r="Q33" s="37"/>
      <c r="R33" s="37"/>
      <c r="S33" s="37"/>
      <c r="T33" s="40" t="s">
        <v>43</v>
      </c>
      <c r="U33" s="37"/>
      <c r="V33" s="37"/>
      <c r="W33" s="240"/>
      <c r="X33" s="241"/>
      <c r="Y33" s="241"/>
      <c r="Z33" s="241"/>
      <c r="AA33" s="241"/>
      <c r="AB33" s="241"/>
      <c r="AC33" s="241"/>
      <c r="AD33" s="241"/>
      <c r="AE33" s="241"/>
      <c r="AF33" s="198"/>
      <c r="AG33" s="198"/>
      <c r="AH33" s="198"/>
      <c r="AI33" s="198"/>
      <c r="AJ33" s="198"/>
      <c r="AK33" s="240"/>
      <c r="AL33" s="241"/>
      <c r="AM33" s="241"/>
      <c r="AN33" s="241"/>
      <c r="AO33" s="241"/>
      <c r="AP33" s="198"/>
      <c r="AQ33" s="41"/>
      <c r="BE33" s="250"/>
    </row>
    <row r="34" spans="2:57" s="2" customFormat="1" ht="14.25" customHeight="1" hidden="1">
      <c r="B34" s="36"/>
      <c r="C34" s="37"/>
      <c r="D34" s="37"/>
      <c r="E34" s="37"/>
      <c r="F34" s="38" t="s">
        <v>46</v>
      </c>
      <c r="G34" s="37"/>
      <c r="H34" s="37"/>
      <c r="I34" s="37"/>
      <c r="J34" s="37"/>
      <c r="K34" s="37"/>
      <c r="L34" s="238">
        <v>0.15</v>
      </c>
      <c r="M34" s="239"/>
      <c r="N34" s="239"/>
      <c r="O34" s="239"/>
      <c r="P34" s="37"/>
      <c r="Q34" s="37"/>
      <c r="R34" s="37"/>
      <c r="S34" s="37"/>
      <c r="T34" s="40" t="s">
        <v>43</v>
      </c>
      <c r="U34" s="37"/>
      <c r="V34" s="37"/>
      <c r="W34" s="240"/>
      <c r="X34" s="241"/>
      <c r="Y34" s="241"/>
      <c r="Z34" s="241"/>
      <c r="AA34" s="241"/>
      <c r="AB34" s="241"/>
      <c r="AC34" s="241"/>
      <c r="AD34" s="241"/>
      <c r="AE34" s="241"/>
      <c r="AF34" s="198"/>
      <c r="AG34" s="198"/>
      <c r="AH34" s="198"/>
      <c r="AI34" s="198"/>
      <c r="AJ34" s="198"/>
      <c r="AK34" s="240"/>
      <c r="AL34" s="241"/>
      <c r="AM34" s="241"/>
      <c r="AN34" s="241"/>
      <c r="AO34" s="241"/>
      <c r="AP34" s="198"/>
      <c r="AQ34" s="41"/>
      <c r="BE34" s="250"/>
    </row>
    <row r="35" spans="2:43" s="2" customFormat="1" ht="14.25" customHeight="1" hidden="1">
      <c r="B35" s="36"/>
      <c r="C35" s="37"/>
      <c r="D35" s="37"/>
      <c r="E35" s="37"/>
      <c r="F35" s="38" t="s">
        <v>47</v>
      </c>
      <c r="G35" s="37"/>
      <c r="H35" s="37"/>
      <c r="I35" s="37"/>
      <c r="J35" s="37"/>
      <c r="K35" s="37"/>
      <c r="L35" s="238">
        <v>0</v>
      </c>
      <c r="M35" s="239"/>
      <c r="N35" s="239"/>
      <c r="O35" s="239"/>
      <c r="P35" s="37"/>
      <c r="Q35" s="37"/>
      <c r="R35" s="37"/>
      <c r="S35" s="37"/>
      <c r="T35" s="40" t="s">
        <v>43</v>
      </c>
      <c r="U35" s="37"/>
      <c r="V35" s="37"/>
      <c r="W35" s="240"/>
      <c r="X35" s="241"/>
      <c r="Y35" s="241"/>
      <c r="Z35" s="241"/>
      <c r="AA35" s="241"/>
      <c r="AB35" s="241"/>
      <c r="AC35" s="241"/>
      <c r="AD35" s="241"/>
      <c r="AE35" s="241"/>
      <c r="AF35" s="198"/>
      <c r="AG35" s="198"/>
      <c r="AH35" s="198"/>
      <c r="AI35" s="198"/>
      <c r="AJ35" s="198"/>
      <c r="AK35" s="240"/>
      <c r="AL35" s="241"/>
      <c r="AM35" s="241"/>
      <c r="AN35" s="241"/>
      <c r="AO35" s="241"/>
      <c r="AP35" s="198"/>
      <c r="AQ35" s="41"/>
    </row>
    <row r="36" spans="2:43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33"/>
    </row>
    <row r="37" spans="2:43" s="1" customFormat="1" ht="25.5" customHeight="1">
      <c r="B37" s="31"/>
      <c r="C37" s="42"/>
      <c r="D37" s="43" t="s">
        <v>48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49</v>
      </c>
      <c r="U37" s="44"/>
      <c r="V37" s="44"/>
      <c r="W37" s="197"/>
      <c r="X37" s="242"/>
      <c r="Y37" s="243"/>
      <c r="Z37" s="243"/>
      <c r="AA37" s="243"/>
      <c r="AB37" s="243"/>
      <c r="AC37" s="197"/>
      <c r="AD37" s="197"/>
      <c r="AE37" s="197"/>
      <c r="AF37" s="197"/>
      <c r="AG37" s="197"/>
      <c r="AH37" s="197"/>
      <c r="AI37" s="197"/>
      <c r="AJ37" s="197"/>
      <c r="AK37" s="244"/>
      <c r="AL37" s="243"/>
      <c r="AM37" s="243"/>
      <c r="AN37" s="243"/>
      <c r="AO37" s="245"/>
      <c r="AP37" s="199"/>
      <c r="AQ37" s="33"/>
    </row>
    <row r="38" spans="2:43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43" ht="13.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43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43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43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43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43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43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43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43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>
      <c r="B49" s="31"/>
      <c r="C49" s="32"/>
      <c r="D49" s="46" t="s">
        <v>51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52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18"/>
      <c r="C50" s="19"/>
      <c r="D50" s="4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0"/>
      <c r="AA50" s="19"/>
      <c r="AB50" s="19"/>
      <c r="AC50" s="4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0"/>
      <c r="AP50" s="19"/>
      <c r="AQ50" s="20"/>
    </row>
    <row r="51" spans="2:43" ht="13.5">
      <c r="B51" s="18"/>
      <c r="C51" s="19"/>
      <c r="D51" s="4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0"/>
      <c r="AA51" s="19"/>
      <c r="AB51" s="19"/>
      <c r="AC51" s="4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0"/>
      <c r="AP51" s="19"/>
      <c r="AQ51" s="20"/>
    </row>
    <row r="52" spans="2:43" ht="13.5">
      <c r="B52" s="18"/>
      <c r="C52" s="19"/>
      <c r="D52" s="4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0"/>
      <c r="AA52" s="19"/>
      <c r="AB52" s="19"/>
      <c r="AC52" s="4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0"/>
      <c r="AP52" s="19"/>
      <c r="AQ52" s="20"/>
    </row>
    <row r="53" spans="2:43" ht="13.5">
      <c r="B53" s="18"/>
      <c r="C53" s="19"/>
      <c r="D53" s="4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0"/>
      <c r="AA53" s="19"/>
      <c r="AB53" s="19"/>
      <c r="AC53" s="4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0"/>
      <c r="AP53" s="19"/>
      <c r="AQ53" s="20"/>
    </row>
    <row r="54" spans="2:43" ht="13.5">
      <c r="B54" s="18"/>
      <c r="C54" s="19"/>
      <c r="D54" s="4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0"/>
      <c r="AA54" s="19"/>
      <c r="AB54" s="19"/>
      <c r="AC54" s="4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0"/>
      <c r="AP54" s="19"/>
      <c r="AQ54" s="20"/>
    </row>
    <row r="55" spans="2:43" ht="13.5">
      <c r="B55" s="18"/>
      <c r="C55" s="19"/>
      <c r="D55" s="4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0"/>
      <c r="AA55" s="19"/>
      <c r="AB55" s="19"/>
      <c r="AC55" s="4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0"/>
      <c r="AP55" s="19"/>
      <c r="AQ55" s="20"/>
    </row>
    <row r="56" spans="2:43" ht="13.5">
      <c r="B56" s="18"/>
      <c r="C56" s="19"/>
      <c r="D56" s="4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0"/>
      <c r="AA56" s="19"/>
      <c r="AB56" s="19"/>
      <c r="AC56" s="4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0"/>
      <c r="AP56" s="19"/>
      <c r="AQ56" s="20"/>
    </row>
    <row r="57" spans="2:43" ht="13.5">
      <c r="B57" s="18"/>
      <c r="C57" s="19"/>
      <c r="D57" s="4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0"/>
      <c r="AA57" s="19"/>
      <c r="AB57" s="19"/>
      <c r="AC57" s="4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0"/>
      <c r="AP57" s="19"/>
      <c r="AQ57" s="20"/>
    </row>
    <row r="58" spans="2:43" s="1" customFormat="1" ht="15">
      <c r="B58" s="31"/>
      <c r="C58" s="32"/>
      <c r="D58" s="51" t="s">
        <v>53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54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53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54</v>
      </c>
      <c r="AN58" s="52"/>
      <c r="AO58" s="54"/>
      <c r="AP58" s="32"/>
      <c r="AQ58" s="33"/>
    </row>
    <row r="59" spans="2:43" ht="13.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>
      <c r="B60" s="31"/>
      <c r="C60" s="32"/>
      <c r="D60" s="46" t="s">
        <v>55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56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18"/>
      <c r="C61" s="19"/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0"/>
      <c r="AA61" s="19"/>
      <c r="AB61" s="19"/>
      <c r="AC61" s="4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0"/>
      <c r="AP61" s="19"/>
      <c r="AQ61" s="20"/>
    </row>
    <row r="62" spans="2:43" ht="13.5">
      <c r="B62" s="18"/>
      <c r="C62" s="19"/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0"/>
      <c r="AA62" s="19"/>
      <c r="AB62" s="19"/>
      <c r="AC62" s="4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0"/>
      <c r="AP62" s="19"/>
      <c r="AQ62" s="20"/>
    </row>
    <row r="63" spans="2:43" ht="13.5">
      <c r="B63" s="18"/>
      <c r="C63" s="19"/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0"/>
      <c r="AA63" s="19"/>
      <c r="AB63" s="19"/>
      <c r="AC63" s="4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0"/>
      <c r="AP63" s="19"/>
      <c r="AQ63" s="20"/>
    </row>
    <row r="64" spans="2:43" ht="13.5">
      <c r="B64" s="18"/>
      <c r="C64" s="19"/>
      <c r="D64" s="4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0"/>
      <c r="AA64" s="19"/>
      <c r="AB64" s="19"/>
      <c r="AC64" s="4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0"/>
      <c r="AP64" s="19"/>
      <c r="AQ64" s="20"/>
    </row>
    <row r="65" spans="2:43" ht="13.5">
      <c r="B65" s="18"/>
      <c r="C65" s="19"/>
      <c r="D65" s="4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0"/>
      <c r="AA65" s="19"/>
      <c r="AB65" s="19"/>
      <c r="AC65" s="4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0"/>
      <c r="AP65" s="19"/>
      <c r="AQ65" s="20"/>
    </row>
    <row r="66" spans="2:43" ht="13.5">
      <c r="B66" s="18"/>
      <c r="C66" s="19"/>
      <c r="D66" s="4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0"/>
      <c r="AA66" s="19"/>
      <c r="AB66" s="19"/>
      <c r="AC66" s="4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0"/>
      <c r="AP66" s="19"/>
      <c r="AQ66" s="20"/>
    </row>
    <row r="67" spans="2:43" ht="13.5">
      <c r="B67" s="18"/>
      <c r="C67" s="19"/>
      <c r="D67" s="4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0"/>
      <c r="AA67" s="19"/>
      <c r="AB67" s="19"/>
      <c r="AC67" s="4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0"/>
      <c r="AP67" s="19"/>
      <c r="AQ67" s="20"/>
    </row>
    <row r="68" spans="2:43" ht="13.5">
      <c r="B68" s="18"/>
      <c r="C68" s="19"/>
      <c r="D68" s="4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0"/>
      <c r="AA68" s="19"/>
      <c r="AB68" s="19"/>
      <c r="AC68" s="4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0"/>
      <c r="AP68" s="19"/>
      <c r="AQ68" s="20"/>
    </row>
    <row r="69" spans="2:43" s="1" customFormat="1" ht="15">
      <c r="B69" s="31"/>
      <c r="C69" s="32"/>
      <c r="D69" s="51" t="s">
        <v>53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54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53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54</v>
      </c>
      <c r="AN69" s="52"/>
      <c r="AO69" s="54"/>
      <c r="AP69" s="32"/>
      <c r="AQ69" s="33"/>
    </row>
    <row r="70" spans="2:43" s="1" customFormat="1" ht="6.7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75" customHeight="1">
      <c r="B76" s="31"/>
      <c r="C76" s="204" t="s">
        <v>199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33"/>
    </row>
    <row r="77" spans="2:43" s="3" customFormat="1" ht="14.25" customHeight="1">
      <c r="B77" s="61"/>
      <c r="C77" s="26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2016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75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205" t="str">
        <f>K6</f>
        <v>Rekonstrukce šaten zaměstnanců Nemocnice s poliklinikou v Havířově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66"/>
      <c r="AQ78" s="67"/>
    </row>
    <row r="79" spans="2:43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6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Havířov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6" t="s">
        <v>22</v>
      </c>
      <c r="AJ80" s="32"/>
      <c r="AK80" s="32"/>
      <c r="AL80" s="32"/>
      <c r="AM80" s="69" t="str">
        <f>IF(AN8="","",AN8)</f>
        <v>1.10.2016</v>
      </c>
      <c r="AN80" s="32"/>
      <c r="AO80" s="32"/>
      <c r="AP80" s="32"/>
      <c r="AQ80" s="33"/>
    </row>
    <row r="81" spans="2:43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6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Nemocnice s poliklinikou Havířov, přísp. organ.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6" t="s">
        <v>31</v>
      </c>
      <c r="AJ82" s="32"/>
      <c r="AK82" s="32"/>
      <c r="AL82" s="32"/>
      <c r="AM82" s="207" t="str">
        <f>IF(E17="","",E17)</f>
        <v>Ing.arch. Petr Kopecký </v>
      </c>
      <c r="AN82" s="234"/>
      <c r="AO82" s="234"/>
      <c r="AP82" s="234"/>
      <c r="AQ82" s="33"/>
      <c r="AS82" s="208" t="s">
        <v>57</v>
      </c>
      <c r="AT82" s="209"/>
      <c r="AU82" s="70"/>
      <c r="AV82" s="70"/>
      <c r="AW82" s="70"/>
      <c r="AX82" s="70"/>
      <c r="AY82" s="70"/>
      <c r="AZ82" s="70"/>
      <c r="BA82" s="70"/>
      <c r="BB82" s="70"/>
      <c r="BC82" s="70"/>
      <c r="BD82" s="71"/>
    </row>
    <row r="83" spans="2:56" s="1" customFormat="1" ht="15">
      <c r="B83" s="31"/>
      <c r="C83" s="26" t="s">
        <v>29</v>
      </c>
      <c r="D83" s="32"/>
      <c r="E83" s="32"/>
      <c r="F83" s="32"/>
      <c r="G83" s="32"/>
      <c r="H83" s="32"/>
      <c r="I83" s="32"/>
      <c r="J83" s="32"/>
      <c r="K83" s="32"/>
      <c r="L83" s="62">
        <f>IF(E14="Vyplň údaj","",E14)</f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6" t="s">
        <v>35</v>
      </c>
      <c r="AJ83" s="32"/>
      <c r="AK83" s="32"/>
      <c r="AL83" s="32"/>
      <c r="AM83" s="207" t="str">
        <f>IF(E20="","",E20)</f>
        <v> </v>
      </c>
      <c r="AN83" s="234"/>
      <c r="AO83" s="234"/>
      <c r="AP83" s="234"/>
      <c r="AQ83" s="33"/>
      <c r="AS83" s="210"/>
      <c r="AT83" s="211"/>
      <c r="AU83" s="72"/>
      <c r="AV83" s="72"/>
      <c r="AW83" s="72"/>
      <c r="AX83" s="72"/>
      <c r="AY83" s="72"/>
      <c r="AZ83" s="72"/>
      <c r="BA83" s="72"/>
      <c r="BB83" s="72"/>
      <c r="BC83" s="72"/>
      <c r="BD83" s="73"/>
    </row>
    <row r="84" spans="2:56" s="1" customFormat="1" ht="10.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37"/>
      <c r="AT84" s="234"/>
      <c r="AU84" s="32"/>
      <c r="AV84" s="32"/>
      <c r="AW84" s="32"/>
      <c r="AX84" s="32"/>
      <c r="AY84" s="32"/>
      <c r="AZ84" s="32"/>
      <c r="BA84" s="32"/>
      <c r="BB84" s="32"/>
      <c r="BC84" s="32"/>
      <c r="BD84" s="75"/>
    </row>
    <row r="85" spans="2:56" s="1" customFormat="1" ht="29.25" customHeight="1">
      <c r="B85" s="31"/>
      <c r="C85" s="222" t="s">
        <v>58</v>
      </c>
      <c r="D85" s="201"/>
      <c r="E85" s="201"/>
      <c r="F85" s="201"/>
      <c r="G85" s="201"/>
      <c r="H85" s="44"/>
      <c r="I85" s="202" t="s">
        <v>59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2" t="s">
        <v>60</v>
      </c>
      <c r="AH85" s="201"/>
      <c r="AI85" s="201"/>
      <c r="AJ85" s="201"/>
      <c r="AK85" s="201"/>
      <c r="AL85" s="201"/>
      <c r="AM85" s="201"/>
      <c r="AN85" s="202" t="s">
        <v>61</v>
      </c>
      <c r="AO85" s="201"/>
      <c r="AP85" s="203"/>
      <c r="AQ85" s="33"/>
      <c r="AS85" s="76" t="s">
        <v>62</v>
      </c>
      <c r="AT85" s="77" t="s">
        <v>63</v>
      </c>
      <c r="AU85" s="77" t="s">
        <v>64</v>
      </c>
      <c r="AV85" s="77" t="s">
        <v>65</v>
      </c>
      <c r="AW85" s="77" t="s">
        <v>66</v>
      </c>
      <c r="AX85" s="77" t="s">
        <v>67</v>
      </c>
      <c r="AY85" s="77" t="s">
        <v>68</v>
      </c>
      <c r="AZ85" s="77" t="s">
        <v>69</v>
      </c>
      <c r="BA85" s="77" t="s">
        <v>70</v>
      </c>
      <c r="BB85" s="77" t="s">
        <v>71</v>
      </c>
      <c r="BC85" s="77" t="s">
        <v>72</v>
      </c>
      <c r="BD85" s="78" t="s">
        <v>73</v>
      </c>
    </row>
    <row r="86" spans="2:56" s="1" customFormat="1" ht="10.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9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25" customHeight="1">
      <c r="B87" s="64"/>
      <c r="C87" s="80" t="s">
        <v>74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23"/>
      <c r="AH87" s="223"/>
      <c r="AI87" s="223"/>
      <c r="AJ87" s="223"/>
      <c r="AK87" s="223"/>
      <c r="AL87" s="223"/>
      <c r="AM87" s="223"/>
      <c r="AN87" s="224"/>
      <c r="AO87" s="224"/>
      <c r="AP87" s="224"/>
      <c r="AQ87" s="67"/>
      <c r="AS87" s="82" t="e">
        <f>ROUND(AS88+SUM(AS91:AS94),2)</f>
        <v>#REF!</v>
      </c>
      <c r="AT87" s="83" t="e">
        <f aca="true" t="shared" si="0" ref="AT87:AT94">ROUND(SUM(AV87:AW87),2)</f>
        <v>#REF!</v>
      </c>
      <c r="AU87" s="84" t="e">
        <f>ROUND(AU88+SUM(AU91:AU94),5)</f>
        <v>#REF!</v>
      </c>
      <c r="AV87" s="83" t="e">
        <f>ROUND(AZ87*L31,2)</f>
        <v>#REF!</v>
      </c>
      <c r="AW87" s="83" t="e">
        <f>ROUND(BA87*L32,2)</f>
        <v>#REF!</v>
      </c>
      <c r="AX87" s="83" t="e">
        <f>ROUND(BB87*L31,2)</f>
        <v>#REF!</v>
      </c>
      <c r="AY87" s="83" t="e">
        <f>ROUND(BC87*L32,2)</f>
        <v>#REF!</v>
      </c>
      <c r="AZ87" s="83" t="e">
        <f>ROUND(AZ88+SUM(AZ91:AZ94),2)</f>
        <v>#REF!</v>
      </c>
      <c r="BA87" s="83" t="e">
        <f>ROUND(BA88+SUM(BA91:BA94),2)</f>
        <v>#REF!</v>
      </c>
      <c r="BB87" s="83" t="e">
        <f>ROUND(BB88+SUM(BB91:BB94),2)</f>
        <v>#REF!</v>
      </c>
      <c r="BC87" s="83" t="e">
        <f>ROUND(BC88+SUM(BC91:BC94),2)</f>
        <v>#REF!</v>
      </c>
      <c r="BD87" s="85" t="e">
        <f>ROUND(BD88+SUM(BD91:BD94),2)</f>
        <v>#REF!</v>
      </c>
      <c r="BS87" s="86" t="s">
        <v>75</v>
      </c>
      <c r="BT87" s="86" t="s">
        <v>76</v>
      </c>
      <c r="BU87" s="87" t="s">
        <v>77</v>
      </c>
      <c r="BV87" s="86" t="s">
        <v>78</v>
      </c>
      <c r="BW87" s="86" t="s">
        <v>79</v>
      </c>
      <c r="BX87" s="86" t="s">
        <v>80</v>
      </c>
    </row>
    <row r="88" spans="2:76" s="5" customFormat="1" ht="22.5" customHeight="1">
      <c r="B88" s="88"/>
      <c r="C88" s="89"/>
      <c r="D88" s="215" t="s">
        <v>81</v>
      </c>
      <c r="E88" s="216"/>
      <c r="F88" s="216"/>
      <c r="G88" s="216"/>
      <c r="H88" s="216"/>
      <c r="I88" s="195"/>
      <c r="J88" s="215" t="s">
        <v>82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21"/>
      <c r="AH88" s="214"/>
      <c r="AI88" s="214"/>
      <c r="AJ88" s="214"/>
      <c r="AK88" s="214"/>
      <c r="AL88" s="214"/>
      <c r="AM88" s="214"/>
      <c r="AN88" s="230"/>
      <c r="AO88" s="214"/>
      <c r="AP88" s="214"/>
      <c r="AQ88" s="193"/>
      <c r="AS88" s="92" t="e">
        <f>ROUND(SUM(AS89:AS90),2)</f>
        <v>#REF!</v>
      </c>
      <c r="AT88" s="93" t="e">
        <f t="shared" si="0"/>
        <v>#REF!</v>
      </c>
      <c r="AU88" s="94" t="e">
        <f>ROUND(SUM(AU89:AU90),5)</f>
        <v>#REF!</v>
      </c>
      <c r="AV88" s="93" t="e">
        <f>ROUND(AZ88*L31,2)</f>
        <v>#REF!</v>
      </c>
      <c r="AW88" s="93" t="e">
        <f>ROUND(BA88*L32,2)</f>
        <v>#REF!</v>
      </c>
      <c r="AX88" s="93" t="e">
        <f>ROUND(BB88*L31,2)</f>
        <v>#REF!</v>
      </c>
      <c r="AY88" s="93" t="e">
        <f>ROUND(BC88*L32,2)</f>
        <v>#REF!</v>
      </c>
      <c r="AZ88" s="93" t="e">
        <f>ROUND(SUM(AZ89:AZ90),2)</f>
        <v>#REF!</v>
      </c>
      <c r="BA88" s="93" t="e">
        <f>ROUND(SUM(BA89:BA90),2)</f>
        <v>#REF!</v>
      </c>
      <c r="BB88" s="93" t="e">
        <f>ROUND(SUM(BB89:BB90),2)</f>
        <v>#REF!</v>
      </c>
      <c r="BC88" s="93" t="e">
        <f>ROUND(SUM(BC89:BC90),2)</f>
        <v>#REF!</v>
      </c>
      <c r="BD88" s="95" t="e">
        <f>ROUND(SUM(BD89:BD90),2)</f>
        <v>#REF!</v>
      </c>
      <c r="BS88" s="96" t="s">
        <v>75</v>
      </c>
      <c r="BT88" s="96" t="s">
        <v>81</v>
      </c>
      <c r="BU88" s="96" t="s">
        <v>77</v>
      </c>
      <c r="BV88" s="96" t="s">
        <v>78</v>
      </c>
      <c r="BW88" s="96" t="s">
        <v>83</v>
      </c>
      <c r="BX88" s="96" t="s">
        <v>79</v>
      </c>
    </row>
    <row r="89" spans="1:76" s="6" customFormat="1" ht="22.5" customHeight="1">
      <c r="A89" s="174"/>
      <c r="B89" s="97"/>
      <c r="C89" s="98"/>
      <c r="D89" s="196"/>
      <c r="E89" s="219" t="s">
        <v>84</v>
      </c>
      <c r="F89" s="220"/>
      <c r="G89" s="220"/>
      <c r="H89" s="220"/>
      <c r="I89" s="220"/>
      <c r="J89" s="196"/>
      <c r="K89" s="219" t="s">
        <v>85</v>
      </c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17"/>
      <c r="AH89" s="218"/>
      <c r="AI89" s="218"/>
      <c r="AJ89" s="218"/>
      <c r="AK89" s="218"/>
      <c r="AL89" s="218"/>
      <c r="AM89" s="218"/>
      <c r="AN89" s="217"/>
      <c r="AO89" s="218"/>
      <c r="AP89" s="218"/>
      <c r="AQ89" s="194"/>
      <c r="AS89" s="99">
        <f>ŠATNY!M29</f>
        <v>0</v>
      </c>
      <c r="AT89" s="100">
        <f t="shared" si="0"/>
        <v>0</v>
      </c>
      <c r="AU89" s="101" t="e">
        <f>ŠATNY!W119</f>
        <v>#REF!</v>
      </c>
      <c r="AV89" s="100">
        <f>ŠATNY!M33</f>
        <v>0</v>
      </c>
      <c r="AW89" s="100">
        <f>ŠATNY!M34</f>
        <v>0</v>
      </c>
      <c r="AX89" s="100">
        <f>ŠATNY!M35</f>
        <v>0</v>
      </c>
      <c r="AY89" s="100">
        <f>ŠATNY!M36</f>
        <v>0</v>
      </c>
      <c r="AZ89" s="100">
        <f>ŠATNY!H33</f>
        <v>0</v>
      </c>
      <c r="BA89" s="100">
        <f>ŠATNY!H34</f>
        <v>0</v>
      </c>
      <c r="BB89" s="100">
        <f>ŠATNY!H35</f>
        <v>0</v>
      </c>
      <c r="BC89" s="100">
        <f>ŠATNY!H36</f>
        <v>0</v>
      </c>
      <c r="BD89" s="102">
        <f>ŠATNY!H37</f>
        <v>0</v>
      </c>
      <c r="BT89" s="103" t="s">
        <v>86</v>
      </c>
      <c r="BV89" s="103" t="s">
        <v>78</v>
      </c>
      <c r="BW89" s="103" t="s">
        <v>87</v>
      </c>
      <c r="BX89" s="103" t="s">
        <v>83</v>
      </c>
    </row>
    <row r="90" spans="1:76" s="6" customFormat="1" ht="22.5" customHeight="1">
      <c r="A90" s="174"/>
      <c r="B90" s="97"/>
      <c r="C90" s="98"/>
      <c r="D90" s="196"/>
      <c r="E90" s="219" t="s">
        <v>88</v>
      </c>
      <c r="F90" s="220"/>
      <c r="G90" s="220"/>
      <c r="H90" s="220"/>
      <c r="I90" s="220"/>
      <c r="J90" s="196"/>
      <c r="K90" s="219" t="s">
        <v>200</v>
      </c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17"/>
      <c r="AH90" s="218"/>
      <c r="AI90" s="218"/>
      <c r="AJ90" s="218"/>
      <c r="AK90" s="218"/>
      <c r="AL90" s="218"/>
      <c r="AM90" s="218"/>
      <c r="AN90" s="217"/>
      <c r="AO90" s="218"/>
      <c r="AP90" s="218"/>
      <c r="AQ90" s="194"/>
      <c r="AS90" s="99" t="e">
        <f>#REF!</f>
        <v>#REF!</v>
      </c>
      <c r="AT90" s="100" t="e">
        <f t="shared" si="0"/>
        <v>#REF!</v>
      </c>
      <c r="AU90" s="101" t="e">
        <f>#REF!</f>
        <v>#REF!</v>
      </c>
      <c r="AV90" s="100" t="e">
        <f>#REF!</f>
        <v>#REF!</v>
      </c>
      <c r="AW90" s="100" t="e">
        <f>#REF!</f>
        <v>#REF!</v>
      </c>
      <c r="AX90" s="100" t="e">
        <f>#REF!</f>
        <v>#REF!</v>
      </c>
      <c r="AY90" s="100" t="e">
        <f>#REF!</f>
        <v>#REF!</v>
      </c>
      <c r="AZ90" s="100" t="e">
        <f>#REF!</f>
        <v>#REF!</v>
      </c>
      <c r="BA90" s="100" t="e">
        <f>#REF!</f>
        <v>#REF!</v>
      </c>
      <c r="BB90" s="100" t="e">
        <f>#REF!</f>
        <v>#REF!</v>
      </c>
      <c r="BC90" s="100" t="e">
        <f>#REF!</f>
        <v>#REF!</v>
      </c>
      <c r="BD90" s="102" t="e">
        <f>#REF!</f>
        <v>#REF!</v>
      </c>
      <c r="BT90" s="103" t="s">
        <v>86</v>
      </c>
      <c r="BV90" s="103" t="s">
        <v>78</v>
      </c>
      <c r="BW90" s="103" t="s">
        <v>89</v>
      </c>
      <c r="BX90" s="103" t="s">
        <v>83</v>
      </c>
    </row>
    <row r="91" spans="1:76" s="5" customFormat="1" ht="22.5" customHeight="1">
      <c r="A91" s="174"/>
      <c r="B91" s="88"/>
      <c r="C91" s="89"/>
      <c r="D91" s="215" t="s">
        <v>86</v>
      </c>
      <c r="E91" s="216"/>
      <c r="F91" s="216"/>
      <c r="G91" s="216"/>
      <c r="H91" s="216"/>
      <c r="I91" s="195"/>
      <c r="J91" s="215" t="s">
        <v>90</v>
      </c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30"/>
      <c r="AH91" s="214"/>
      <c r="AI91" s="214"/>
      <c r="AJ91" s="214"/>
      <c r="AK91" s="214"/>
      <c r="AL91" s="214"/>
      <c r="AM91" s="214"/>
      <c r="AN91" s="230"/>
      <c r="AO91" s="214"/>
      <c r="AP91" s="214"/>
      <c r="AQ91" s="193"/>
      <c r="AS91" s="92" t="e">
        <f>#REF!</f>
        <v>#REF!</v>
      </c>
      <c r="AT91" s="93" t="e">
        <f t="shared" si="0"/>
        <v>#REF!</v>
      </c>
      <c r="AU91" s="94" t="e">
        <f>#REF!</f>
        <v>#REF!</v>
      </c>
      <c r="AV91" s="93" t="e">
        <f>#REF!</f>
        <v>#REF!</v>
      </c>
      <c r="AW91" s="93" t="e">
        <f>#REF!</f>
        <v>#REF!</v>
      </c>
      <c r="AX91" s="93" t="e">
        <f>#REF!</f>
        <v>#REF!</v>
      </c>
      <c r="AY91" s="93" t="e">
        <f>#REF!</f>
        <v>#REF!</v>
      </c>
      <c r="AZ91" s="93" t="e">
        <f>#REF!</f>
        <v>#REF!</v>
      </c>
      <c r="BA91" s="93" t="e">
        <f>#REF!</f>
        <v>#REF!</v>
      </c>
      <c r="BB91" s="93" t="e">
        <f>#REF!</f>
        <v>#REF!</v>
      </c>
      <c r="BC91" s="93" t="e">
        <f>#REF!</f>
        <v>#REF!</v>
      </c>
      <c r="BD91" s="95" t="e">
        <f>#REF!</f>
        <v>#REF!</v>
      </c>
      <c r="BT91" s="96" t="s">
        <v>81</v>
      </c>
      <c r="BV91" s="96" t="s">
        <v>78</v>
      </c>
      <c r="BW91" s="96" t="s">
        <v>91</v>
      </c>
      <c r="BX91" s="96" t="s">
        <v>79</v>
      </c>
    </row>
    <row r="92" spans="1:76" s="5" customFormat="1" ht="22.5" customHeight="1">
      <c r="A92" s="174"/>
      <c r="B92" s="88"/>
      <c r="C92" s="89"/>
      <c r="D92" s="215" t="s">
        <v>92</v>
      </c>
      <c r="E92" s="216"/>
      <c r="F92" s="216"/>
      <c r="G92" s="216"/>
      <c r="H92" s="216"/>
      <c r="I92" s="195"/>
      <c r="J92" s="215" t="s">
        <v>93</v>
      </c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30"/>
      <c r="AH92" s="214"/>
      <c r="AI92" s="214"/>
      <c r="AJ92" s="214"/>
      <c r="AK92" s="214"/>
      <c r="AL92" s="214"/>
      <c r="AM92" s="214"/>
      <c r="AN92" s="230"/>
      <c r="AO92" s="214"/>
      <c r="AP92" s="214"/>
      <c r="AQ92" s="193"/>
      <c r="AS92" s="92" t="e">
        <f>#REF!</f>
        <v>#REF!</v>
      </c>
      <c r="AT92" s="93" t="e">
        <f t="shared" si="0"/>
        <v>#REF!</v>
      </c>
      <c r="AU92" s="94" t="e">
        <f>#REF!</f>
        <v>#REF!</v>
      </c>
      <c r="AV92" s="93" t="e">
        <f>#REF!</f>
        <v>#REF!</v>
      </c>
      <c r="AW92" s="93" t="e">
        <f>#REF!</f>
        <v>#REF!</v>
      </c>
      <c r="AX92" s="93" t="e">
        <f>#REF!</f>
        <v>#REF!</v>
      </c>
      <c r="AY92" s="93" t="e">
        <f>#REF!</f>
        <v>#REF!</v>
      </c>
      <c r="AZ92" s="93" t="e">
        <f>#REF!</f>
        <v>#REF!</v>
      </c>
      <c r="BA92" s="93" t="e">
        <f>#REF!</f>
        <v>#REF!</v>
      </c>
      <c r="BB92" s="93" t="e">
        <f>#REF!</f>
        <v>#REF!</v>
      </c>
      <c r="BC92" s="93" t="e">
        <f>#REF!</f>
        <v>#REF!</v>
      </c>
      <c r="BD92" s="95" t="e">
        <f>#REF!</f>
        <v>#REF!</v>
      </c>
      <c r="BT92" s="96" t="s">
        <v>81</v>
      </c>
      <c r="BV92" s="96" t="s">
        <v>78</v>
      </c>
      <c r="BW92" s="96" t="s">
        <v>94</v>
      </c>
      <c r="BX92" s="96" t="s">
        <v>79</v>
      </c>
    </row>
    <row r="93" spans="1:76" s="5" customFormat="1" ht="22.5" customHeight="1">
      <c r="A93" s="174"/>
      <c r="B93" s="88"/>
      <c r="C93" s="89"/>
      <c r="D93" s="200"/>
      <c r="E93" s="90"/>
      <c r="F93" s="90"/>
      <c r="G93" s="90"/>
      <c r="H93" s="90"/>
      <c r="I93" s="90"/>
      <c r="J93" s="20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230"/>
      <c r="AH93" s="259"/>
      <c r="AI93" s="259"/>
      <c r="AJ93" s="259"/>
      <c r="AK93" s="259"/>
      <c r="AL93" s="259"/>
      <c r="AM93" s="259"/>
      <c r="AN93" s="230"/>
      <c r="AO93" s="259"/>
      <c r="AP93" s="259"/>
      <c r="AQ93" s="193"/>
      <c r="AS93" s="212"/>
      <c r="AT93" s="93"/>
      <c r="AU93" s="94"/>
      <c r="AV93" s="93"/>
      <c r="AW93" s="93"/>
      <c r="AX93" s="93"/>
      <c r="AY93" s="93"/>
      <c r="AZ93" s="93"/>
      <c r="BA93" s="93"/>
      <c r="BB93" s="93"/>
      <c r="BC93" s="93"/>
      <c r="BD93" s="213"/>
      <c r="BT93" s="96"/>
      <c r="BV93" s="96"/>
      <c r="BW93" s="96"/>
      <c r="BX93" s="96"/>
    </row>
    <row r="94" spans="1:76" s="5" customFormat="1" ht="22.5" customHeight="1">
      <c r="A94" s="174"/>
      <c r="B94" s="88"/>
      <c r="C94" s="89"/>
      <c r="D94" s="228"/>
      <c r="E94" s="229"/>
      <c r="F94" s="229"/>
      <c r="G94" s="229"/>
      <c r="H94" s="229"/>
      <c r="I94" s="90"/>
      <c r="J94" s="228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6"/>
      <c r="AH94" s="227"/>
      <c r="AI94" s="227"/>
      <c r="AJ94" s="227"/>
      <c r="AK94" s="227"/>
      <c r="AL94" s="227"/>
      <c r="AM94" s="227"/>
      <c r="AN94" s="226"/>
      <c r="AO94" s="227"/>
      <c r="AP94" s="227"/>
      <c r="AQ94" s="91"/>
      <c r="AS94" s="104" t="e">
        <f>#REF!</f>
        <v>#REF!</v>
      </c>
      <c r="AT94" s="105" t="e">
        <f t="shared" si="0"/>
        <v>#REF!</v>
      </c>
      <c r="AU94" s="106" t="e">
        <f>#REF!</f>
        <v>#REF!</v>
      </c>
      <c r="AV94" s="105" t="e">
        <f>#REF!</f>
        <v>#REF!</v>
      </c>
      <c r="AW94" s="105" t="e">
        <f>#REF!</f>
        <v>#REF!</v>
      </c>
      <c r="AX94" s="105" t="e">
        <f>#REF!</f>
        <v>#REF!</v>
      </c>
      <c r="AY94" s="105" t="e">
        <f>#REF!</f>
        <v>#REF!</v>
      </c>
      <c r="AZ94" s="105" t="e">
        <f>#REF!</f>
        <v>#REF!</v>
      </c>
      <c r="BA94" s="105" t="e">
        <f>#REF!</f>
        <v>#REF!</v>
      </c>
      <c r="BB94" s="105" t="e">
        <f>#REF!</f>
        <v>#REF!</v>
      </c>
      <c r="BC94" s="105" t="e">
        <f>#REF!</f>
        <v>#REF!</v>
      </c>
      <c r="BD94" s="107" t="e">
        <f>#REF!</f>
        <v>#REF!</v>
      </c>
      <c r="BT94" s="96" t="s">
        <v>81</v>
      </c>
      <c r="BV94" s="96" t="s">
        <v>78</v>
      </c>
      <c r="BW94" s="96" t="s">
        <v>96</v>
      </c>
      <c r="BX94" s="96" t="s">
        <v>79</v>
      </c>
    </row>
    <row r="95" spans="2:43" ht="13.5"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20"/>
    </row>
    <row r="96" spans="2:48" s="1" customFormat="1" ht="30" customHeight="1">
      <c r="B96" s="31"/>
      <c r="C96" s="80" t="s">
        <v>97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224"/>
      <c r="AH96" s="234"/>
      <c r="AI96" s="234"/>
      <c r="AJ96" s="234"/>
      <c r="AK96" s="234"/>
      <c r="AL96" s="234"/>
      <c r="AM96" s="234"/>
      <c r="AN96" s="224"/>
      <c r="AO96" s="234"/>
      <c r="AP96" s="234"/>
      <c r="AQ96" s="33"/>
      <c r="AS96" s="76" t="s">
        <v>98</v>
      </c>
      <c r="AT96" s="77" t="s">
        <v>99</v>
      </c>
      <c r="AU96" s="77" t="s">
        <v>41</v>
      </c>
      <c r="AV96" s="78" t="s">
        <v>63</v>
      </c>
    </row>
    <row r="97" spans="2:89" s="1" customFormat="1" ht="19.5" customHeight="1">
      <c r="B97" s="31"/>
      <c r="C97" s="32"/>
      <c r="D97" s="108" t="s">
        <v>100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235"/>
      <c r="AH97" s="234"/>
      <c r="AI97" s="234"/>
      <c r="AJ97" s="234"/>
      <c r="AK97" s="234"/>
      <c r="AL97" s="234"/>
      <c r="AM97" s="234"/>
      <c r="AN97" s="236"/>
      <c r="AO97" s="234"/>
      <c r="AP97" s="234"/>
      <c r="AQ97" s="33"/>
      <c r="AS97" s="109">
        <v>0</v>
      </c>
      <c r="AT97" s="110" t="s">
        <v>101</v>
      </c>
      <c r="AU97" s="110" t="s">
        <v>42</v>
      </c>
      <c r="AV97" s="111">
        <f>ROUND(IF(AU97="základní",AG97*L31,IF(AU97="snížená",AG97*L32,0)),2)</f>
        <v>0</v>
      </c>
      <c r="BV97" s="14" t="s">
        <v>102</v>
      </c>
      <c r="BY97" s="112">
        <f>IF(AU97="základní",AV97,0)</f>
        <v>0</v>
      </c>
      <c r="BZ97" s="112">
        <f>IF(AU97="snížená",AV97,0)</f>
        <v>0</v>
      </c>
      <c r="CA97" s="112">
        <v>0</v>
      </c>
      <c r="CB97" s="112">
        <v>0</v>
      </c>
      <c r="CC97" s="112">
        <v>0</v>
      </c>
      <c r="CD97" s="112">
        <f>IF(AU97="základní",AG97,0)</f>
        <v>0</v>
      </c>
      <c r="CE97" s="112">
        <f>IF(AU97="snížená",AG97,0)</f>
        <v>0</v>
      </c>
      <c r="CF97" s="112">
        <f>IF(AU97="zákl. přenesená",AG97,0)</f>
        <v>0</v>
      </c>
      <c r="CG97" s="112">
        <f>IF(AU97="sníž. přenesená",AG97,0)</f>
        <v>0</v>
      </c>
      <c r="CH97" s="112">
        <f>IF(AU97="nulová",AG97,0)</f>
        <v>0</v>
      </c>
      <c r="CI97" s="14">
        <f>IF(AU97="základní",1,IF(AU97="snížená",2,IF(AU97="zákl. přenesená",4,IF(AU97="sníž. přenesená",5,3))))</f>
        <v>1</v>
      </c>
      <c r="CJ97" s="14">
        <f>IF(AT97="stavební čast",1,IF(8896="investiční čast",2,3))</f>
        <v>1</v>
      </c>
      <c r="CK97" s="14" t="str">
        <f>IF(D97="Vyplň vlastní","","x")</f>
        <v>x</v>
      </c>
    </row>
    <row r="98" spans="2:89" s="1" customFormat="1" ht="19.5" customHeight="1">
      <c r="B98" s="31"/>
      <c r="C98" s="32"/>
      <c r="D98" s="233" t="s">
        <v>103</v>
      </c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32"/>
      <c r="AD98" s="32"/>
      <c r="AE98" s="32"/>
      <c r="AF98" s="32"/>
      <c r="AG98" s="235"/>
      <c r="AH98" s="234"/>
      <c r="AI98" s="234"/>
      <c r="AJ98" s="234"/>
      <c r="AK98" s="234"/>
      <c r="AL98" s="234"/>
      <c r="AM98" s="234"/>
      <c r="AN98" s="236"/>
      <c r="AO98" s="234"/>
      <c r="AP98" s="234"/>
      <c r="AQ98" s="33"/>
      <c r="AS98" s="113">
        <v>0</v>
      </c>
      <c r="AT98" s="114" t="s">
        <v>101</v>
      </c>
      <c r="AU98" s="114" t="s">
        <v>42</v>
      </c>
      <c r="AV98" s="102">
        <f>ROUND(IF(AU98="nulová",0,IF(OR(AU98="základní",AU98="zákl. přenesená"),AG98*L31,AG98*L32)),2)</f>
        <v>0</v>
      </c>
      <c r="BV98" s="14" t="s">
        <v>104</v>
      </c>
      <c r="BY98" s="112">
        <f>IF(AU98="základní",AV98,0)</f>
        <v>0</v>
      </c>
      <c r="BZ98" s="112">
        <f>IF(AU98="snížená",AV98,0)</f>
        <v>0</v>
      </c>
      <c r="CA98" s="112">
        <f>IF(AU98="zákl. přenesená",AV98,0)</f>
        <v>0</v>
      </c>
      <c r="CB98" s="112">
        <f>IF(AU98="sníž. přenesená",AV98,0)</f>
        <v>0</v>
      </c>
      <c r="CC98" s="112">
        <f>IF(AU98="nulová",AV98,0)</f>
        <v>0</v>
      </c>
      <c r="CD98" s="112">
        <f>IF(AU98="základní",AG98,0)</f>
        <v>0</v>
      </c>
      <c r="CE98" s="112">
        <f>IF(AU98="snížená",AG98,0)</f>
        <v>0</v>
      </c>
      <c r="CF98" s="112">
        <f>IF(AU98="zákl. přenesená",AG98,0)</f>
        <v>0</v>
      </c>
      <c r="CG98" s="112">
        <f>IF(AU98="sníž. přenesená",AG98,0)</f>
        <v>0</v>
      </c>
      <c r="CH98" s="112">
        <f>IF(AU98="nulová",AG98,0)</f>
        <v>0</v>
      </c>
      <c r="CI98" s="14">
        <f>IF(AU98="základní",1,IF(AU98="snížená",2,IF(AU98="zákl. přenesená",4,IF(AU98="sníž. přenesená",5,3))))</f>
        <v>1</v>
      </c>
      <c r="CJ98" s="14">
        <f>IF(AT98="stavební čast",1,IF(8897="investiční čast",2,3))</f>
        <v>1</v>
      </c>
      <c r="CK98" s="14">
        <f>IF(D98="Vyplň vlastní","","x")</f>
      </c>
    </row>
    <row r="99" spans="2:89" s="1" customFormat="1" ht="19.5" customHeight="1">
      <c r="B99" s="31"/>
      <c r="C99" s="32"/>
      <c r="D99" s="233" t="s">
        <v>103</v>
      </c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32"/>
      <c r="AD99" s="32"/>
      <c r="AE99" s="32"/>
      <c r="AF99" s="32"/>
      <c r="AG99" s="235"/>
      <c r="AH99" s="234"/>
      <c r="AI99" s="234"/>
      <c r="AJ99" s="234"/>
      <c r="AK99" s="234"/>
      <c r="AL99" s="234"/>
      <c r="AM99" s="234"/>
      <c r="AN99" s="236"/>
      <c r="AO99" s="234"/>
      <c r="AP99" s="234"/>
      <c r="AQ99" s="33"/>
      <c r="AS99" s="113">
        <v>0</v>
      </c>
      <c r="AT99" s="114" t="s">
        <v>101</v>
      </c>
      <c r="AU99" s="114" t="s">
        <v>42</v>
      </c>
      <c r="AV99" s="102">
        <f>ROUND(IF(AU99="nulová",0,IF(OR(AU99="základní",AU99="zákl. přenesená"),AG99*L31,AG99*L32)),2)</f>
        <v>0</v>
      </c>
      <c r="BV99" s="14" t="s">
        <v>104</v>
      </c>
      <c r="BY99" s="112">
        <f>IF(AU99="základní",AV99,0)</f>
        <v>0</v>
      </c>
      <c r="BZ99" s="112">
        <f>IF(AU99="snížená",AV99,0)</f>
        <v>0</v>
      </c>
      <c r="CA99" s="112">
        <f>IF(AU99="zákl. přenesená",AV99,0)</f>
        <v>0</v>
      </c>
      <c r="CB99" s="112">
        <f>IF(AU99="sníž. přenesená",AV99,0)</f>
        <v>0</v>
      </c>
      <c r="CC99" s="112">
        <f>IF(AU99="nulová",AV99,0)</f>
        <v>0</v>
      </c>
      <c r="CD99" s="112">
        <f>IF(AU99="základní",AG99,0)</f>
        <v>0</v>
      </c>
      <c r="CE99" s="112">
        <f>IF(AU99="snížená",AG99,0)</f>
        <v>0</v>
      </c>
      <c r="CF99" s="112">
        <f>IF(AU99="zákl. přenesená",AG99,0)</f>
        <v>0</v>
      </c>
      <c r="CG99" s="112">
        <f>IF(AU99="sníž. přenesená",AG99,0)</f>
        <v>0</v>
      </c>
      <c r="CH99" s="112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čast",1,IF(8898="investiční čast",2,3))</f>
        <v>1</v>
      </c>
      <c r="CK99" s="14">
        <f>IF(D99="Vyplň vlastní","","x")</f>
      </c>
    </row>
    <row r="100" spans="2:89" s="1" customFormat="1" ht="19.5" customHeight="1">
      <c r="B100" s="31"/>
      <c r="C100" s="32"/>
      <c r="D100" s="233" t="s">
        <v>103</v>
      </c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32"/>
      <c r="AD100" s="32"/>
      <c r="AE100" s="32"/>
      <c r="AF100" s="32"/>
      <c r="AG100" s="235"/>
      <c r="AH100" s="234"/>
      <c r="AI100" s="234"/>
      <c r="AJ100" s="234"/>
      <c r="AK100" s="234"/>
      <c r="AL100" s="234"/>
      <c r="AM100" s="234"/>
      <c r="AN100" s="236"/>
      <c r="AO100" s="234"/>
      <c r="AP100" s="234"/>
      <c r="AQ100" s="33"/>
      <c r="AS100" s="115">
        <v>0</v>
      </c>
      <c r="AT100" s="116" t="s">
        <v>101</v>
      </c>
      <c r="AU100" s="116" t="s">
        <v>42</v>
      </c>
      <c r="AV100" s="117">
        <f>ROUND(IF(AU100="nulová",0,IF(OR(AU100="základní",AU100="zákl. přenesená"),AG100*L31,AG100*L32)),2)</f>
        <v>0</v>
      </c>
      <c r="BV100" s="14" t="s">
        <v>104</v>
      </c>
      <c r="BY100" s="112">
        <f>IF(AU100="základní",AV100,0)</f>
        <v>0</v>
      </c>
      <c r="BZ100" s="112">
        <f>IF(AU100="snížená",AV100,0)</f>
        <v>0</v>
      </c>
      <c r="CA100" s="112">
        <f>IF(AU100="zákl. přenesená",AV100,0)</f>
        <v>0</v>
      </c>
      <c r="CB100" s="112">
        <f>IF(AU100="sníž. přenesená",AV100,0)</f>
        <v>0</v>
      </c>
      <c r="CC100" s="112">
        <f>IF(AU100="nulová",AV100,0)</f>
        <v>0</v>
      </c>
      <c r="CD100" s="112">
        <f>IF(AU100="základní",AG100,0)</f>
        <v>0</v>
      </c>
      <c r="CE100" s="112">
        <f>IF(AU100="snížená",AG100,0)</f>
        <v>0</v>
      </c>
      <c r="CF100" s="112">
        <f>IF(AU100="zákl. přenesená",AG100,0)</f>
        <v>0</v>
      </c>
      <c r="CG100" s="112">
        <f>IF(AU100="sníž. přenesená",AG100,0)</f>
        <v>0</v>
      </c>
      <c r="CH100" s="112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čast",1,IF(8899="investiční čast",2,3))</f>
        <v>1</v>
      </c>
      <c r="CK100" s="14">
        <f>IF(D100="Vyplň vlastní","","x")</f>
      </c>
    </row>
    <row r="101" spans="2:43" s="1" customFormat="1" ht="10.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3"/>
    </row>
    <row r="102" spans="2:43" s="1" customFormat="1" ht="30" customHeight="1">
      <c r="B102" s="31"/>
      <c r="C102" s="118" t="s">
        <v>105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33"/>
    </row>
    <row r="103" spans="2:43" s="1" customFormat="1" ht="6.75" customHeight="1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7"/>
    </row>
  </sheetData>
  <sheetProtection formatColumns="0" formatRows="0" sort="0" autoFilter="0"/>
  <mergeCells count="80">
    <mergeCell ref="AG93:AM93"/>
    <mergeCell ref="AN93:AP93"/>
    <mergeCell ref="L31:O31"/>
    <mergeCell ref="W31:AE31"/>
    <mergeCell ref="AK31:AO31"/>
    <mergeCell ref="L32:O32"/>
    <mergeCell ref="W32:AE32"/>
    <mergeCell ref="AK32:AO32"/>
    <mergeCell ref="L33:O33"/>
    <mergeCell ref="W33:AE33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4:AP94"/>
    <mergeCell ref="AG94:AM94"/>
    <mergeCell ref="D94:H94"/>
    <mergeCell ref="J94:AF94"/>
    <mergeCell ref="AG102:AM102"/>
    <mergeCell ref="AN102:AP102"/>
    <mergeCell ref="AN98:AP98"/>
    <mergeCell ref="D99:AB99"/>
    <mergeCell ref="AG99:AM99"/>
    <mergeCell ref="AN99:AP99"/>
    <mergeCell ref="D98:AB98"/>
    <mergeCell ref="AG98:AM98"/>
    <mergeCell ref="AR2:BE2"/>
    <mergeCell ref="D100:AB100"/>
    <mergeCell ref="AG100:AM100"/>
    <mergeCell ref="AN100:AP100"/>
    <mergeCell ref="AG87:AM87"/>
    <mergeCell ref="AN87:AP87"/>
    <mergeCell ref="AG96:AM96"/>
    <mergeCell ref="AN96:AP96"/>
    <mergeCell ref="AG97:AM97"/>
    <mergeCell ref="AN97:AP97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7:AT101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8"/>
  <sheetViews>
    <sheetView showGridLines="0" zoomScalePageLayoutView="0" workbookViewId="0" topLeftCell="B1">
      <pane ySplit="1" topLeftCell="BM131" activePane="bottomLeft" state="frozen"/>
      <selection pane="topLeft" activeCell="A1" sqref="A1"/>
      <selection pane="bottomLeft" activeCell="AD140" sqref="AD14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79"/>
      <c r="B1" s="176"/>
      <c r="C1" s="176"/>
      <c r="D1" s="177" t="s">
        <v>1</v>
      </c>
      <c r="E1" s="176"/>
      <c r="F1" s="178" t="s">
        <v>183</v>
      </c>
      <c r="G1" s="178"/>
      <c r="H1" s="269" t="s">
        <v>184</v>
      </c>
      <c r="I1" s="269"/>
      <c r="J1" s="269"/>
      <c r="K1" s="269"/>
      <c r="L1" s="178" t="s">
        <v>185</v>
      </c>
      <c r="M1" s="176"/>
      <c r="N1" s="176"/>
      <c r="O1" s="177" t="s">
        <v>106</v>
      </c>
      <c r="P1" s="176"/>
      <c r="Q1" s="176"/>
      <c r="R1" s="176"/>
      <c r="S1" s="178" t="s">
        <v>186</v>
      </c>
      <c r="T1" s="178"/>
      <c r="U1" s="179"/>
      <c r="V1" s="179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75" customHeight="1">
      <c r="C2" s="246" t="s">
        <v>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231" t="s">
        <v>6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4" t="s">
        <v>87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86</v>
      </c>
    </row>
    <row r="4" spans="2:46" ht="36.75" customHeight="1">
      <c r="B4" s="18"/>
      <c r="C4" s="204" t="s">
        <v>107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6" t="s">
        <v>15</v>
      </c>
      <c r="E6" s="19"/>
      <c r="F6" s="300" t="str">
        <f>'Rekapitulace - mobiliář'!K6</f>
        <v>Rekonstrukce šaten zaměstnanců Nemocnice s poliklinikou v Havířově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19"/>
      <c r="R6" s="20"/>
    </row>
    <row r="7" spans="2:18" ht="24.75" customHeight="1">
      <c r="B7" s="18"/>
      <c r="C7" s="19"/>
      <c r="D7" s="26" t="s">
        <v>108</v>
      </c>
      <c r="E7" s="19"/>
      <c r="F7" s="315" t="s">
        <v>189</v>
      </c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19"/>
      <c r="R7" s="20"/>
    </row>
    <row r="8" spans="2:18" s="1" customFormat="1" ht="32.25" customHeight="1">
      <c r="B8" s="31"/>
      <c r="C8" s="32"/>
      <c r="D8" s="25" t="s">
        <v>109</v>
      </c>
      <c r="E8" s="32"/>
      <c r="F8" s="252" t="s">
        <v>196</v>
      </c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32"/>
      <c r="R8" s="33"/>
    </row>
    <row r="9" spans="2:18" s="1" customFormat="1" ht="14.25" customHeight="1">
      <c r="B9" s="31"/>
      <c r="C9" s="32"/>
      <c r="D9" s="26" t="s">
        <v>17</v>
      </c>
      <c r="E9" s="32"/>
      <c r="F9" s="24" t="s">
        <v>18</v>
      </c>
      <c r="G9" s="32"/>
      <c r="H9" s="32"/>
      <c r="I9" s="32"/>
      <c r="J9" s="32"/>
      <c r="K9" s="32"/>
      <c r="L9" s="32"/>
      <c r="M9" s="26" t="s">
        <v>19</v>
      </c>
      <c r="N9" s="32"/>
      <c r="O9" s="24" t="s">
        <v>18</v>
      </c>
      <c r="P9" s="32"/>
      <c r="Q9" s="32"/>
      <c r="R9" s="33"/>
    </row>
    <row r="10" spans="2:18" s="1" customFormat="1" ht="14.25" customHeight="1">
      <c r="B10" s="31"/>
      <c r="C10" s="32"/>
      <c r="D10" s="26" t="s">
        <v>20</v>
      </c>
      <c r="E10" s="32"/>
      <c r="F10" s="24" t="s">
        <v>21</v>
      </c>
      <c r="G10" s="32"/>
      <c r="H10" s="32"/>
      <c r="I10" s="32"/>
      <c r="J10" s="32"/>
      <c r="K10" s="32"/>
      <c r="L10" s="32"/>
      <c r="M10" s="26" t="s">
        <v>22</v>
      </c>
      <c r="N10" s="32"/>
      <c r="O10" s="314" t="str">
        <f>'Rekapitulace - mobiliář'!AN8</f>
        <v>1.10.2016</v>
      </c>
      <c r="P10" s="234"/>
      <c r="Q10" s="32"/>
      <c r="R10" s="33"/>
    </row>
    <row r="11" spans="2:18" s="1" customFormat="1" ht="10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25" customHeight="1">
      <c r="B12" s="31"/>
      <c r="C12" s="32"/>
      <c r="D12" s="26" t="s">
        <v>24</v>
      </c>
      <c r="E12" s="32"/>
      <c r="F12" s="32"/>
      <c r="G12" s="32"/>
      <c r="H12" s="32"/>
      <c r="I12" s="32"/>
      <c r="J12" s="32"/>
      <c r="K12" s="32"/>
      <c r="L12" s="32"/>
      <c r="M12" s="26" t="s">
        <v>25</v>
      </c>
      <c r="N12" s="32"/>
      <c r="O12" s="251" t="s">
        <v>18</v>
      </c>
      <c r="P12" s="234"/>
      <c r="Q12" s="32"/>
      <c r="R12" s="33"/>
    </row>
    <row r="13" spans="2:18" s="1" customFormat="1" ht="18" customHeight="1">
      <c r="B13" s="31"/>
      <c r="C13" s="32"/>
      <c r="D13" s="32"/>
      <c r="E13" s="24" t="s">
        <v>27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251" t="s">
        <v>18</v>
      </c>
      <c r="P13" s="234"/>
      <c r="Q13" s="32"/>
      <c r="R13" s="33"/>
    </row>
    <row r="14" spans="2:18" s="1" customFormat="1" ht="6.7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2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25</v>
      </c>
      <c r="N15" s="32"/>
      <c r="O15" s="313" t="str">
        <f>IF('Rekapitulace - mobiliář'!AN13="","",'Rekapitulace - mobiliář'!AN13)</f>
        <v>Vyplň údaj</v>
      </c>
      <c r="P15" s="234"/>
      <c r="Q15" s="32"/>
      <c r="R15" s="33"/>
    </row>
    <row r="16" spans="2:18" s="1" customFormat="1" ht="18" customHeight="1">
      <c r="B16" s="31"/>
      <c r="C16" s="32"/>
      <c r="D16" s="32"/>
      <c r="E16" s="313" t="str">
        <f>IF('Rekapitulace - mobiliář'!E14="","",'Rekapitulace - mobiliář'!E14)</f>
        <v>Vyplň údaj</v>
      </c>
      <c r="F16" s="234"/>
      <c r="G16" s="234"/>
      <c r="H16" s="234"/>
      <c r="I16" s="234"/>
      <c r="J16" s="234"/>
      <c r="K16" s="234"/>
      <c r="L16" s="234"/>
      <c r="M16" s="26" t="s">
        <v>28</v>
      </c>
      <c r="N16" s="32"/>
      <c r="O16" s="313" t="str">
        <f>IF('Rekapitulace - mobiliář'!AN14="","",'Rekapitulace - mobiliář'!AN14)</f>
        <v>Vyplň údaj</v>
      </c>
      <c r="P16" s="234"/>
      <c r="Q16" s="32"/>
      <c r="R16" s="33"/>
    </row>
    <row r="17" spans="2:18" s="1" customFormat="1" ht="6.7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2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25</v>
      </c>
      <c r="N18" s="32"/>
      <c r="O18" s="251" t="s">
        <v>32</v>
      </c>
      <c r="P18" s="234"/>
      <c r="Q18" s="32"/>
      <c r="R18" s="33"/>
    </row>
    <row r="19" spans="2:18" s="1" customFormat="1" ht="18" customHeight="1">
      <c r="B19" s="31"/>
      <c r="C19" s="32"/>
      <c r="D19" s="32"/>
      <c r="E19" s="24" t="s">
        <v>33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251" t="s">
        <v>18</v>
      </c>
      <c r="P19" s="234"/>
      <c r="Q19" s="32"/>
      <c r="R19" s="33"/>
    </row>
    <row r="20" spans="2:18" s="1" customFormat="1" ht="6.7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25" customHeight="1">
      <c r="B21" s="31"/>
      <c r="C21" s="32"/>
      <c r="D21" s="26" t="s">
        <v>35</v>
      </c>
      <c r="E21" s="32"/>
      <c r="F21" s="32"/>
      <c r="G21" s="32"/>
      <c r="H21" s="32"/>
      <c r="I21" s="32"/>
      <c r="J21" s="32"/>
      <c r="K21" s="32"/>
      <c r="L21" s="32"/>
      <c r="M21" s="26" t="s">
        <v>25</v>
      </c>
      <c r="N21" s="32"/>
      <c r="O21" s="251">
        <f>IF('Rekapitulace - mobiliář'!AN19="","",'Rekapitulace - mobiliář'!AN19)</f>
      </c>
      <c r="P21" s="23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- mobiliář'!E20="","",'Rekapitulace - mobiliář'!E20)</f>
        <v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251">
        <f>IF('Rekapitulace - mobiliář'!AN20="","",'Rekapitulace - mobiliář'!AN20)</f>
      </c>
      <c r="P22" s="234"/>
      <c r="Q22" s="32"/>
      <c r="R22" s="33"/>
    </row>
    <row r="23" spans="2:18" s="1" customFormat="1" ht="6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25" customHeight="1">
      <c r="B24" s="31"/>
      <c r="C24" s="32"/>
      <c r="D24" s="26" t="s">
        <v>37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254" t="s">
        <v>18</v>
      </c>
      <c r="F25" s="234"/>
      <c r="G25" s="234"/>
      <c r="H25" s="234"/>
      <c r="I25" s="234"/>
      <c r="J25" s="234"/>
      <c r="K25" s="234"/>
      <c r="L25" s="234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7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25" customHeight="1">
      <c r="B28" s="31"/>
      <c r="C28" s="32"/>
      <c r="D28" s="119" t="s">
        <v>111</v>
      </c>
      <c r="E28" s="32"/>
      <c r="F28" s="32"/>
      <c r="G28" s="32"/>
      <c r="H28" s="32"/>
      <c r="I28" s="32"/>
      <c r="J28" s="32"/>
      <c r="K28" s="32"/>
      <c r="L28" s="32"/>
      <c r="M28" s="311">
        <f>N89</f>
        <v>0</v>
      </c>
      <c r="N28" s="234"/>
      <c r="O28" s="234"/>
      <c r="P28" s="234"/>
      <c r="Q28" s="32"/>
      <c r="R28" s="33"/>
    </row>
    <row r="29" spans="2:18" s="1" customFormat="1" ht="14.25" customHeight="1">
      <c r="B29" s="31"/>
      <c r="C29" s="32"/>
      <c r="D29" s="30" t="s">
        <v>100</v>
      </c>
      <c r="E29" s="32"/>
      <c r="F29" s="32"/>
      <c r="G29" s="32"/>
      <c r="H29" s="32"/>
      <c r="I29" s="32"/>
      <c r="J29" s="32"/>
      <c r="K29" s="32"/>
      <c r="L29" s="32"/>
      <c r="M29" s="311">
        <f>N96</f>
        <v>0</v>
      </c>
      <c r="N29" s="234"/>
      <c r="O29" s="234"/>
      <c r="P29" s="234"/>
      <c r="Q29" s="32"/>
      <c r="R29" s="33"/>
    </row>
    <row r="30" spans="2:18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4.75" customHeight="1">
      <c r="B31" s="31"/>
      <c r="C31" s="32"/>
      <c r="D31" s="120" t="s">
        <v>40</v>
      </c>
      <c r="E31" s="32"/>
      <c r="F31" s="32"/>
      <c r="G31" s="32"/>
      <c r="H31" s="32"/>
      <c r="I31" s="32"/>
      <c r="J31" s="32"/>
      <c r="K31" s="32"/>
      <c r="L31" s="32"/>
      <c r="M31" s="312">
        <f>ROUND(M28+M29,2)</f>
        <v>0</v>
      </c>
      <c r="N31" s="234"/>
      <c r="O31" s="234"/>
      <c r="P31" s="234"/>
      <c r="Q31" s="32"/>
      <c r="R31" s="33"/>
    </row>
    <row r="32" spans="2:18" s="1" customFormat="1" ht="6.7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25" customHeight="1">
      <c r="B33" s="31"/>
      <c r="C33" s="32"/>
      <c r="D33" s="38" t="s">
        <v>41</v>
      </c>
      <c r="E33" s="38" t="s">
        <v>42</v>
      </c>
      <c r="F33" s="39">
        <v>0.21</v>
      </c>
      <c r="G33" s="121" t="s">
        <v>43</v>
      </c>
      <c r="H33" s="309">
        <f>ROUND((((SUM(BE96:BE100)+SUM(BE119:BE141))+SUM(BE143:BE147))),2)</f>
        <v>0</v>
      </c>
      <c r="I33" s="234"/>
      <c r="J33" s="234"/>
      <c r="K33" s="32"/>
      <c r="L33" s="32"/>
      <c r="M33" s="309">
        <f>ROUND(((ROUND((SUM(BE96:BE100)+SUM(BE119:BE141)),2)*F33)+SUM(BE143:BE147)*F33),2)</f>
        <v>0</v>
      </c>
      <c r="N33" s="234"/>
      <c r="O33" s="234"/>
      <c r="P33" s="234"/>
      <c r="Q33" s="32"/>
      <c r="R33" s="33"/>
    </row>
    <row r="34" spans="2:18" s="1" customFormat="1" ht="14.25" customHeight="1">
      <c r="B34" s="31"/>
      <c r="C34" s="32"/>
      <c r="D34" s="32"/>
      <c r="E34" s="38" t="s">
        <v>44</v>
      </c>
      <c r="F34" s="39">
        <v>0.15</v>
      </c>
      <c r="G34" s="121" t="s">
        <v>43</v>
      </c>
      <c r="H34" s="309">
        <f>ROUND((((SUM(BF96:BF100)+SUM(BF119:BF141))+SUM(BF143:BF147))),2)</f>
        <v>0</v>
      </c>
      <c r="I34" s="234"/>
      <c r="J34" s="234"/>
      <c r="K34" s="32"/>
      <c r="L34" s="32"/>
      <c r="M34" s="309">
        <f>ROUND(((ROUND((SUM(BF96:BF100)+SUM(BF119:BF141)),2)*F34)+SUM(BF143:BF147)*F34),2)</f>
        <v>0</v>
      </c>
      <c r="N34" s="234"/>
      <c r="O34" s="234"/>
      <c r="P34" s="234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45</v>
      </c>
      <c r="F35" s="39">
        <v>0.21</v>
      </c>
      <c r="G35" s="121" t="s">
        <v>43</v>
      </c>
      <c r="H35" s="309">
        <f>ROUND((((SUM(BG96:BG100)+SUM(BG119:BG141))+SUM(BG143:BG147))),2)</f>
        <v>0</v>
      </c>
      <c r="I35" s="234"/>
      <c r="J35" s="234"/>
      <c r="K35" s="32"/>
      <c r="L35" s="32"/>
      <c r="M35" s="309">
        <v>0</v>
      </c>
      <c r="N35" s="234"/>
      <c r="O35" s="234"/>
      <c r="P35" s="234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46</v>
      </c>
      <c r="F36" s="39">
        <v>0.15</v>
      </c>
      <c r="G36" s="121" t="s">
        <v>43</v>
      </c>
      <c r="H36" s="309">
        <f>ROUND((((SUM(BH96:BH100)+SUM(BH119:BH141))+SUM(BH143:BH147))),2)</f>
        <v>0</v>
      </c>
      <c r="I36" s="234"/>
      <c r="J36" s="234"/>
      <c r="K36" s="32"/>
      <c r="L36" s="32"/>
      <c r="M36" s="309">
        <v>0</v>
      </c>
      <c r="N36" s="234"/>
      <c r="O36" s="234"/>
      <c r="P36" s="234"/>
      <c r="Q36" s="32"/>
      <c r="R36" s="33"/>
    </row>
    <row r="37" spans="2:18" s="1" customFormat="1" ht="14.25" customHeight="1" hidden="1">
      <c r="B37" s="31"/>
      <c r="C37" s="32"/>
      <c r="D37" s="32"/>
      <c r="E37" s="38" t="s">
        <v>47</v>
      </c>
      <c r="F37" s="39">
        <v>0</v>
      </c>
      <c r="G37" s="121" t="s">
        <v>43</v>
      </c>
      <c r="H37" s="309">
        <f>ROUND((((SUM(BI96:BI100)+SUM(BI119:BI141))+SUM(BI143:BI147))),2)</f>
        <v>0</v>
      </c>
      <c r="I37" s="234"/>
      <c r="J37" s="234"/>
      <c r="K37" s="32"/>
      <c r="L37" s="32"/>
      <c r="M37" s="309">
        <v>0</v>
      </c>
      <c r="N37" s="234"/>
      <c r="O37" s="234"/>
      <c r="P37" s="234"/>
      <c r="Q37" s="32"/>
      <c r="R37" s="33"/>
    </row>
    <row r="38" spans="2:18" s="1" customFormat="1" ht="6.7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4.75" customHeight="1">
      <c r="B39" s="31"/>
      <c r="C39" s="42"/>
      <c r="D39" s="43" t="s">
        <v>48</v>
      </c>
      <c r="E39" s="44"/>
      <c r="F39" s="44"/>
      <c r="G39" s="122" t="s">
        <v>49</v>
      </c>
      <c r="H39" s="45" t="s">
        <v>50</v>
      </c>
      <c r="I39" s="44"/>
      <c r="J39" s="44"/>
      <c r="K39" s="44"/>
      <c r="L39" s="310">
        <f>SUM(M31:M37)</f>
        <v>0</v>
      </c>
      <c r="M39" s="201"/>
      <c r="N39" s="201"/>
      <c r="O39" s="201"/>
      <c r="P39" s="203"/>
      <c r="Q39" s="4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2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75" customHeight="1">
      <c r="B76" s="31"/>
      <c r="C76" s="204" t="s">
        <v>197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33"/>
      <c r="T76" s="126"/>
      <c r="U76" s="126"/>
    </row>
    <row r="77" spans="2:21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T77" s="126"/>
      <c r="U77" s="126"/>
    </row>
    <row r="78" spans="2:21" s="1" customFormat="1" ht="30" customHeight="1">
      <c r="B78" s="31"/>
      <c r="C78" s="26" t="s">
        <v>15</v>
      </c>
      <c r="D78" s="32"/>
      <c r="E78" s="32"/>
      <c r="F78" s="300" t="str">
        <f>F6</f>
        <v>Rekonstrukce šaten zaměstnanců Nemocnice s poliklinikou v Havířově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2"/>
      <c r="R78" s="33"/>
      <c r="T78" s="126"/>
      <c r="U78" s="126"/>
    </row>
    <row r="79" spans="2:21" ht="30" customHeight="1">
      <c r="B79" s="18"/>
      <c r="C79" s="26" t="s">
        <v>108</v>
      </c>
      <c r="D79" s="19"/>
      <c r="E79" s="19"/>
      <c r="F79" s="300" t="s">
        <v>198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19"/>
      <c r="R79" s="20"/>
      <c r="T79" s="127"/>
      <c r="U79" s="127"/>
    </row>
    <row r="80" spans="2:21" s="1" customFormat="1" ht="36.75" customHeight="1">
      <c r="B80" s="31"/>
      <c r="C80" s="65" t="s">
        <v>109</v>
      </c>
      <c r="D80" s="32"/>
      <c r="E80" s="32"/>
      <c r="F80" s="205" t="str">
        <f>F8</f>
        <v>PRÁCE A DODÁVKY</v>
      </c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32"/>
      <c r="R80" s="33"/>
      <c r="T80" s="126"/>
      <c r="U80" s="126"/>
    </row>
    <row r="81" spans="2:21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  <c r="T81" s="126"/>
      <c r="U81" s="126"/>
    </row>
    <row r="82" spans="2:21" s="1" customFormat="1" ht="18" customHeight="1">
      <c r="B82" s="31"/>
      <c r="C82" s="26" t="s">
        <v>20</v>
      </c>
      <c r="D82" s="32"/>
      <c r="E82" s="32"/>
      <c r="F82" s="24" t="str">
        <f>F10</f>
        <v>Havířov </v>
      </c>
      <c r="G82" s="32"/>
      <c r="H82" s="32"/>
      <c r="I82" s="32"/>
      <c r="J82" s="32"/>
      <c r="K82" s="26" t="s">
        <v>22</v>
      </c>
      <c r="L82" s="32"/>
      <c r="M82" s="266" t="str">
        <f>IF(O10="","",O10)</f>
        <v>1.10.2016</v>
      </c>
      <c r="N82" s="234"/>
      <c r="O82" s="234"/>
      <c r="P82" s="234"/>
      <c r="Q82" s="32"/>
      <c r="R82" s="33"/>
      <c r="T82" s="126"/>
      <c r="U82" s="126"/>
    </row>
    <row r="83" spans="2:21" s="1" customFormat="1" ht="6.7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  <c r="T83" s="126"/>
      <c r="U83" s="126"/>
    </row>
    <row r="84" spans="2:21" s="1" customFormat="1" ht="15">
      <c r="B84" s="31"/>
      <c r="C84" s="26" t="s">
        <v>24</v>
      </c>
      <c r="D84" s="32"/>
      <c r="E84" s="32"/>
      <c r="F84" s="24" t="str">
        <f>E13</f>
        <v>Nemocnice s poliklinikou Havířov, přísp. organ. </v>
      </c>
      <c r="G84" s="32"/>
      <c r="H84" s="32"/>
      <c r="I84" s="32"/>
      <c r="J84" s="32"/>
      <c r="K84" s="26" t="s">
        <v>31</v>
      </c>
      <c r="L84" s="32"/>
      <c r="M84" s="251" t="str">
        <f>E19</f>
        <v>Ing.arch. Petr Kopecký </v>
      </c>
      <c r="N84" s="234"/>
      <c r="O84" s="234"/>
      <c r="P84" s="234"/>
      <c r="Q84" s="234"/>
      <c r="R84" s="33"/>
      <c r="T84" s="126"/>
      <c r="U84" s="126"/>
    </row>
    <row r="85" spans="2:21" s="1" customFormat="1" ht="14.2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35</v>
      </c>
      <c r="L85" s="32"/>
      <c r="M85" s="251" t="str">
        <f>E22</f>
        <v> </v>
      </c>
      <c r="N85" s="234"/>
      <c r="O85" s="234"/>
      <c r="P85" s="234"/>
      <c r="Q85" s="234"/>
      <c r="R85" s="33"/>
      <c r="T85" s="126"/>
      <c r="U85" s="126"/>
    </row>
    <row r="86" spans="2:21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  <c r="T86" s="126"/>
      <c r="U86" s="126"/>
    </row>
    <row r="87" spans="2:21" s="1" customFormat="1" ht="29.25" customHeight="1">
      <c r="B87" s="31"/>
      <c r="C87" s="308" t="s">
        <v>112</v>
      </c>
      <c r="D87" s="267"/>
      <c r="E87" s="267"/>
      <c r="F87" s="267"/>
      <c r="G87" s="267"/>
      <c r="H87" s="42"/>
      <c r="I87" s="42"/>
      <c r="J87" s="42"/>
      <c r="K87" s="42"/>
      <c r="L87" s="42"/>
      <c r="M87" s="42"/>
      <c r="N87" s="308" t="s">
        <v>113</v>
      </c>
      <c r="O87" s="234"/>
      <c r="P87" s="234"/>
      <c r="Q87" s="234"/>
      <c r="R87" s="33"/>
      <c r="T87" s="126"/>
      <c r="U87" s="126"/>
    </row>
    <row r="88" spans="2:21" s="1" customFormat="1" ht="9.7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  <c r="T88" s="126"/>
      <c r="U88" s="126"/>
    </row>
    <row r="89" spans="2:47" s="1" customFormat="1" ht="29.25" customHeight="1">
      <c r="B89" s="31"/>
      <c r="C89" s="128" t="s">
        <v>114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4">
        <f>N91+N93+N94</f>
        <v>0</v>
      </c>
      <c r="O89" s="234"/>
      <c r="P89" s="234"/>
      <c r="Q89" s="234"/>
      <c r="R89" s="33"/>
      <c r="T89" s="126"/>
      <c r="U89" s="126"/>
      <c r="AU89" s="14" t="s">
        <v>115</v>
      </c>
    </row>
    <row r="90" spans="2:21" s="7" customFormat="1" ht="24.75" customHeight="1">
      <c r="B90" s="129"/>
      <c r="C90" s="130"/>
      <c r="D90" s="131" t="s">
        <v>116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71"/>
      <c r="O90" s="306"/>
      <c r="P90" s="306"/>
      <c r="Q90" s="306"/>
      <c r="R90" s="132"/>
      <c r="T90" s="133"/>
      <c r="U90" s="133"/>
    </row>
    <row r="91" spans="2:21" s="8" customFormat="1" ht="19.5" customHeight="1">
      <c r="B91" s="134"/>
      <c r="C91" s="98"/>
      <c r="D91" s="108" t="s">
        <v>117</v>
      </c>
      <c r="E91" s="98"/>
      <c r="F91" s="98"/>
      <c r="G91" s="98"/>
      <c r="H91" s="98"/>
      <c r="I91" s="98"/>
      <c r="J91" s="98"/>
      <c r="K91" s="98"/>
      <c r="L91" s="98"/>
      <c r="M91" s="98"/>
      <c r="N91" s="236">
        <f>N119</f>
        <v>0</v>
      </c>
      <c r="O91" s="305"/>
      <c r="P91" s="305"/>
      <c r="Q91" s="305"/>
      <c r="R91" s="135"/>
      <c r="T91" s="136"/>
      <c r="U91" s="136"/>
    </row>
    <row r="92" spans="2:21" s="7" customFormat="1" ht="24.75" customHeight="1">
      <c r="B92" s="129"/>
      <c r="C92" s="130"/>
      <c r="D92" s="131"/>
      <c r="E92" s="130"/>
      <c r="F92" s="130"/>
      <c r="G92" s="130"/>
      <c r="H92" s="130"/>
      <c r="I92" s="130"/>
      <c r="J92" s="130"/>
      <c r="K92" s="130"/>
      <c r="L92" s="130"/>
      <c r="M92" s="130"/>
      <c r="N92" s="271"/>
      <c r="O92" s="306"/>
      <c r="P92" s="306"/>
      <c r="Q92" s="306"/>
      <c r="R92" s="132"/>
      <c r="T92" s="133"/>
      <c r="U92" s="133"/>
    </row>
    <row r="93" spans="2:21" s="8" customFormat="1" ht="19.5" customHeight="1">
      <c r="B93" s="134"/>
      <c r="C93" s="98"/>
      <c r="D93" s="108"/>
      <c r="E93" s="98"/>
      <c r="F93" s="98"/>
      <c r="G93" s="98"/>
      <c r="H93" s="98"/>
      <c r="I93" s="98"/>
      <c r="J93" s="98"/>
      <c r="K93" s="98"/>
      <c r="L93" s="98"/>
      <c r="M93" s="98"/>
      <c r="N93" s="236"/>
      <c r="O93" s="305"/>
      <c r="P93" s="305"/>
      <c r="Q93" s="305"/>
      <c r="R93" s="135"/>
      <c r="T93" s="136"/>
      <c r="U93" s="136"/>
    </row>
    <row r="94" spans="2:21" s="7" customFormat="1" ht="21.75" customHeight="1">
      <c r="B94" s="129"/>
      <c r="C94" s="130"/>
      <c r="D94" s="131" t="s">
        <v>118</v>
      </c>
      <c r="E94" s="130"/>
      <c r="F94" s="130"/>
      <c r="G94" s="130"/>
      <c r="H94" s="130"/>
      <c r="I94" s="130"/>
      <c r="J94" s="130"/>
      <c r="K94" s="130"/>
      <c r="L94" s="130"/>
      <c r="M94" s="130"/>
      <c r="N94" s="270">
        <f>N142</f>
        <v>0</v>
      </c>
      <c r="O94" s="306"/>
      <c r="P94" s="306"/>
      <c r="Q94" s="306"/>
      <c r="R94" s="132"/>
      <c r="T94" s="133"/>
      <c r="U94" s="133"/>
    </row>
    <row r="95" spans="2:21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  <c r="T95" s="126"/>
      <c r="U95" s="126"/>
    </row>
    <row r="96" spans="2:21" s="1" customFormat="1" ht="29.25" customHeight="1">
      <c r="B96" s="31"/>
      <c r="C96" s="128" t="s">
        <v>119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07">
        <v>0</v>
      </c>
      <c r="O96" s="234"/>
      <c r="P96" s="234"/>
      <c r="Q96" s="234"/>
      <c r="R96" s="33"/>
      <c r="T96" s="137"/>
      <c r="U96" s="138" t="s">
        <v>41</v>
      </c>
    </row>
    <row r="97" spans="2:65" s="1" customFormat="1" ht="18" customHeight="1">
      <c r="B97" s="31"/>
      <c r="C97" s="32"/>
      <c r="D97" s="233" t="s">
        <v>120</v>
      </c>
      <c r="E97" s="234"/>
      <c r="F97" s="234"/>
      <c r="G97" s="234"/>
      <c r="H97" s="234"/>
      <c r="I97" s="32"/>
      <c r="J97" s="32"/>
      <c r="K97" s="32"/>
      <c r="L97" s="32"/>
      <c r="M97" s="32"/>
      <c r="N97" s="235">
        <v>0</v>
      </c>
      <c r="O97" s="234"/>
      <c r="P97" s="234"/>
      <c r="Q97" s="234"/>
      <c r="R97" s="33"/>
      <c r="S97" s="139"/>
      <c r="T97" s="74"/>
      <c r="U97" s="140" t="s">
        <v>42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121</v>
      </c>
      <c r="AZ97" s="141"/>
      <c r="BA97" s="141"/>
      <c r="BB97" s="141"/>
      <c r="BC97" s="141"/>
      <c r="BD97" s="141"/>
      <c r="BE97" s="143">
        <f>IF(U97="základní",N97,0)</f>
        <v>0</v>
      </c>
      <c r="BF97" s="143">
        <f>IF(U97="snížená",N97,0)</f>
        <v>0</v>
      </c>
      <c r="BG97" s="143">
        <f>IF(U97="zákl. přenesená",N97,0)</f>
        <v>0</v>
      </c>
      <c r="BH97" s="143">
        <f>IF(U97="sníž. přenesená",N97,0)</f>
        <v>0</v>
      </c>
      <c r="BI97" s="143">
        <f>IF(U97="nulová",N97,0)</f>
        <v>0</v>
      </c>
      <c r="BJ97" s="142" t="s">
        <v>81</v>
      </c>
      <c r="BK97" s="141"/>
      <c r="BL97" s="141"/>
      <c r="BM97" s="141"/>
    </row>
    <row r="98" spans="2:65" s="1" customFormat="1" ht="18" customHeight="1">
      <c r="B98" s="31"/>
      <c r="C98" s="32"/>
      <c r="D98" s="233" t="s">
        <v>122</v>
      </c>
      <c r="E98" s="234"/>
      <c r="F98" s="234"/>
      <c r="G98" s="234"/>
      <c r="H98" s="234"/>
      <c r="I98" s="32"/>
      <c r="J98" s="32"/>
      <c r="K98" s="32"/>
      <c r="L98" s="32"/>
      <c r="M98" s="32"/>
      <c r="N98" s="235">
        <v>0</v>
      </c>
      <c r="O98" s="234"/>
      <c r="P98" s="234"/>
      <c r="Q98" s="234"/>
      <c r="R98" s="33"/>
      <c r="S98" s="139"/>
      <c r="T98" s="74"/>
      <c r="U98" s="140" t="s">
        <v>42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121</v>
      </c>
      <c r="AZ98" s="141"/>
      <c r="BA98" s="141"/>
      <c r="BB98" s="141"/>
      <c r="BC98" s="141"/>
      <c r="BD98" s="141"/>
      <c r="BE98" s="143">
        <f>IF(U98="základní",N98,0)</f>
        <v>0</v>
      </c>
      <c r="BF98" s="143">
        <f>IF(U98="snížená",N98,0)</f>
        <v>0</v>
      </c>
      <c r="BG98" s="143">
        <f>IF(U98="zákl. přenesená",N98,0)</f>
        <v>0</v>
      </c>
      <c r="BH98" s="143">
        <f>IF(U98="sníž. přenesená",N98,0)</f>
        <v>0</v>
      </c>
      <c r="BI98" s="143">
        <f>IF(U98="nulová",N98,0)</f>
        <v>0</v>
      </c>
      <c r="BJ98" s="142" t="s">
        <v>81</v>
      </c>
      <c r="BK98" s="141"/>
      <c r="BL98" s="141"/>
      <c r="BM98" s="141"/>
    </row>
    <row r="99" spans="2:65" s="1" customFormat="1" ht="18" customHeight="1">
      <c r="B99" s="31"/>
      <c r="C99" s="32"/>
      <c r="D99" s="233" t="s">
        <v>123</v>
      </c>
      <c r="E99" s="234"/>
      <c r="F99" s="234"/>
      <c r="G99" s="234"/>
      <c r="H99" s="234"/>
      <c r="I99" s="32"/>
      <c r="J99" s="32"/>
      <c r="K99" s="32"/>
      <c r="L99" s="32"/>
      <c r="M99" s="32"/>
      <c r="N99" s="235">
        <v>0</v>
      </c>
      <c r="O99" s="234"/>
      <c r="P99" s="234"/>
      <c r="Q99" s="234"/>
      <c r="R99" s="33"/>
      <c r="S99" s="139"/>
      <c r="T99" s="74"/>
      <c r="U99" s="140" t="s">
        <v>42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121</v>
      </c>
      <c r="AZ99" s="141"/>
      <c r="BA99" s="141"/>
      <c r="BB99" s="141"/>
      <c r="BC99" s="141"/>
      <c r="BD99" s="141"/>
      <c r="BE99" s="143">
        <f>IF(U99="základní",N99,0)</f>
        <v>0</v>
      </c>
      <c r="BF99" s="143">
        <f>IF(U99="snížená",N99,0)</f>
        <v>0</v>
      </c>
      <c r="BG99" s="143">
        <f>IF(U99="zákl. přenesená",N99,0)</f>
        <v>0</v>
      </c>
      <c r="BH99" s="143">
        <f>IF(U99="sníž. přenesená",N99,0)</f>
        <v>0</v>
      </c>
      <c r="BI99" s="143">
        <f>IF(U99="nulová",N99,0)</f>
        <v>0</v>
      </c>
      <c r="BJ99" s="142" t="s">
        <v>81</v>
      </c>
      <c r="BK99" s="141"/>
      <c r="BL99" s="141"/>
      <c r="BM99" s="141"/>
    </row>
    <row r="100" spans="2:21" s="1" customFormat="1" ht="13.5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  <c r="T100" s="126"/>
      <c r="U100" s="126"/>
    </row>
    <row r="101" spans="2:21" s="1" customFormat="1" ht="29.25" customHeight="1">
      <c r="B101" s="31"/>
      <c r="C101" s="118" t="s">
        <v>105</v>
      </c>
      <c r="D101" s="42"/>
      <c r="E101" s="42"/>
      <c r="F101" s="42"/>
      <c r="G101" s="42"/>
      <c r="H101" s="42"/>
      <c r="I101" s="42"/>
      <c r="J101" s="42"/>
      <c r="K101" s="42"/>
      <c r="L101" s="225">
        <f>ROUND(SUM(N89+N96),2)</f>
        <v>0</v>
      </c>
      <c r="M101" s="267"/>
      <c r="N101" s="267"/>
      <c r="O101" s="267"/>
      <c r="P101" s="267"/>
      <c r="Q101" s="267"/>
      <c r="R101" s="33"/>
      <c r="T101" s="126"/>
      <c r="U101" s="126"/>
    </row>
    <row r="102" spans="2:21" s="1" customFormat="1" ht="6.75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  <c r="T102" s="126"/>
      <c r="U102" s="126"/>
    </row>
    <row r="106" spans="2:18" s="1" customFormat="1" ht="6.7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07" spans="2:18" s="1" customFormat="1" ht="36.75" customHeight="1">
      <c r="B107" s="31"/>
      <c r="C107" s="204" t="s">
        <v>124</v>
      </c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33"/>
    </row>
    <row r="108" spans="2:18" s="1" customFormat="1" ht="6.7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30" customHeight="1">
      <c r="B109" s="31"/>
      <c r="C109" s="26" t="s">
        <v>15</v>
      </c>
      <c r="D109" s="32"/>
      <c r="E109" s="32"/>
      <c r="F109" s="300" t="str">
        <f>F6</f>
        <v>Rekonstrukce šaten zaměstnanců Nemocnice s poliklinikou v Havířově</v>
      </c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32"/>
      <c r="R109" s="33"/>
    </row>
    <row r="110" spans="2:18" ht="30" customHeight="1">
      <c r="B110" s="18"/>
      <c r="C110" s="26" t="s">
        <v>108</v>
      </c>
      <c r="D110" s="19"/>
      <c r="E110" s="19"/>
      <c r="F110" s="268" t="s">
        <v>189</v>
      </c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19"/>
      <c r="R110" s="20"/>
    </row>
    <row r="111" spans="2:18" s="1" customFormat="1" ht="36.75" customHeight="1">
      <c r="B111" s="31"/>
      <c r="C111" s="65" t="s">
        <v>109</v>
      </c>
      <c r="D111" s="32"/>
      <c r="E111" s="32"/>
      <c r="F111" s="205" t="s">
        <v>190</v>
      </c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32"/>
      <c r="R111" s="33"/>
    </row>
    <row r="112" spans="2:18" s="1" customFormat="1" ht="6.7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18" customHeight="1">
      <c r="B113" s="31"/>
      <c r="C113" s="26" t="s">
        <v>20</v>
      </c>
      <c r="D113" s="32"/>
      <c r="E113" s="32"/>
      <c r="F113" s="24" t="str">
        <f>F10</f>
        <v>Havířov </v>
      </c>
      <c r="G113" s="32"/>
      <c r="H113" s="32"/>
      <c r="I113" s="32"/>
      <c r="J113" s="32"/>
      <c r="K113" s="26" t="s">
        <v>22</v>
      </c>
      <c r="L113" s="32"/>
      <c r="M113" s="266" t="str">
        <f>IF(O10="","",O10)</f>
        <v>1.10.2016</v>
      </c>
      <c r="N113" s="234"/>
      <c r="O113" s="234"/>
      <c r="P113" s="234"/>
      <c r="Q113" s="32"/>
      <c r="R113" s="33"/>
    </row>
    <row r="114" spans="2:18" s="1" customFormat="1" ht="6.7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15">
      <c r="B115" s="31"/>
      <c r="C115" s="26" t="s">
        <v>24</v>
      </c>
      <c r="D115" s="32"/>
      <c r="E115" s="32"/>
      <c r="F115" s="24" t="str">
        <f>E13</f>
        <v>Nemocnice s poliklinikou Havířov, přísp. organ. </v>
      </c>
      <c r="G115" s="32"/>
      <c r="H115" s="32"/>
      <c r="I115" s="32"/>
      <c r="J115" s="32"/>
      <c r="K115" s="26" t="s">
        <v>31</v>
      </c>
      <c r="L115" s="32"/>
      <c r="M115" s="251" t="str">
        <f>E19</f>
        <v>Ing.arch. Petr Kopecký </v>
      </c>
      <c r="N115" s="234"/>
      <c r="O115" s="234"/>
      <c r="P115" s="234"/>
      <c r="Q115" s="234"/>
      <c r="R115" s="33"/>
    </row>
    <row r="116" spans="2:18" s="1" customFormat="1" ht="14.25" customHeight="1">
      <c r="B116" s="31"/>
      <c r="C116" s="26" t="s">
        <v>29</v>
      </c>
      <c r="D116" s="32"/>
      <c r="E116" s="32"/>
      <c r="F116" s="24" t="str">
        <f>IF(E16="","",E16)</f>
        <v>Vyplň údaj</v>
      </c>
      <c r="G116" s="32"/>
      <c r="H116" s="32"/>
      <c r="I116" s="32"/>
      <c r="J116" s="32"/>
      <c r="K116" s="26" t="s">
        <v>35</v>
      </c>
      <c r="L116" s="32"/>
      <c r="M116" s="251" t="str">
        <f>E22</f>
        <v> </v>
      </c>
      <c r="N116" s="234"/>
      <c r="O116" s="234"/>
      <c r="P116" s="234"/>
      <c r="Q116" s="234"/>
      <c r="R116" s="33"/>
    </row>
    <row r="117" spans="2:18" s="1" customFormat="1" ht="9.7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27" s="9" customFormat="1" ht="29.25" customHeight="1">
      <c r="B118" s="144"/>
      <c r="C118" s="145" t="s">
        <v>125</v>
      </c>
      <c r="D118" s="146" t="s">
        <v>126</v>
      </c>
      <c r="E118" s="146" t="s">
        <v>58</v>
      </c>
      <c r="F118" s="301" t="s">
        <v>127</v>
      </c>
      <c r="G118" s="302"/>
      <c r="H118" s="302"/>
      <c r="I118" s="302"/>
      <c r="J118" s="146" t="s">
        <v>128</v>
      </c>
      <c r="K118" s="146" t="s">
        <v>129</v>
      </c>
      <c r="L118" s="303" t="s">
        <v>130</v>
      </c>
      <c r="M118" s="302"/>
      <c r="N118" s="301" t="s">
        <v>113</v>
      </c>
      <c r="O118" s="302"/>
      <c r="P118" s="302"/>
      <c r="Q118" s="304"/>
      <c r="R118" s="147"/>
      <c r="T118" s="76" t="s">
        <v>131</v>
      </c>
      <c r="U118" s="77" t="s">
        <v>41</v>
      </c>
      <c r="V118" s="77" t="s">
        <v>132</v>
      </c>
      <c r="W118" s="77" t="s">
        <v>133</v>
      </c>
      <c r="X118" s="77" t="s">
        <v>134</v>
      </c>
      <c r="Y118" s="77" t="s">
        <v>135</v>
      </c>
      <c r="Z118" s="77" t="s">
        <v>136</v>
      </c>
      <c r="AA118" s="78" t="s">
        <v>137</v>
      </c>
    </row>
    <row r="119" spans="2:63" s="1" customFormat="1" ht="29.25" customHeight="1">
      <c r="B119" s="31"/>
      <c r="C119" s="80" t="s">
        <v>111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264">
        <f>N123+N124+N125+N126+N128+N129+N130+N131+N133+N134+N135+N136+N138+N139+N140+N141</f>
        <v>0</v>
      </c>
      <c r="O119" s="265"/>
      <c r="P119" s="265"/>
      <c r="Q119" s="265"/>
      <c r="R119" s="33"/>
      <c r="T119" s="79"/>
      <c r="U119" s="47"/>
      <c r="V119" s="47"/>
      <c r="W119" s="148" t="e">
        <f>W120+#REF!+#REF!+#REF!+W142</f>
        <v>#REF!</v>
      </c>
      <c r="X119" s="47"/>
      <c r="Y119" s="148" t="e">
        <f>Y120+#REF!+#REF!+#REF!+Y142</f>
        <v>#REF!</v>
      </c>
      <c r="Z119" s="47"/>
      <c r="AA119" s="149" t="e">
        <f>AA120+#REF!+#REF!+#REF!+AA142</f>
        <v>#REF!</v>
      </c>
      <c r="AT119" s="14" t="s">
        <v>75</v>
      </c>
      <c r="AU119" s="14" t="s">
        <v>115</v>
      </c>
      <c r="BK119" s="150" t="e">
        <f>BK120+#REF!+#REF!+#REF!+BK142</f>
        <v>#REF!</v>
      </c>
    </row>
    <row r="120" spans="2:63" s="10" customFormat="1" ht="36.75" customHeight="1">
      <c r="B120" s="151"/>
      <c r="C120" s="152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270"/>
      <c r="O120" s="271"/>
      <c r="P120" s="271"/>
      <c r="Q120" s="271"/>
      <c r="R120" s="154"/>
      <c r="T120" s="155"/>
      <c r="U120" s="152"/>
      <c r="V120" s="152"/>
      <c r="W120" s="156" t="e">
        <f>W121+W125+W135+#REF!+#REF!</f>
        <v>#REF!</v>
      </c>
      <c r="X120" s="152"/>
      <c r="Y120" s="156" t="e">
        <f>Y121+Y125+Y135+#REF!+#REF!</f>
        <v>#REF!</v>
      </c>
      <c r="Z120" s="152"/>
      <c r="AA120" s="157" t="e">
        <f>AA121+AA125+AA135+#REF!+#REF!</f>
        <v>#REF!</v>
      </c>
      <c r="AR120" s="158" t="s">
        <v>81</v>
      </c>
      <c r="AT120" s="159" t="s">
        <v>75</v>
      </c>
      <c r="AU120" s="159" t="s">
        <v>76</v>
      </c>
      <c r="AY120" s="158" t="s">
        <v>138</v>
      </c>
      <c r="BK120" s="160" t="e">
        <f>BK121+BK125+BK135+#REF!+#REF!</f>
        <v>#REF!</v>
      </c>
    </row>
    <row r="121" spans="2:63" s="10" customFormat="1" ht="19.5" customHeight="1">
      <c r="B121" s="151"/>
      <c r="C121" s="152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260"/>
      <c r="O121" s="261"/>
      <c r="P121" s="261"/>
      <c r="Q121" s="261"/>
      <c r="R121" s="154"/>
      <c r="T121" s="155"/>
      <c r="U121" s="152"/>
      <c r="V121" s="152"/>
      <c r="W121" s="156">
        <f>SUM(W122:W124)</f>
        <v>0</v>
      </c>
      <c r="X121" s="152"/>
      <c r="Y121" s="156">
        <f>SUM(Y122:Y124)</f>
        <v>12.615632</v>
      </c>
      <c r="Z121" s="152"/>
      <c r="AA121" s="157">
        <f>SUM(AA122:AA124)</f>
        <v>0</v>
      </c>
      <c r="AR121" s="158" t="s">
        <v>81</v>
      </c>
      <c r="AT121" s="159" t="s">
        <v>75</v>
      </c>
      <c r="AU121" s="159" t="s">
        <v>81</v>
      </c>
      <c r="AY121" s="158" t="s">
        <v>138</v>
      </c>
      <c r="BK121" s="160">
        <f>SUM(BK122:BK124)</f>
        <v>0</v>
      </c>
    </row>
    <row r="122" spans="2:65" s="1" customFormat="1" ht="31.5" customHeight="1">
      <c r="B122" s="187"/>
      <c r="C122" s="162"/>
      <c r="D122" s="162"/>
      <c r="E122" s="191"/>
      <c r="F122" s="282" t="s">
        <v>110</v>
      </c>
      <c r="G122" s="282"/>
      <c r="H122" s="282"/>
      <c r="I122" s="282"/>
      <c r="J122" s="192"/>
      <c r="K122" s="165"/>
      <c r="L122" s="295"/>
      <c r="M122" s="296"/>
      <c r="N122" s="297">
        <f>N123+N124+N125+N126</f>
        <v>0</v>
      </c>
      <c r="O122" s="298"/>
      <c r="P122" s="298"/>
      <c r="Q122" s="299"/>
      <c r="R122" s="188"/>
      <c r="T122" s="167" t="s">
        <v>18</v>
      </c>
      <c r="U122" s="40" t="s">
        <v>42</v>
      </c>
      <c r="V122" s="32"/>
      <c r="W122" s="168">
        <f>V122*K122</f>
        <v>0</v>
      </c>
      <c r="X122" s="168">
        <v>0.10212</v>
      </c>
      <c r="Y122" s="168">
        <f>X122*K122</f>
        <v>0</v>
      </c>
      <c r="Z122" s="168">
        <v>0</v>
      </c>
      <c r="AA122" s="169">
        <f>Z122*K122</f>
        <v>0</v>
      </c>
      <c r="AR122" s="14" t="s">
        <v>95</v>
      </c>
      <c r="AT122" s="14" t="s">
        <v>139</v>
      </c>
      <c r="AU122" s="14" t="s">
        <v>86</v>
      </c>
      <c r="AY122" s="14" t="s">
        <v>138</v>
      </c>
      <c r="BE122" s="112">
        <f>IF(U122="základní",N122,0)</f>
        <v>0</v>
      </c>
      <c r="BF122" s="112">
        <f>IF(U122="snížená",N122,0)</f>
        <v>0</v>
      </c>
      <c r="BG122" s="112">
        <f>IF(U122="zákl. přenesená",N122,0)</f>
        <v>0</v>
      </c>
      <c r="BH122" s="112">
        <f>IF(U122="sníž. přenesená",N122,0)</f>
        <v>0</v>
      </c>
      <c r="BI122" s="112">
        <f>IF(U122="nulová",N122,0)</f>
        <v>0</v>
      </c>
      <c r="BJ122" s="14" t="s">
        <v>81</v>
      </c>
      <c r="BK122" s="112">
        <f>ROUND(L122*K122,2)</f>
        <v>0</v>
      </c>
      <c r="BL122" s="14" t="s">
        <v>95</v>
      </c>
      <c r="BM122" s="14" t="s">
        <v>140</v>
      </c>
    </row>
    <row r="123" spans="2:65" s="1" customFormat="1" ht="44.25" customHeight="1">
      <c r="B123" s="187"/>
      <c r="C123" s="183" t="s">
        <v>165</v>
      </c>
      <c r="D123" s="183" t="s">
        <v>139</v>
      </c>
      <c r="E123" s="184" t="s">
        <v>166</v>
      </c>
      <c r="F123" s="276" t="s">
        <v>187</v>
      </c>
      <c r="G123" s="263"/>
      <c r="H123" s="263"/>
      <c r="I123" s="263"/>
      <c r="J123" s="185" t="s">
        <v>159</v>
      </c>
      <c r="K123" s="190">
        <v>121</v>
      </c>
      <c r="L123" s="292"/>
      <c r="M123" s="293"/>
      <c r="N123" s="294">
        <f>ROUND(L123*K123,2)</f>
        <v>0</v>
      </c>
      <c r="O123" s="293"/>
      <c r="P123" s="293"/>
      <c r="Q123" s="293"/>
      <c r="R123" s="188"/>
      <c r="T123" s="167" t="s">
        <v>18</v>
      </c>
      <c r="U123" s="40" t="s">
        <v>42</v>
      </c>
      <c r="V123" s="32"/>
      <c r="W123" s="168">
        <f>V123*K123</f>
        <v>0</v>
      </c>
      <c r="X123" s="168">
        <v>0.10422</v>
      </c>
      <c r="Y123" s="168">
        <f>X123*K123</f>
        <v>12.610619999999999</v>
      </c>
      <c r="Z123" s="168">
        <v>0</v>
      </c>
      <c r="AA123" s="169">
        <f>Z123*K123</f>
        <v>0</v>
      </c>
      <c r="AR123" s="14" t="s">
        <v>95</v>
      </c>
      <c r="AT123" s="14" t="s">
        <v>139</v>
      </c>
      <c r="AU123" s="14" t="s">
        <v>86</v>
      </c>
      <c r="AY123" s="14" t="s">
        <v>138</v>
      </c>
      <c r="BE123" s="112">
        <f>IF(U123="základní",N123,0)</f>
        <v>0</v>
      </c>
      <c r="BF123" s="112">
        <f>IF(U123="snížená",N123,0)</f>
        <v>0</v>
      </c>
      <c r="BG123" s="112">
        <f>IF(U123="zákl. přenesená",N123,0)</f>
        <v>0</v>
      </c>
      <c r="BH123" s="112">
        <f>IF(U123="sníž. přenesená",N123,0)</f>
        <v>0</v>
      </c>
      <c r="BI123" s="112">
        <f>IF(U123="nulová",N123,0)</f>
        <v>0</v>
      </c>
      <c r="BJ123" s="14" t="s">
        <v>81</v>
      </c>
      <c r="BK123" s="112">
        <f>ROUND(L123*K123,2)</f>
        <v>0</v>
      </c>
      <c r="BL123" s="14" t="s">
        <v>95</v>
      </c>
      <c r="BM123" s="14" t="s">
        <v>141</v>
      </c>
    </row>
    <row r="124" spans="2:65" s="1" customFormat="1" ht="31.5" customHeight="1">
      <c r="B124" s="187"/>
      <c r="C124" s="162" t="s">
        <v>167</v>
      </c>
      <c r="D124" s="162" t="s">
        <v>139</v>
      </c>
      <c r="E124" s="163" t="s">
        <v>168</v>
      </c>
      <c r="F124" s="276" t="s">
        <v>188</v>
      </c>
      <c r="G124" s="263"/>
      <c r="H124" s="263"/>
      <c r="I124" s="263"/>
      <c r="J124" s="164" t="s">
        <v>142</v>
      </c>
      <c r="K124" s="189">
        <v>35.8</v>
      </c>
      <c r="L124" s="277"/>
      <c r="M124" s="278"/>
      <c r="N124" s="279">
        <f>ROUND(L124*K124,2)</f>
        <v>0</v>
      </c>
      <c r="O124" s="278"/>
      <c r="P124" s="278"/>
      <c r="Q124" s="278"/>
      <c r="R124" s="188"/>
      <c r="T124" s="167" t="s">
        <v>18</v>
      </c>
      <c r="U124" s="40" t="s">
        <v>42</v>
      </c>
      <c r="V124" s="32"/>
      <c r="W124" s="168">
        <f>V124*K124</f>
        <v>0</v>
      </c>
      <c r="X124" s="168">
        <v>0.00014</v>
      </c>
      <c r="Y124" s="168">
        <f>X124*K124</f>
        <v>0.005011999999999999</v>
      </c>
      <c r="Z124" s="168">
        <v>0</v>
      </c>
      <c r="AA124" s="169">
        <f>Z124*K124</f>
        <v>0</v>
      </c>
      <c r="AR124" s="14" t="s">
        <v>95</v>
      </c>
      <c r="AT124" s="14" t="s">
        <v>139</v>
      </c>
      <c r="AU124" s="14" t="s">
        <v>86</v>
      </c>
      <c r="AY124" s="14" t="s">
        <v>138</v>
      </c>
      <c r="BE124" s="112">
        <f>IF(U124="základní",N124,0)</f>
        <v>0</v>
      </c>
      <c r="BF124" s="112">
        <f>IF(U124="snížená",N124,0)</f>
        <v>0</v>
      </c>
      <c r="BG124" s="112">
        <f>IF(U124="zákl. přenesená",N124,0)</f>
        <v>0</v>
      </c>
      <c r="BH124" s="112">
        <f>IF(U124="sníž. přenesená",N124,0)</f>
        <v>0</v>
      </c>
      <c r="BI124" s="112">
        <f>IF(U124="nulová",N124,0)</f>
        <v>0</v>
      </c>
      <c r="BJ124" s="14" t="s">
        <v>81</v>
      </c>
      <c r="BK124" s="112">
        <f>ROUND(L124*K124,2)</f>
        <v>0</v>
      </c>
      <c r="BL124" s="14" t="s">
        <v>95</v>
      </c>
      <c r="BM124" s="14" t="s">
        <v>143</v>
      </c>
    </row>
    <row r="125" spans="2:63" s="10" customFormat="1" ht="29.25" customHeight="1">
      <c r="B125" s="181"/>
      <c r="C125" s="162" t="s">
        <v>169</v>
      </c>
      <c r="D125" s="162" t="s">
        <v>139</v>
      </c>
      <c r="E125" s="163" t="s">
        <v>170</v>
      </c>
      <c r="F125" s="274" t="s">
        <v>171</v>
      </c>
      <c r="G125" s="263"/>
      <c r="H125" s="263"/>
      <c r="I125" s="263"/>
      <c r="J125" s="164" t="s">
        <v>160</v>
      </c>
      <c r="K125" s="166"/>
      <c r="L125" s="275"/>
      <c r="M125" s="263"/>
      <c r="N125" s="262">
        <f>ROUND(L125*K125,2)</f>
        <v>0</v>
      </c>
      <c r="O125" s="263"/>
      <c r="P125" s="263"/>
      <c r="Q125" s="263"/>
      <c r="R125" s="182"/>
      <c r="T125" s="155"/>
      <c r="U125" s="152"/>
      <c r="V125" s="152"/>
      <c r="W125" s="156">
        <f>SUM(W126:W134)</f>
        <v>0</v>
      </c>
      <c r="X125" s="152"/>
      <c r="Y125" s="156">
        <f>SUM(Y126:Y134)</f>
        <v>25.593059999999998</v>
      </c>
      <c r="Z125" s="152"/>
      <c r="AA125" s="157">
        <f>SUM(AA126:AA134)</f>
        <v>0</v>
      </c>
      <c r="AR125" s="158" t="s">
        <v>81</v>
      </c>
      <c r="AT125" s="159" t="s">
        <v>75</v>
      </c>
      <c r="AU125" s="159" t="s">
        <v>81</v>
      </c>
      <c r="AY125" s="158" t="s">
        <v>138</v>
      </c>
      <c r="BK125" s="160">
        <f>SUM(BK126:BK134)</f>
        <v>0</v>
      </c>
    </row>
    <row r="126" spans="2:65" s="1" customFormat="1" ht="31.5" customHeight="1">
      <c r="B126" s="187"/>
      <c r="C126" s="162" t="s">
        <v>172</v>
      </c>
      <c r="D126" s="162" t="s">
        <v>139</v>
      </c>
      <c r="E126" s="163" t="s">
        <v>173</v>
      </c>
      <c r="F126" s="274" t="s">
        <v>174</v>
      </c>
      <c r="G126" s="263"/>
      <c r="H126" s="263"/>
      <c r="I126" s="263"/>
      <c r="J126" s="164" t="s">
        <v>160</v>
      </c>
      <c r="K126" s="166"/>
      <c r="L126" s="275"/>
      <c r="M126" s="263"/>
      <c r="N126" s="262">
        <f>ROUND(L126*K126,2)</f>
        <v>0</v>
      </c>
      <c r="O126" s="263"/>
      <c r="P126" s="263"/>
      <c r="Q126" s="263"/>
      <c r="R126" s="188"/>
      <c r="T126" s="167" t="s">
        <v>18</v>
      </c>
      <c r="U126" s="40" t="s">
        <v>42</v>
      </c>
      <c r="V126" s="32"/>
      <c r="W126" s="168">
        <f aca="true" t="shared" si="0" ref="W126:W134">V126*K126</f>
        <v>0</v>
      </c>
      <c r="X126" s="168">
        <v>0.017</v>
      </c>
      <c r="Y126" s="168">
        <f aca="true" t="shared" si="1" ref="Y126:Y134">X126*K126</f>
        <v>0</v>
      </c>
      <c r="Z126" s="168">
        <v>0</v>
      </c>
      <c r="AA126" s="169">
        <f aca="true" t="shared" si="2" ref="AA126:AA134">Z126*K126</f>
        <v>0</v>
      </c>
      <c r="AR126" s="14" t="s">
        <v>95</v>
      </c>
      <c r="AT126" s="14" t="s">
        <v>139</v>
      </c>
      <c r="AU126" s="14" t="s">
        <v>86</v>
      </c>
      <c r="AY126" s="14" t="s">
        <v>138</v>
      </c>
      <c r="BE126" s="112">
        <f aca="true" t="shared" si="3" ref="BE126:BE134">IF(U126="základní",N126,0)</f>
        <v>0</v>
      </c>
      <c r="BF126" s="112">
        <f aca="true" t="shared" si="4" ref="BF126:BF134">IF(U126="snížená",N126,0)</f>
        <v>0</v>
      </c>
      <c r="BG126" s="112">
        <f aca="true" t="shared" si="5" ref="BG126:BG134">IF(U126="zákl. přenesená",N126,0)</f>
        <v>0</v>
      </c>
      <c r="BH126" s="112">
        <f aca="true" t="shared" si="6" ref="BH126:BH134">IF(U126="sníž. přenesená",N126,0)</f>
        <v>0</v>
      </c>
      <c r="BI126" s="112">
        <f aca="true" t="shared" si="7" ref="BI126:BI134">IF(U126="nulová",N126,0)</f>
        <v>0</v>
      </c>
      <c r="BJ126" s="14" t="s">
        <v>81</v>
      </c>
      <c r="BK126" s="112">
        <f aca="true" t="shared" si="8" ref="BK126:BK134">ROUND(L126*K126,2)</f>
        <v>0</v>
      </c>
      <c r="BL126" s="14" t="s">
        <v>95</v>
      </c>
      <c r="BM126" s="14" t="s">
        <v>144</v>
      </c>
    </row>
    <row r="127" spans="2:65" s="1" customFormat="1" ht="31.5" customHeight="1">
      <c r="B127" s="31"/>
      <c r="C127" s="183"/>
      <c r="D127" s="183"/>
      <c r="E127" s="184"/>
      <c r="F127" s="282" t="s">
        <v>191</v>
      </c>
      <c r="G127" s="282"/>
      <c r="H127" s="282"/>
      <c r="I127" s="282"/>
      <c r="J127" s="185"/>
      <c r="K127" s="186"/>
      <c r="L127" s="287"/>
      <c r="M127" s="288"/>
      <c r="N127" s="289">
        <f>N128+N129+N130+N131</f>
        <v>0</v>
      </c>
      <c r="O127" s="290"/>
      <c r="P127" s="290"/>
      <c r="Q127" s="291"/>
      <c r="R127" s="33"/>
      <c r="T127" s="167" t="s">
        <v>18</v>
      </c>
      <c r="U127" s="40" t="s">
        <v>42</v>
      </c>
      <c r="V127" s="32"/>
      <c r="W127" s="168">
        <f t="shared" si="0"/>
        <v>0</v>
      </c>
      <c r="X127" s="168">
        <v>0.00489</v>
      </c>
      <c r="Y127" s="168">
        <f t="shared" si="1"/>
        <v>0</v>
      </c>
      <c r="Z127" s="168">
        <v>0</v>
      </c>
      <c r="AA127" s="169">
        <f t="shared" si="2"/>
        <v>0</v>
      </c>
      <c r="AR127" s="14" t="s">
        <v>95</v>
      </c>
      <c r="AT127" s="14" t="s">
        <v>139</v>
      </c>
      <c r="AU127" s="14" t="s">
        <v>86</v>
      </c>
      <c r="AY127" s="14" t="s">
        <v>138</v>
      </c>
      <c r="BE127" s="112">
        <f t="shared" si="3"/>
        <v>0</v>
      </c>
      <c r="BF127" s="112">
        <f t="shared" si="4"/>
        <v>0</v>
      </c>
      <c r="BG127" s="112">
        <f t="shared" si="5"/>
        <v>0</v>
      </c>
      <c r="BH127" s="112">
        <f t="shared" si="6"/>
        <v>0</v>
      </c>
      <c r="BI127" s="112">
        <f t="shared" si="7"/>
        <v>0</v>
      </c>
      <c r="BJ127" s="14" t="s">
        <v>81</v>
      </c>
      <c r="BK127" s="112">
        <f t="shared" si="8"/>
        <v>0</v>
      </c>
      <c r="BL127" s="14" t="s">
        <v>95</v>
      </c>
      <c r="BM127" s="14" t="s">
        <v>145</v>
      </c>
    </row>
    <row r="128" spans="2:65" s="1" customFormat="1" ht="31.5" customHeight="1">
      <c r="B128" s="31"/>
      <c r="C128" s="162" t="s">
        <v>175</v>
      </c>
      <c r="D128" s="162" t="s">
        <v>139</v>
      </c>
      <c r="E128" s="163" t="s">
        <v>166</v>
      </c>
      <c r="F128" s="276" t="s">
        <v>187</v>
      </c>
      <c r="G128" s="263"/>
      <c r="H128" s="263"/>
      <c r="I128" s="263"/>
      <c r="J128" s="164" t="s">
        <v>159</v>
      </c>
      <c r="K128" s="189">
        <v>84</v>
      </c>
      <c r="L128" s="277"/>
      <c r="M128" s="278"/>
      <c r="N128" s="279">
        <f>ROUND(L128*K128,2)</f>
        <v>0</v>
      </c>
      <c r="O128" s="278"/>
      <c r="P128" s="278"/>
      <c r="Q128" s="278"/>
      <c r="R128" s="33"/>
      <c r="T128" s="167" t="s">
        <v>18</v>
      </c>
      <c r="U128" s="40" t="s">
        <v>42</v>
      </c>
      <c r="V128" s="32"/>
      <c r="W128" s="168">
        <f t="shared" si="0"/>
        <v>0</v>
      </c>
      <c r="X128" s="168">
        <v>0.01575</v>
      </c>
      <c r="Y128" s="168">
        <f t="shared" si="1"/>
        <v>1.323</v>
      </c>
      <c r="Z128" s="168">
        <v>0</v>
      </c>
      <c r="AA128" s="169">
        <f t="shared" si="2"/>
        <v>0</v>
      </c>
      <c r="AR128" s="14" t="s">
        <v>95</v>
      </c>
      <c r="AT128" s="14" t="s">
        <v>139</v>
      </c>
      <c r="AU128" s="14" t="s">
        <v>86</v>
      </c>
      <c r="AY128" s="14" t="s">
        <v>138</v>
      </c>
      <c r="BE128" s="112">
        <f t="shared" si="3"/>
        <v>0</v>
      </c>
      <c r="BF128" s="112">
        <f t="shared" si="4"/>
        <v>0</v>
      </c>
      <c r="BG128" s="112">
        <f t="shared" si="5"/>
        <v>0</v>
      </c>
      <c r="BH128" s="112">
        <f t="shared" si="6"/>
        <v>0</v>
      </c>
      <c r="BI128" s="112">
        <f t="shared" si="7"/>
        <v>0</v>
      </c>
      <c r="BJ128" s="14" t="s">
        <v>81</v>
      </c>
      <c r="BK128" s="112">
        <f t="shared" si="8"/>
        <v>0</v>
      </c>
      <c r="BL128" s="14" t="s">
        <v>95</v>
      </c>
      <c r="BM128" s="14" t="s">
        <v>146</v>
      </c>
    </row>
    <row r="129" spans="2:65" s="1" customFormat="1" ht="31.5" customHeight="1">
      <c r="B129" s="31"/>
      <c r="C129" s="162" t="s">
        <v>176</v>
      </c>
      <c r="D129" s="162" t="s">
        <v>139</v>
      </c>
      <c r="E129" s="163" t="s">
        <v>168</v>
      </c>
      <c r="F129" s="276" t="s">
        <v>192</v>
      </c>
      <c r="G129" s="263"/>
      <c r="H129" s="263"/>
      <c r="I129" s="263"/>
      <c r="J129" s="164" t="s">
        <v>142</v>
      </c>
      <c r="K129" s="189">
        <v>27.9</v>
      </c>
      <c r="L129" s="277"/>
      <c r="M129" s="278"/>
      <c r="N129" s="279">
        <f>ROUND(L129*K129,2)</f>
        <v>0</v>
      </c>
      <c r="O129" s="278"/>
      <c r="P129" s="278"/>
      <c r="Q129" s="278"/>
      <c r="R129" s="33"/>
      <c r="T129" s="167" t="s">
        <v>18</v>
      </c>
      <c r="U129" s="40" t="s">
        <v>42</v>
      </c>
      <c r="V129" s="32"/>
      <c r="W129" s="168">
        <f t="shared" si="0"/>
        <v>0</v>
      </c>
      <c r="X129" s="168">
        <v>0.0154</v>
      </c>
      <c r="Y129" s="168">
        <f t="shared" si="1"/>
        <v>0.42966</v>
      </c>
      <c r="Z129" s="168">
        <v>0</v>
      </c>
      <c r="AA129" s="169">
        <f t="shared" si="2"/>
        <v>0</v>
      </c>
      <c r="AR129" s="14" t="s">
        <v>95</v>
      </c>
      <c r="AT129" s="14" t="s">
        <v>139</v>
      </c>
      <c r="AU129" s="14" t="s">
        <v>86</v>
      </c>
      <c r="AY129" s="14" t="s">
        <v>138</v>
      </c>
      <c r="BE129" s="112">
        <f t="shared" si="3"/>
        <v>0</v>
      </c>
      <c r="BF129" s="112">
        <f t="shared" si="4"/>
        <v>0</v>
      </c>
      <c r="BG129" s="112">
        <f t="shared" si="5"/>
        <v>0</v>
      </c>
      <c r="BH129" s="112">
        <f t="shared" si="6"/>
        <v>0</v>
      </c>
      <c r="BI129" s="112">
        <f t="shared" si="7"/>
        <v>0</v>
      </c>
      <c r="BJ129" s="14" t="s">
        <v>81</v>
      </c>
      <c r="BK129" s="112">
        <f t="shared" si="8"/>
        <v>0</v>
      </c>
      <c r="BL129" s="14" t="s">
        <v>95</v>
      </c>
      <c r="BM129" s="14" t="s">
        <v>147</v>
      </c>
    </row>
    <row r="130" spans="2:65" s="1" customFormat="1" ht="31.5" customHeight="1">
      <c r="B130" s="31"/>
      <c r="C130" s="162" t="s">
        <v>177</v>
      </c>
      <c r="D130" s="162" t="s">
        <v>139</v>
      </c>
      <c r="E130" s="163" t="s">
        <v>170</v>
      </c>
      <c r="F130" s="274" t="s">
        <v>171</v>
      </c>
      <c r="G130" s="263"/>
      <c r="H130" s="263"/>
      <c r="I130" s="263"/>
      <c r="J130" s="164" t="s">
        <v>160</v>
      </c>
      <c r="K130" s="180"/>
      <c r="L130" s="277"/>
      <c r="M130" s="278"/>
      <c r="N130" s="279">
        <f>ROUND(L130*K130,2)</f>
        <v>0</v>
      </c>
      <c r="O130" s="278"/>
      <c r="P130" s="278"/>
      <c r="Q130" s="278"/>
      <c r="R130" s="33"/>
      <c r="T130" s="167" t="s">
        <v>18</v>
      </c>
      <c r="U130" s="40" t="s">
        <v>42</v>
      </c>
      <c r="V130" s="32"/>
      <c r="W130" s="168">
        <f t="shared" si="0"/>
        <v>0</v>
      </c>
      <c r="X130" s="168">
        <v>0.0057</v>
      </c>
      <c r="Y130" s="168">
        <f t="shared" si="1"/>
        <v>0</v>
      </c>
      <c r="Z130" s="168">
        <v>0</v>
      </c>
      <c r="AA130" s="169">
        <f t="shared" si="2"/>
        <v>0</v>
      </c>
      <c r="AR130" s="14" t="s">
        <v>95</v>
      </c>
      <c r="AT130" s="14" t="s">
        <v>139</v>
      </c>
      <c r="AU130" s="14" t="s">
        <v>86</v>
      </c>
      <c r="AY130" s="14" t="s">
        <v>138</v>
      </c>
      <c r="BE130" s="112">
        <f t="shared" si="3"/>
        <v>0</v>
      </c>
      <c r="BF130" s="112">
        <f t="shared" si="4"/>
        <v>0</v>
      </c>
      <c r="BG130" s="112">
        <f t="shared" si="5"/>
        <v>0</v>
      </c>
      <c r="BH130" s="112">
        <f t="shared" si="6"/>
        <v>0</v>
      </c>
      <c r="BI130" s="112">
        <f t="shared" si="7"/>
        <v>0</v>
      </c>
      <c r="BJ130" s="14" t="s">
        <v>81</v>
      </c>
      <c r="BK130" s="112">
        <f t="shared" si="8"/>
        <v>0</v>
      </c>
      <c r="BL130" s="14" t="s">
        <v>95</v>
      </c>
      <c r="BM130" s="14" t="s">
        <v>148</v>
      </c>
    </row>
    <row r="131" spans="2:65" s="1" customFormat="1" ht="22.5" customHeight="1">
      <c r="B131" s="31"/>
      <c r="C131" s="162" t="s">
        <v>178</v>
      </c>
      <c r="D131" s="162" t="s">
        <v>139</v>
      </c>
      <c r="E131" s="163" t="s">
        <v>173</v>
      </c>
      <c r="F131" s="274" t="s">
        <v>174</v>
      </c>
      <c r="G131" s="263"/>
      <c r="H131" s="263"/>
      <c r="I131" s="263"/>
      <c r="J131" s="164" t="s">
        <v>160</v>
      </c>
      <c r="K131" s="166"/>
      <c r="L131" s="275"/>
      <c r="M131" s="263"/>
      <c r="N131" s="262">
        <f>ROUND(L131*K131,2)</f>
        <v>0</v>
      </c>
      <c r="O131" s="263"/>
      <c r="P131" s="263"/>
      <c r="Q131" s="263"/>
      <c r="R131" s="33"/>
      <c r="T131" s="167" t="s">
        <v>18</v>
      </c>
      <c r="U131" s="40" t="s">
        <v>42</v>
      </c>
      <c r="V131" s="32"/>
      <c r="W131" s="168">
        <f t="shared" si="0"/>
        <v>0</v>
      </c>
      <c r="X131" s="168">
        <v>0.02065</v>
      </c>
      <c r="Y131" s="168">
        <f t="shared" si="1"/>
        <v>0</v>
      </c>
      <c r="Z131" s="168">
        <v>0</v>
      </c>
      <c r="AA131" s="169">
        <f t="shared" si="2"/>
        <v>0</v>
      </c>
      <c r="AR131" s="14" t="s">
        <v>95</v>
      </c>
      <c r="AT131" s="14" t="s">
        <v>139</v>
      </c>
      <c r="AU131" s="14" t="s">
        <v>86</v>
      </c>
      <c r="AY131" s="14" t="s">
        <v>138</v>
      </c>
      <c r="BE131" s="112">
        <f t="shared" si="3"/>
        <v>0</v>
      </c>
      <c r="BF131" s="112">
        <f t="shared" si="4"/>
        <v>0</v>
      </c>
      <c r="BG131" s="112">
        <f t="shared" si="5"/>
        <v>0</v>
      </c>
      <c r="BH131" s="112">
        <f t="shared" si="6"/>
        <v>0</v>
      </c>
      <c r="BI131" s="112">
        <f t="shared" si="7"/>
        <v>0</v>
      </c>
      <c r="BJ131" s="14" t="s">
        <v>81</v>
      </c>
      <c r="BK131" s="112">
        <f t="shared" si="8"/>
        <v>0</v>
      </c>
      <c r="BL131" s="14" t="s">
        <v>95</v>
      </c>
      <c r="BM131" s="14" t="s">
        <v>149</v>
      </c>
    </row>
    <row r="132" spans="2:65" s="1" customFormat="1" ht="31.5" customHeight="1">
      <c r="B132" s="31"/>
      <c r="C132" s="162"/>
      <c r="D132" s="162"/>
      <c r="E132" s="163"/>
      <c r="F132" s="282" t="s">
        <v>193</v>
      </c>
      <c r="G132" s="282"/>
      <c r="H132" s="282"/>
      <c r="I132" s="282"/>
      <c r="J132" s="164"/>
      <c r="K132" s="165"/>
      <c r="L132" s="295"/>
      <c r="M132" s="296"/>
      <c r="N132" s="297">
        <f>N133+N134+N135+N136</f>
        <v>0</v>
      </c>
      <c r="O132" s="298"/>
      <c r="P132" s="298"/>
      <c r="Q132" s="299"/>
      <c r="R132" s="33"/>
      <c r="T132" s="167" t="s">
        <v>18</v>
      </c>
      <c r="U132" s="40" t="s">
        <v>42</v>
      </c>
      <c r="V132" s="32"/>
      <c r="W132" s="168">
        <f t="shared" si="0"/>
        <v>0</v>
      </c>
      <c r="X132" s="168">
        <v>0.00012</v>
      </c>
      <c r="Y132" s="168">
        <f t="shared" si="1"/>
        <v>0</v>
      </c>
      <c r="Z132" s="168">
        <v>0</v>
      </c>
      <c r="AA132" s="169">
        <f t="shared" si="2"/>
        <v>0</v>
      </c>
      <c r="AR132" s="14" t="s">
        <v>95</v>
      </c>
      <c r="AT132" s="14" t="s">
        <v>139</v>
      </c>
      <c r="AU132" s="14" t="s">
        <v>86</v>
      </c>
      <c r="AY132" s="14" t="s">
        <v>138</v>
      </c>
      <c r="BE132" s="112">
        <f t="shared" si="3"/>
        <v>0</v>
      </c>
      <c r="BF132" s="112">
        <f t="shared" si="4"/>
        <v>0</v>
      </c>
      <c r="BG132" s="112">
        <f t="shared" si="5"/>
        <v>0</v>
      </c>
      <c r="BH132" s="112">
        <f t="shared" si="6"/>
        <v>0</v>
      </c>
      <c r="BI132" s="112">
        <f t="shared" si="7"/>
        <v>0</v>
      </c>
      <c r="BJ132" s="14" t="s">
        <v>81</v>
      </c>
      <c r="BK132" s="112">
        <f t="shared" si="8"/>
        <v>0</v>
      </c>
      <c r="BL132" s="14" t="s">
        <v>95</v>
      </c>
      <c r="BM132" s="14" t="s">
        <v>150</v>
      </c>
    </row>
    <row r="133" spans="2:65" s="1" customFormat="1" ht="31.5" customHeight="1">
      <c r="B133" s="31"/>
      <c r="C133" s="162" t="s">
        <v>175</v>
      </c>
      <c r="D133" s="162" t="s">
        <v>139</v>
      </c>
      <c r="E133" s="163" t="s">
        <v>166</v>
      </c>
      <c r="F133" s="276" t="s">
        <v>187</v>
      </c>
      <c r="G133" s="263"/>
      <c r="H133" s="263"/>
      <c r="I133" s="263"/>
      <c r="J133" s="164" t="s">
        <v>159</v>
      </c>
      <c r="K133" s="189">
        <v>211</v>
      </c>
      <c r="L133" s="277"/>
      <c r="M133" s="278"/>
      <c r="N133" s="279">
        <f>ROUND(L133*K133,2)</f>
        <v>0</v>
      </c>
      <c r="O133" s="278"/>
      <c r="P133" s="278"/>
      <c r="Q133" s="278"/>
      <c r="R133" s="33"/>
      <c r="T133" s="167" t="s">
        <v>18</v>
      </c>
      <c r="U133" s="40" t="s">
        <v>42</v>
      </c>
      <c r="V133" s="32"/>
      <c r="W133" s="168">
        <f t="shared" si="0"/>
        <v>0</v>
      </c>
      <c r="X133" s="168">
        <v>0.102</v>
      </c>
      <c r="Y133" s="168">
        <f t="shared" si="1"/>
        <v>21.522</v>
      </c>
      <c r="Z133" s="168">
        <v>0</v>
      </c>
      <c r="AA133" s="169">
        <f t="shared" si="2"/>
        <v>0</v>
      </c>
      <c r="AR133" s="14" t="s">
        <v>95</v>
      </c>
      <c r="AT133" s="14" t="s">
        <v>139</v>
      </c>
      <c r="AU133" s="14" t="s">
        <v>86</v>
      </c>
      <c r="AY133" s="14" t="s">
        <v>138</v>
      </c>
      <c r="BE133" s="112">
        <f t="shared" si="3"/>
        <v>0</v>
      </c>
      <c r="BF133" s="112">
        <f t="shared" si="4"/>
        <v>0</v>
      </c>
      <c r="BG133" s="112">
        <f t="shared" si="5"/>
        <v>0</v>
      </c>
      <c r="BH133" s="112">
        <f t="shared" si="6"/>
        <v>0</v>
      </c>
      <c r="BI133" s="112">
        <f t="shared" si="7"/>
        <v>0</v>
      </c>
      <c r="BJ133" s="14" t="s">
        <v>81</v>
      </c>
      <c r="BK133" s="112">
        <f t="shared" si="8"/>
        <v>0</v>
      </c>
      <c r="BL133" s="14" t="s">
        <v>95</v>
      </c>
      <c r="BM133" s="14" t="s">
        <v>151</v>
      </c>
    </row>
    <row r="134" spans="2:65" s="1" customFormat="1" ht="31.5" customHeight="1">
      <c r="B134" s="31"/>
      <c r="C134" s="162" t="s">
        <v>176</v>
      </c>
      <c r="D134" s="162" t="s">
        <v>139</v>
      </c>
      <c r="E134" s="163" t="s">
        <v>168</v>
      </c>
      <c r="F134" s="276" t="s">
        <v>192</v>
      </c>
      <c r="G134" s="263"/>
      <c r="H134" s="263"/>
      <c r="I134" s="263"/>
      <c r="J134" s="164" t="s">
        <v>142</v>
      </c>
      <c r="K134" s="189">
        <v>55.2</v>
      </c>
      <c r="L134" s="277"/>
      <c r="M134" s="278"/>
      <c r="N134" s="279">
        <f>ROUND(L134*K134,2)</f>
        <v>0</v>
      </c>
      <c r="O134" s="278"/>
      <c r="P134" s="278"/>
      <c r="Q134" s="278"/>
      <c r="R134" s="33"/>
      <c r="T134" s="167" t="s">
        <v>18</v>
      </c>
      <c r="U134" s="40" t="s">
        <v>42</v>
      </c>
      <c r="V134" s="32"/>
      <c r="W134" s="168">
        <f t="shared" si="0"/>
        <v>0</v>
      </c>
      <c r="X134" s="168">
        <v>0.042</v>
      </c>
      <c r="Y134" s="168">
        <f t="shared" si="1"/>
        <v>2.3184000000000005</v>
      </c>
      <c r="Z134" s="168">
        <v>0</v>
      </c>
      <c r="AA134" s="169">
        <f t="shared" si="2"/>
        <v>0</v>
      </c>
      <c r="AR134" s="14" t="s">
        <v>95</v>
      </c>
      <c r="AT134" s="14" t="s">
        <v>139</v>
      </c>
      <c r="AU134" s="14" t="s">
        <v>86</v>
      </c>
      <c r="AY134" s="14" t="s">
        <v>138</v>
      </c>
      <c r="BE134" s="112">
        <f t="shared" si="3"/>
        <v>0</v>
      </c>
      <c r="BF134" s="112">
        <f t="shared" si="4"/>
        <v>0</v>
      </c>
      <c r="BG134" s="112">
        <f t="shared" si="5"/>
        <v>0</v>
      </c>
      <c r="BH134" s="112">
        <f t="shared" si="6"/>
        <v>0</v>
      </c>
      <c r="BI134" s="112">
        <f t="shared" si="7"/>
        <v>0</v>
      </c>
      <c r="BJ134" s="14" t="s">
        <v>81</v>
      </c>
      <c r="BK134" s="112">
        <f t="shared" si="8"/>
        <v>0</v>
      </c>
      <c r="BL134" s="14" t="s">
        <v>95</v>
      </c>
      <c r="BM134" s="14" t="s">
        <v>152</v>
      </c>
    </row>
    <row r="135" spans="2:63" s="10" customFormat="1" ht="29.25" customHeight="1">
      <c r="B135" s="151"/>
      <c r="C135" s="162" t="s">
        <v>177</v>
      </c>
      <c r="D135" s="162" t="s">
        <v>139</v>
      </c>
      <c r="E135" s="163" t="s">
        <v>170</v>
      </c>
      <c r="F135" s="274" t="s">
        <v>171</v>
      </c>
      <c r="G135" s="263"/>
      <c r="H135" s="263"/>
      <c r="I135" s="263"/>
      <c r="J135" s="164" t="s">
        <v>160</v>
      </c>
      <c r="K135" s="166"/>
      <c r="L135" s="275"/>
      <c r="M135" s="263"/>
      <c r="N135" s="262">
        <f>ROUND(L135*K135,2)</f>
        <v>0</v>
      </c>
      <c r="O135" s="263"/>
      <c r="P135" s="263"/>
      <c r="Q135" s="263"/>
      <c r="R135" s="154"/>
      <c r="T135" s="155"/>
      <c r="U135" s="152"/>
      <c r="V135" s="152"/>
      <c r="W135" s="156">
        <f>SUM(W136:W141)</f>
        <v>0</v>
      </c>
      <c r="X135" s="152"/>
      <c r="Y135" s="156">
        <f>SUM(Y136:Y141)</f>
        <v>0</v>
      </c>
      <c r="Z135" s="152"/>
      <c r="AA135" s="157">
        <f>SUM(AA136:AA141)</f>
        <v>1.2528</v>
      </c>
      <c r="AR135" s="158" t="s">
        <v>81</v>
      </c>
      <c r="AT135" s="159" t="s">
        <v>75</v>
      </c>
      <c r="AU135" s="159" t="s">
        <v>81</v>
      </c>
      <c r="AY135" s="158" t="s">
        <v>138</v>
      </c>
      <c r="BK135" s="160">
        <f>SUM(BK136:BK141)</f>
        <v>0</v>
      </c>
    </row>
    <row r="136" spans="2:65" s="1" customFormat="1" ht="44.25" customHeight="1">
      <c r="B136" s="31"/>
      <c r="C136" s="162" t="s">
        <v>178</v>
      </c>
      <c r="D136" s="162" t="s">
        <v>139</v>
      </c>
      <c r="E136" s="163" t="s">
        <v>173</v>
      </c>
      <c r="F136" s="274" t="s">
        <v>174</v>
      </c>
      <c r="G136" s="263"/>
      <c r="H136" s="263"/>
      <c r="I136" s="263"/>
      <c r="J136" s="164" t="s">
        <v>160</v>
      </c>
      <c r="K136" s="166"/>
      <c r="L136" s="275"/>
      <c r="M136" s="263"/>
      <c r="N136" s="262">
        <f>ROUND(L136*K136,2)</f>
        <v>0</v>
      </c>
      <c r="O136" s="263"/>
      <c r="P136" s="263"/>
      <c r="Q136" s="263"/>
      <c r="R136" s="33"/>
      <c r="T136" s="167" t="s">
        <v>18</v>
      </c>
      <c r="U136" s="40" t="s">
        <v>42</v>
      </c>
      <c r="V136" s="32"/>
      <c r="W136" s="168">
        <f aca="true" t="shared" si="9" ref="W136:W141">V136*K136</f>
        <v>0</v>
      </c>
      <c r="X136" s="168">
        <v>0.00013</v>
      </c>
      <c r="Y136" s="168">
        <f aca="true" t="shared" si="10" ref="Y136:Y141">X136*K136</f>
        <v>0</v>
      </c>
      <c r="Z136" s="168">
        <v>0</v>
      </c>
      <c r="AA136" s="169">
        <f aca="true" t="shared" si="11" ref="AA136:AA141">Z136*K136</f>
        <v>0</v>
      </c>
      <c r="AR136" s="14" t="s">
        <v>95</v>
      </c>
      <c r="AT136" s="14" t="s">
        <v>139</v>
      </c>
      <c r="AU136" s="14" t="s">
        <v>86</v>
      </c>
      <c r="AY136" s="14" t="s">
        <v>138</v>
      </c>
      <c r="BE136" s="112">
        <f aca="true" t="shared" si="12" ref="BE136:BE141">IF(U136="základní",N136,0)</f>
        <v>0</v>
      </c>
      <c r="BF136" s="112">
        <f aca="true" t="shared" si="13" ref="BF136:BF141">IF(U136="snížená",N136,0)</f>
        <v>0</v>
      </c>
      <c r="BG136" s="112">
        <f aca="true" t="shared" si="14" ref="BG136:BG141">IF(U136="zákl. přenesená",N136,0)</f>
        <v>0</v>
      </c>
      <c r="BH136" s="112">
        <f aca="true" t="shared" si="15" ref="BH136:BH141">IF(U136="sníž. přenesená",N136,0)</f>
        <v>0</v>
      </c>
      <c r="BI136" s="112">
        <f aca="true" t="shared" si="16" ref="BI136:BI141">IF(U136="nulová",N136,0)</f>
        <v>0</v>
      </c>
      <c r="BJ136" s="14" t="s">
        <v>81</v>
      </c>
      <c r="BK136" s="112">
        <f aca="true" t="shared" si="17" ref="BK136:BK141">ROUND(L136*K136,2)</f>
        <v>0</v>
      </c>
      <c r="BL136" s="14" t="s">
        <v>95</v>
      </c>
      <c r="BM136" s="14" t="s">
        <v>153</v>
      </c>
    </row>
    <row r="137" spans="2:65" s="1" customFormat="1" ht="31.5" customHeight="1">
      <c r="B137" s="31"/>
      <c r="C137" s="162"/>
      <c r="D137" s="162"/>
      <c r="E137" s="163"/>
      <c r="F137" s="282" t="s">
        <v>194</v>
      </c>
      <c r="G137" s="282"/>
      <c r="H137" s="282"/>
      <c r="I137" s="282"/>
      <c r="J137" s="164"/>
      <c r="K137" s="165"/>
      <c r="L137" s="283"/>
      <c r="M137" s="284"/>
      <c r="N137" s="285">
        <f>N138+N139+N140+N141</f>
        <v>0</v>
      </c>
      <c r="O137" s="286"/>
      <c r="P137" s="286"/>
      <c r="Q137" s="286"/>
      <c r="R137" s="33"/>
      <c r="T137" s="167" t="s">
        <v>18</v>
      </c>
      <c r="U137" s="40" t="s">
        <v>42</v>
      </c>
      <c r="V137" s="32"/>
      <c r="W137" s="168">
        <f t="shared" si="9"/>
        <v>0</v>
      </c>
      <c r="X137" s="168">
        <v>4E-05</v>
      </c>
      <c r="Y137" s="168">
        <f t="shared" si="10"/>
        <v>0</v>
      </c>
      <c r="Z137" s="168">
        <v>0</v>
      </c>
      <c r="AA137" s="169">
        <f t="shared" si="11"/>
        <v>0</v>
      </c>
      <c r="AR137" s="14" t="s">
        <v>95</v>
      </c>
      <c r="AT137" s="14" t="s">
        <v>139</v>
      </c>
      <c r="AU137" s="14" t="s">
        <v>86</v>
      </c>
      <c r="AY137" s="14" t="s">
        <v>138</v>
      </c>
      <c r="BE137" s="112">
        <f t="shared" si="12"/>
        <v>0</v>
      </c>
      <c r="BF137" s="112">
        <f t="shared" si="13"/>
        <v>0</v>
      </c>
      <c r="BG137" s="112">
        <f t="shared" si="14"/>
        <v>0</v>
      </c>
      <c r="BH137" s="112">
        <f t="shared" si="15"/>
        <v>0</v>
      </c>
      <c r="BI137" s="112">
        <f t="shared" si="16"/>
        <v>0</v>
      </c>
      <c r="BJ137" s="14" t="s">
        <v>81</v>
      </c>
      <c r="BK137" s="112">
        <f t="shared" si="17"/>
        <v>0</v>
      </c>
      <c r="BL137" s="14" t="s">
        <v>95</v>
      </c>
      <c r="BM137" s="14" t="s">
        <v>154</v>
      </c>
    </row>
    <row r="138" spans="2:65" s="1" customFormat="1" ht="22.5" customHeight="1">
      <c r="B138" s="31"/>
      <c r="C138" s="162" t="s">
        <v>161</v>
      </c>
      <c r="D138" s="162" t="s">
        <v>139</v>
      </c>
      <c r="E138" s="163" t="s">
        <v>166</v>
      </c>
      <c r="F138" s="276" t="s">
        <v>195</v>
      </c>
      <c r="G138" s="263"/>
      <c r="H138" s="263"/>
      <c r="I138" s="263"/>
      <c r="J138" s="164" t="s">
        <v>159</v>
      </c>
      <c r="K138" s="189">
        <v>43</v>
      </c>
      <c r="L138" s="277"/>
      <c r="M138" s="278"/>
      <c r="N138" s="279">
        <f>ROUND(L138*K138,2)</f>
        <v>0</v>
      </c>
      <c r="O138" s="278"/>
      <c r="P138" s="278"/>
      <c r="Q138" s="278"/>
      <c r="R138" s="33"/>
      <c r="T138" s="167" t="s">
        <v>18</v>
      </c>
      <c r="U138" s="40" t="s">
        <v>42</v>
      </c>
      <c r="V138" s="32"/>
      <c r="W138" s="168">
        <f t="shared" si="9"/>
        <v>0</v>
      </c>
      <c r="X138" s="168">
        <v>0</v>
      </c>
      <c r="Y138" s="168">
        <f t="shared" si="10"/>
        <v>0</v>
      </c>
      <c r="Z138" s="168">
        <v>0</v>
      </c>
      <c r="AA138" s="169">
        <f t="shared" si="11"/>
        <v>0</v>
      </c>
      <c r="AR138" s="14" t="s">
        <v>95</v>
      </c>
      <c r="AT138" s="14" t="s">
        <v>139</v>
      </c>
      <c r="AU138" s="14" t="s">
        <v>86</v>
      </c>
      <c r="AY138" s="14" t="s">
        <v>138</v>
      </c>
      <c r="BE138" s="112">
        <f t="shared" si="12"/>
        <v>0</v>
      </c>
      <c r="BF138" s="112">
        <f t="shared" si="13"/>
        <v>0</v>
      </c>
      <c r="BG138" s="112">
        <f t="shared" si="14"/>
        <v>0</v>
      </c>
      <c r="BH138" s="112">
        <f t="shared" si="15"/>
        <v>0</v>
      </c>
      <c r="BI138" s="112">
        <f t="shared" si="16"/>
        <v>0</v>
      </c>
      <c r="BJ138" s="14" t="s">
        <v>81</v>
      </c>
      <c r="BK138" s="112">
        <f t="shared" si="17"/>
        <v>0</v>
      </c>
      <c r="BL138" s="14" t="s">
        <v>95</v>
      </c>
      <c r="BM138" s="14" t="s">
        <v>155</v>
      </c>
    </row>
    <row r="139" spans="2:65" s="1" customFormat="1" ht="31.5" customHeight="1">
      <c r="B139" s="31"/>
      <c r="C139" s="162" t="s">
        <v>162</v>
      </c>
      <c r="D139" s="162" t="s">
        <v>139</v>
      </c>
      <c r="E139" s="163" t="s">
        <v>168</v>
      </c>
      <c r="F139" s="276" t="s">
        <v>188</v>
      </c>
      <c r="G139" s="263"/>
      <c r="H139" s="263"/>
      <c r="I139" s="263"/>
      <c r="J139" s="164" t="s">
        <v>142</v>
      </c>
      <c r="K139" s="189">
        <v>4.8</v>
      </c>
      <c r="L139" s="277"/>
      <c r="M139" s="278"/>
      <c r="N139" s="279">
        <f>ROUND(L139*K139,2)</f>
        <v>0</v>
      </c>
      <c r="O139" s="278"/>
      <c r="P139" s="278"/>
      <c r="Q139" s="278"/>
      <c r="R139" s="33"/>
      <c r="T139" s="167" t="s">
        <v>18</v>
      </c>
      <c r="U139" s="40" t="s">
        <v>42</v>
      </c>
      <c r="V139" s="32"/>
      <c r="W139" s="168">
        <f t="shared" si="9"/>
        <v>0</v>
      </c>
      <c r="X139" s="168">
        <v>0</v>
      </c>
      <c r="Y139" s="168">
        <f t="shared" si="10"/>
        <v>0</v>
      </c>
      <c r="Z139" s="168">
        <v>0.261</v>
      </c>
      <c r="AA139" s="169">
        <f t="shared" si="11"/>
        <v>1.2528</v>
      </c>
      <c r="AR139" s="14" t="s">
        <v>95</v>
      </c>
      <c r="AT139" s="14" t="s">
        <v>139</v>
      </c>
      <c r="AU139" s="14" t="s">
        <v>86</v>
      </c>
      <c r="AY139" s="14" t="s">
        <v>138</v>
      </c>
      <c r="BE139" s="112">
        <f t="shared" si="12"/>
        <v>0</v>
      </c>
      <c r="BF139" s="112">
        <f t="shared" si="13"/>
        <v>0</v>
      </c>
      <c r="BG139" s="112">
        <f t="shared" si="14"/>
        <v>0</v>
      </c>
      <c r="BH139" s="112">
        <f t="shared" si="15"/>
        <v>0</v>
      </c>
      <c r="BI139" s="112">
        <f t="shared" si="16"/>
        <v>0</v>
      </c>
      <c r="BJ139" s="14" t="s">
        <v>81</v>
      </c>
      <c r="BK139" s="112">
        <f t="shared" si="17"/>
        <v>0</v>
      </c>
      <c r="BL139" s="14" t="s">
        <v>95</v>
      </c>
      <c r="BM139" s="14" t="s">
        <v>156</v>
      </c>
    </row>
    <row r="140" spans="2:65" s="1" customFormat="1" ht="31.5" customHeight="1">
      <c r="B140" s="31"/>
      <c r="C140" s="162" t="s">
        <v>163</v>
      </c>
      <c r="D140" s="162" t="s">
        <v>139</v>
      </c>
      <c r="E140" s="163" t="s">
        <v>170</v>
      </c>
      <c r="F140" s="274" t="s">
        <v>171</v>
      </c>
      <c r="G140" s="263"/>
      <c r="H140" s="263"/>
      <c r="I140" s="263"/>
      <c r="J140" s="164" t="s">
        <v>160</v>
      </c>
      <c r="K140" s="166"/>
      <c r="L140" s="275"/>
      <c r="M140" s="263"/>
      <c r="N140" s="262">
        <f>ROUND(L140*K140,2)</f>
        <v>0</v>
      </c>
      <c r="O140" s="263"/>
      <c r="P140" s="263"/>
      <c r="Q140" s="263"/>
      <c r="R140" s="33"/>
      <c r="T140" s="167" t="s">
        <v>18</v>
      </c>
      <c r="U140" s="40" t="s">
        <v>42</v>
      </c>
      <c r="V140" s="32"/>
      <c r="W140" s="168">
        <f t="shared" si="9"/>
        <v>0</v>
      </c>
      <c r="X140" s="168">
        <v>0</v>
      </c>
      <c r="Y140" s="168">
        <f t="shared" si="10"/>
        <v>0</v>
      </c>
      <c r="Z140" s="168">
        <v>2.2</v>
      </c>
      <c r="AA140" s="169">
        <f t="shared" si="11"/>
        <v>0</v>
      </c>
      <c r="AR140" s="14" t="s">
        <v>95</v>
      </c>
      <c r="AT140" s="14" t="s">
        <v>139</v>
      </c>
      <c r="AU140" s="14" t="s">
        <v>86</v>
      </c>
      <c r="AY140" s="14" t="s">
        <v>138</v>
      </c>
      <c r="BE140" s="112">
        <f t="shared" si="12"/>
        <v>0</v>
      </c>
      <c r="BF140" s="112">
        <f t="shared" si="13"/>
        <v>0</v>
      </c>
      <c r="BG140" s="112">
        <f t="shared" si="14"/>
        <v>0</v>
      </c>
      <c r="BH140" s="112">
        <f t="shared" si="15"/>
        <v>0</v>
      </c>
      <c r="BI140" s="112">
        <f t="shared" si="16"/>
        <v>0</v>
      </c>
      <c r="BJ140" s="14" t="s">
        <v>81</v>
      </c>
      <c r="BK140" s="112">
        <f t="shared" si="17"/>
        <v>0</v>
      </c>
      <c r="BL140" s="14" t="s">
        <v>95</v>
      </c>
      <c r="BM140" s="14" t="s">
        <v>157</v>
      </c>
    </row>
    <row r="141" spans="2:65" s="1" customFormat="1" ht="22.5" customHeight="1">
      <c r="B141" s="31"/>
      <c r="C141" s="162" t="s">
        <v>164</v>
      </c>
      <c r="D141" s="162" t="s">
        <v>139</v>
      </c>
      <c r="E141" s="163" t="s">
        <v>173</v>
      </c>
      <c r="F141" s="274" t="s">
        <v>174</v>
      </c>
      <c r="G141" s="263"/>
      <c r="H141" s="263"/>
      <c r="I141" s="263"/>
      <c r="J141" s="164" t="s">
        <v>160</v>
      </c>
      <c r="K141" s="166"/>
      <c r="L141" s="275"/>
      <c r="M141" s="263"/>
      <c r="N141" s="262">
        <f>ROUND(L141*K141,2)</f>
        <v>0</v>
      </c>
      <c r="O141" s="263"/>
      <c r="P141" s="263"/>
      <c r="Q141" s="263"/>
      <c r="R141" s="33"/>
      <c r="T141" s="167" t="s">
        <v>18</v>
      </c>
      <c r="U141" s="40" t="s">
        <v>42</v>
      </c>
      <c r="V141" s="32"/>
      <c r="W141" s="168">
        <f t="shared" si="9"/>
        <v>0</v>
      </c>
      <c r="X141" s="168">
        <v>0</v>
      </c>
      <c r="Y141" s="168">
        <f t="shared" si="10"/>
        <v>0</v>
      </c>
      <c r="Z141" s="168">
        <v>0.076</v>
      </c>
      <c r="AA141" s="169">
        <f t="shared" si="11"/>
        <v>0</v>
      </c>
      <c r="AR141" s="14" t="s">
        <v>95</v>
      </c>
      <c r="AT141" s="14" t="s">
        <v>139</v>
      </c>
      <c r="AU141" s="14" t="s">
        <v>86</v>
      </c>
      <c r="AY141" s="14" t="s">
        <v>138</v>
      </c>
      <c r="BE141" s="112">
        <f t="shared" si="12"/>
        <v>0</v>
      </c>
      <c r="BF141" s="112">
        <f t="shared" si="13"/>
        <v>0</v>
      </c>
      <c r="BG141" s="112">
        <f t="shared" si="14"/>
        <v>0</v>
      </c>
      <c r="BH141" s="112">
        <f t="shared" si="15"/>
        <v>0</v>
      </c>
      <c r="BI141" s="112">
        <f t="shared" si="16"/>
        <v>0</v>
      </c>
      <c r="BJ141" s="14" t="s">
        <v>81</v>
      </c>
      <c r="BK141" s="112">
        <f t="shared" si="17"/>
        <v>0</v>
      </c>
      <c r="BL141" s="14" t="s">
        <v>95</v>
      </c>
      <c r="BM141" s="14" t="s">
        <v>158</v>
      </c>
    </row>
    <row r="142" spans="2:63" s="1" customFormat="1" ht="49.5" customHeight="1">
      <c r="B142" s="31"/>
      <c r="C142" s="32"/>
      <c r="D142" s="153" t="s">
        <v>179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272">
        <f>N143+N144+N145+N146+N147</f>
        <v>0</v>
      </c>
      <c r="O142" s="273"/>
      <c r="P142" s="273"/>
      <c r="Q142" s="273"/>
      <c r="R142" s="33"/>
      <c r="T142" s="74"/>
      <c r="U142" s="32"/>
      <c r="V142" s="32"/>
      <c r="W142" s="32"/>
      <c r="X142" s="32"/>
      <c r="Y142" s="32"/>
      <c r="Z142" s="32"/>
      <c r="AA142" s="75"/>
      <c r="AT142" s="14" t="s">
        <v>75</v>
      </c>
      <c r="AU142" s="14" t="s">
        <v>76</v>
      </c>
      <c r="AY142" s="14" t="s">
        <v>180</v>
      </c>
      <c r="BK142" s="112">
        <f>SUM(BK143:BK147)</f>
        <v>0</v>
      </c>
    </row>
    <row r="143" spans="2:63" s="1" customFormat="1" ht="21.75" customHeight="1">
      <c r="B143" s="31"/>
      <c r="C143" s="170" t="s">
        <v>18</v>
      </c>
      <c r="D143" s="170" t="s">
        <v>139</v>
      </c>
      <c r="E143" s="171" t="s">
        <v>18</v>
      </c>
      <c r="F143" s="280" t="s">
        <v>18</v>
      </c>
      <c r="G143" s="281"/>
      <c r="H143" s="281"/>
      <c r="I143" s="281"/>
      <c r="J143" s="172" t="s">
        <v>18</v>
      </c>
      <c r="K143" s="166"/>
      <c r="L143" s="275"/>
      <c r="M143" s="263"/>
      <c r="N143" s="262">
        <f>BK143</f>
        <v>0</v>
      </c>
      <c r="O143" s="263"/>
      <c r="P143" s="263"/>
      <c r="Q143" s="263"/>
      <c r="R143" s="33"/>
      <c r="T143" s="167" t="s">
        <v>18</v>
      </c>
      <c r="U143" s="173" t="s">
        <v>42</v>
      </c>
      <c r="V143" s="32"/>
      <c r="W143" s="32"/>
      <c r="X143" s="32"/>
      <c r="Y143" s="32"/>
      <c r="Z143" s="32"/>
      <c r="AA143" s="75"/>
      <c r="AT143" s="14" t="s">
        <v>180</v>
      </c>
      <c r="AU143" s="14" t="s">
        <v>81</v>
      </c>
      <c r="AY143" s="14" t="s">
        <v>180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14" t="s">
        <v>81</v>
      </c>
      <c r="BK143" s="112">
        <f>L143*K143</f>
        <v>0</v>
      </c>
    </row>
    <row r="144" spans="2:63" s="1" customFormat="1" ht="21.75" customHeight="1">
      <c r="B144" s="31"/>
      <c r="C144" s="170" t="s">
        <v>18</v>
      </c>
      <c r="D144" s="170" t="s">
        <v>139</v>
      </c>
      <c r="E144" s="171" t="s">
        <v>18</v>
      </c>
      <c r="F144" s="280" t="s">
        <v>18</v>
      </c>
      <c r="G144" s="281"/>
      <c r="H144" s="281"/>
      <c r="I144" s="281"/>
      <c r="J144" s="172" t="s">
        <v>18</v>
      </c>
      <c r="K144" s="166"/>
      <c r="L144" s="275"/>
      <c r="M144" s="263"/>
      <c r="N144" s="262">
        <f>BK144</f>
        <v>0</v>
      </c>
      <c r="O144" s="263"/>
      <c r="P144" s="263"/>
      <c r="Q144" s="263"/>
      <c r="R144" s="33"/>
      <c r="T144" s="167" t="s">
        <v>18</v>
      </c>
      <c r="U144" s="173" t="s">
        <v>42</v>
      </c>
      <c r="V144" s="32"/>
      <c r="W144" s="32"/>
      <c r="X144" s="32"/>
      <c r="Y144" s="32"/>
      <c r="Z144" s="32"/>
      <c r="AA144" s="75"/>
      <c r="AT144" s="14" t="s">
        <v>180</v>
      </c>
      <c r="AU144" s="14" t="s">
        <v>81</v>
      </c>
      <c r="AY144" s="14" t="s">
        <v>180</v>
      </c>
      <c r="BE144" s="112">
        <f>IF(U144="základní",N144,0)</f>
        <v>0</v>
      </c>
      <c r="BF144" s="112">
        <f>IF(U144="snížená",N144,0)</f>
        <v>0</v>
      </c>
      <c r="BG144" s="112">
        <f>IF(U144="zákl. přenesená",N144,0)</f>
        <v>0</v>
      </c>
      <c r="BH144" s="112">
        <f>IF(U144="sníž. přenesená",N144,0)</f>
        <v>0</v>
      </c>
      <c r="BI144" s="112">
        <f>IF(U144="nulová",N144,0)</f>
        <v>0</v>
      </c>
      <c r="BJ144" s="14" t="s">
        <v>81</v>
      </c>
      <c r="BK144" s="112">
        <f>L144*K144</f>
        <v>0</v>
      </c>
    </row>
    <row r="145" spans="2:63" s="1" customFormat="1" ht="21.75" customHeight="1">
      <c r="B145" s="31"/>
      <c r="C145" s="170" t="s">
        <v>18</v>
      </c>
      <c r="D145" s="170" t="s">
        <v>139</v>
      </c>
      <c r="E145" s="171" t="s">
        <v>18</v>
      </c>
      <c r="F145" s="280" t="s">
        <v>18</v>
      </c>
      <c r="G145" s="281"/>
      <c r="H145" s="281"/>
      <c r="I145" s="281"/>
      <c r="J145" s="172" t="s">
        <v>18</v>
      </c>
      <c r="K145" s="166"/>
      <c r="L145" s="275"/>
      <c r="M145" s="263"/>
      <c r="N145" s="262">
        <f>BK145</f>
        <v>0</v>
      </c>
      <c r="O145" s="263"/>
      <c r="P145" s="263"/>
      <c r="Q145" s="263"/>
      <c r="R145" s="33"/>
      <c r="T145" s="167" t="s">
        <v>18</v>
      </c>
      <c r="U145" s="173" t="s">
        <v>42</v>
      </c>
      <c r="V145" s="32"/>
      <c r="W145" s="32"/>
      <c r="X145" s="32"/>
      <c r="Y145" s="32"/>
      <c r="Z145" s="32"/>
      <c r="AA145" s="75"/>
      <c r="AT145" s="14" t="s">
        <v>180</v>
      </c>
      <c r="AU145" s="14" t="s">
        <v>81</v>
      </c>
      <c r="AY145" s="14" t="s">
        <v>180</v>
      </c>
      <c r="BE145" s="112">
        <f>IF(U145="základní",N145,0)</f>
        <v>0</v>
      </c>
      <c r="BF145" s="112">
        <f>IF(U145="snížená",N145,0)</f>
        <v>0</v>
      </c>
      <c r="BG145" s="112">
        <f>IF(U145="zákl. přenesená",N145,0)</f>
        <v>0</v>
      </c>
      <c r="BH145" s="112">
        <f>IF(U145="sníž. přenesená",N145,0)</f>
        <v>0</v>
      </c>
      <c r="BI145" s="112">
        <f>IF(U145="nulová",N145,0)</f>
        <v>0</v>
      </c>
      <c r="BJ145" s="14" t="s">
        <v>81</v>
      </c>
      <c r="BK145" s="112">
        <f>L145*K145</f>
        <v>0</v>
      </c>
    </row>
    <row r="146" spans="2:63" s="1" customFormat="1" ht="21.75" customHeight="1">
      <c r="B146" s="31"/>
      <c r="C146" s="170" t="s">
        <v>18</v>
      </c>
      <c r="D146" s="170" t="s">
        <v>139</v>
      </c>
      <c r="E146" s="171" t="s">
        <v>18</v>
      </c>
      <c r="F146" s="280" t="s">
        <v>18</v>
      </c>
      <c r="G146" s="281"/>
      <c r="H146" s="281"/>
      <c r="I146" s="281"/>
      <c r="J146" s="172" t="s">
        <v>18</v>
      </c>
      <c r="K146" s="166"/>
      <c r="L146" s="275"/>
      <c r="M146" s="263"/>
      <c r="N146" s="262">
        <f>BK146</f>
        <v>0</v>
      </c>
      <c r="O146" s="263"/>
      <c r="P146" s="263"/>
      <c r="Q146" s="263"/>
      <c r="R146" s="33"/>
      <c r="T146" s="167" t="s">
        <v>18</v>
      </c>
      <c r="U146" s="173" t="s">
        <v>42</v>
      </c>
      <c r="V146" s="32"/>
      <c r="W146" s="32"/>
      <c r="X146" s="32"/>
      <c r="Y146" s="32"/>
      <c r="Z146" s="32"/>
      <c r="AA146" s="75"/>
      <c r="AT146" s="14" t="s">
        <v>180</v>
      </c>
      <c r="AU146" s="14" t="s">
        <v>81</v>
      </c>
      <c r="AY146" s="14" t="s">
        <v>180</v>
      </c>
      <c r="BE146" s="112">
        <f>IF(U146="základní",N146,0)</f>
        <v>0</v>
      </c>
      <c r="BF146" s="112">
        <f>IF(U146="snížená",N146,0)</f>
        <v>0</v>
      </c>
      <c r="BG146" s="112">
        <f>IF(U146="zákl. přenesená",N146,0)</f>
        <v>0</v>
      </c>
      <c r="BH146" s="112">
        <f>IF(U146="sníž. přenesená",N146,0)</f>
        <v>0</v>
      </c>
      <c r="BI146" s="112">
        <f>IF(U146="nulová",N146,0)</f>
        <v>0</v>
      </c>
      <c r="BJ146" s="14" t="s">
        <v>81</v>
      </c>
      <c r="BK146" s="112">
        <f>L146*K146</f>
        <v>0</v>
      </c>
    </row>
    <row r="147" spans="2:63" s="1" customFormat="1" ht="21.75" customHeight="1">
      <c r="B147" s="31"/>
      <c r="C147" s="170" t="s">
        <v>18</v>
      </c>
      <c r="D147" s="170" t="s">
        <v>139</v>
      </c>
      <c r="E147" s="171" t="s">
        <v>18</v>
      </c>
      <c r="F147" s="280" t="s">
        <v>18</v>
      </c>
      <c r="G147" s="281"/>
      <c r="H147" s="281"/>
      <c r="I147" s="281"/>
      <c r="J147" s="172" t="s">
        <v>18</v>
      </c>
      <c r="K147" s="166"/>
      <c r="L147" s="275"/>
      <c r="M147" s="263"/>
      <c r="N147" s="262">
        <f>BK147</f>
        <v>0</v>
      </c>
      <c r="O147" s="263"/>
      <c r="P147" s="263"/>
      <c r="Q147" s="263"/>
      <c r="R147" s="33"/>
      <c r="T147" s="167" t="s">
        <v>18</v>
      </c>
      <c r="U147" s="173" t="s">
        <v>42</v>
      </c>
      <c r="V147" s="52"/>
      <c r="W147" s="52"/>
      <c r="X147" s="52"/>
      <c r="Y147" s="52"/>
      <c r="Z147" s="52"/>
      <c r="AA147" s="54"/>
      <c r="AT147" s="14" t="s">
        <v>180</v>
      </c>
      <c r="AU147" s="14" t="s">
        <v>81</v>
      </c>
      <c r="AY147" s="14" t="s">
        <v>180</v>
      </c>
      <c r="BE147" s="112">
        <f>IF(U147="základní",N147,0)</f>
        <v>0</v>
      </c>
      <c r="BF147" s="112">
        <f>IF(U147="snížená",N147,0)</f>
        <v>0</v>
      </c>
      <c r="BG147" s="112">
        <f>IF(U147="zákl. přenesená",N147,0)</f>
        <v>0</v>
      </c>
      <c r="BH147" s="112">
        <f>IF(U147="sníž. přenesená",N147,0)</f>
        <v>0</v>
      </c>
      <c r="BI147" s="112">
        <f>IF(U147="nulová",N147,0)</f>
        <v>0</v>
      </c>
      <c r="BJ147" s="14" t="s">
        <v>81</v>
      </c>
      <c r="BK147" s="112">
        <f>L147*K147</f>
        <v>0</v>
      </c>
    </row>
    <row r="148" spans="2:18" s="1" customFormat="1" ht="6.75" customHeight="1">
      <c r="B148" s="55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7"/>
    </row>
  </sheetData>
  <sheetProtection formatColumns="0" formatRows="0" sort="0" autoFilter="0"/>
  <mergeCells count="144">
    <mergeCell ref="N132:Q132"/>
    <mergeCell ref="L132:M132"/>
    <mergeCell ref="F132:I132"/>
    <mergeCell ref="F125:I125"/>
    <mergeCell ref="L125:M125"/>
    <mergeCell ref="N131:Q131"/>
    <mergeCell ref="F126:I126"/>
    <mergeCell ref="L126:M126"/>
    <mergeCell ref="N126:Q126"/>
    <mergeCell ref="F127:I127"/>
    <mergeCell ref="N135:Q135"/>
    <mergeCell ref="F134:I134"/>
    <mergeCell ref="N133:Q133"/>
    <mergeCell ref="L133:M133"/>
    <mergeCell ref="F133:I133"/>
    <mergeCell ref="F135:I135"/>
    <mergeCell ref="L135:M135"/>
    <mergeCell ref="L134:M134"/>
    <mergeCell ref="N134:Q134"/>
    <mergeCell ref="C2:Q2"/>
    <mergeCell ref="C4:Q4"/>
    <mergeCell ref="F6:P6"/>
    <mergeCell ref="F7:P7"/>
    <mergeCell ref="F8:P8"/>
    <mergeCell ref="O10:P10"/>
    <mergeCell ref="O12:P12"/>
    <mergeCell ref="O13:P13"/>
    <mergeCell ref="O21:P21"/>
    <mergeCell ref="O22:P22"/>
    <mergeCell ref="E25:L25"/>
    <mergeCell ref="O15:P15"/>
    <mergeCell ref="E16:L16"/>
    <mergeCell ref="O16:P16"/>
    <mergeCell ref="O18:P18"/>
    <mergeCell ref="O19:P19"/>
    <mergeCell ref="H35:J35"/>
    <mergeCell ref="M35:P35"/>
    <mergeCell ref="M28:P28"/>
    <mergeCell ref="M29:P29"/>
    <mergeCell ref="M31:P31"/>
    <mergeCell ref="H33:J33"/>
    <mergeCell ref="M33:P33"/>
    <mergeCell ref="H34:J34"/>
    <mergeCell ref="M34:P34"/>
    <mergeCell ref="F78:P78"/>
    <mergeCell ref="F79:P79"/>
    <mergeCell ref="H36:J36"/>
    <mergeCell ref="M36:P36"/>
    <mergeCell ref="H37:J37"/>
    <mergeCell ref="M37:P37"/>
    <mergeCell ref="L39:P39"/>
    <mergeCell ref="C76:Q76"/>
    <mergeCell ref="N90:Q90"/>
    <mergeCell ref="F80:P80"/>
    <mergeCell ref="M82:P82"/>
    <mergeCell ref="M84:Q84"/>
    <mergeCell ref="M85:Q85"/>
    <mergeCell ref="C87:G87"/>
    <mergeCell ref="N87:Q87"/>
    <mergeCell ref="N89:Q89"/>
    <mergeCell ref="D98:H98"/>
    <mergeCell ref="N98:Q98"/>
    <mergeCell ref="N91:Q91"/>
    <mergeCell ref="N93:Q93"/>
    <mergeCell ref="N92:Q92"/>
    <mergeCell ref="N94:Q94"/>
    <mergeCell ref="N96:Q96"/>
    <mergeCell ref="D97:H97"/>
    <mergeCell ref="N97:Q97"/>
    <mergeCell ref="D99:H99"/>
    <mergeCell ref="N99:Q99"/>
    <mergeCell ref="F124:I124"/>
    <mergeCell ref="L124:M124"/>
    <mergeCell ref="N124:Q124"/>
    <mergeCell ref="F109:P109"/>
    <mergeCell ref="M116:Q116"/>
    <mergeCell ref="F118:I118"/>
    <mergeCell ref="L118:M118"/>
    <mergeCell ref="N118:Q118"/>
    <mergeCell ref="F122:I122"/>
    <mergeCell ref="F123:I123"/>
    <mergeCell ref="L123:M123"/>
    <mergeCell ref="N123:Q123"/>
    <mergeCell ref="L122:M122"/>
    <mergeCell ref="N122:Q122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F138:I138"/>
    <mergeCell ref="L138:M138"/>
    <mergeCell ref="F136:I136"/>
    <mergeCell ref="L136:M136"/>
    <mergeCell ref="N136:Q136"/>
    <mergeCell ref="F137:I137"/>
    <mergeCell ref="L137:M137"/>
    <mergeCell ref="N137:Q137"/>
    <mergeCell ref="F140:I140"/>
    <mergeCell ref="L140:M140"/>
    <mergeCell ref="N140:Q140"/>
    <mergeCell ref="N138:Q138"/>
    <mergeCell ref="N147:Q147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F146:I146"/>
    <mergeCell ref="L146:M146"/>
    <mergeCell ref="N146:Q146"/>
    <mergeCell ref="F143:I143"/>
    <mergeCell ref="L143:M143"/>
    <mergeCell ref="H1:K1"/>
    <mergeCell ref="N120:Q120"/>
    <mergeCell ref="N143:Q143"/>
    <mergeCell ref="N142:Q142"/>
    <mergeCell ref="N141:Q141"/>
    <mergeCell ref="F141:I141"/>
    <mergeCell ref="L141:M141"/>
    <mergeCell ref="F139:I139"/>
    <mergeCell ref="L139:M139"/>
    <mergeCell ref="N139:Q139"/>
    <mergeCell ref="N121:Q121"/>
    <mergeCell ref="N125:Q125"/>
    <mergeCell ref="S2:AC2"/>
    <mergeCell ref="N119:Q119"/>
    <mergeCell ref="M113:P113"/>
    <mergeCell ref="M115:Q115"/>
    <mergeCell ref="L101:Q101"/>
    <mergeCell ref="C107:Q107"/>
    <mergeCell ref="F110:P110"/>
    <mergeCell ref="F111:P111"/>
  </mergeCells>
  <dataValidations count="2">
    <dataValidation type="list" allowBlank="1" showInputMessage="1" showErrorMessage="1" error="Povoleny jsou hodnoty K a M." sqref="D143:D148">
      <formula1>"K,M"</formula1>
    </dataValidation>
    <dataValidation type="list" allowBlank="1" showInputMessage="1" showErrorMessage="1" error="Povoleny jsou hodnoty základní, snížená, zákl. přenesená, sníž. přenesená, nulová." sqref="U143:U14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4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Badura</dc:creator>
  <cp:keywords/>
  <dc:description/>
  <cp:lastModifiedBy>anna.frankova</cp:lastModifiedBy>
  <cp:lastPrinted>2017-05-02T11:09:32Z</cp:lastPrinted>
  <dcterms:created xsi:type="dcterms:W3CDTF">2016-10-07T07:29:13Z</dcterms:created>
  <dcterms:modified xsi:type="dcterms:W3CDTF">2017-05-02T12:58:07Z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