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8920" windowHeight="1779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Pol'!$A$1:$U$60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/>
  <c r="I56"/>
  <c r="I55"/>
  <c r="I54"/>
  <c r="I53"/>
  <c r="I52"/>
  <c r="G39"/>
  <c r="F39"/>
  <c r="G50" i="12"/>
  <c r="AC50"/>
  <c r="AD50"/>
  <c r="G8"/>
  <c r="O8"/>
  <c r="G9"/>
  <c r="M9"/>
  <c r="M8"/>
  <c r="I9"/>
  <c r="I8"/>
  <c r="K9"/>
  <c r="K8"/>
  <c r="O9"/>
  <c r="Q9"/>
  <c r="Q8"/>
  <c r="U9"/>
  <c r="U8"/>
  <c r="G10"/>
  <c r="I10"/>
  <c r="K10"/>
  <c r="M10"/>
  <c r="O10"/>
  <c r="Q10"/>
  <c r="U10"/>
  <c r="G12"/>
  <c r="M12"/>
  <c r="I12"/>
  <c r="I11"/>
  <c r="K12"/>
  <c r="O12"/>
  <c r="Q12"/>
  <c r="Q11"/>
  <c r="U12"/>
  <c r="G13"/>
  <c r="M13"/>
  <c r="I13"/>
  <c r="K13"/>
  <c r="K11"/>
  <c r="O13"/>
  <c r="Q13"/>
  <c r="U13"/>
  <c r="U11"/>
  <c r="G14"/>
  <c r="I14"/>
  <c r="K14"/>
  <c r="M14"/>
  <c r="O14"/>
  <c r="Q14"/>
  <c r="U14"/>
  <c r="G15"/>
  <c r="M15"/>
  <c r="I15"/>
  <c r="K15"/>
  <c r="O15"/>
  <c r="O11"/>
  <c r="Q15"/>
  <c r="U15"/>
  <c r="G16"/>
  <c r="M16"/>
  <c r="I16"/>
  <c r="K16"/>
  <c r="O16"/>
  <c r="Q16"/>
  <c r="U16"/>
  <c r="G17"/>
  <c r="M17"/>
  <c r="I17"/>
  <c r="K17"/>
  <c r="O17"/>
  <c r="Q17"/>
  <c r="U17"/>
  <c r="G18"/>
  <c r="I18"/>
  <c r="K18"/>
  <c r="M18"/>
  <c r="O18"/>
  <c r="Q18"/>
  <c r="U18"/>
  <c r="G19"/>
  <c r="M19"/>
  <c r="I19"/>
  <c r="K19"/>
  <c r="O19"/>
  <c r="Q19"/>
  <c r="U19"/>
  <c r="G20"/>
  <c r="M20"/>
  <c r="I20"/>
  <c r="K20"/>
  <c r="O20"/>
  <c r="Q20"/>
  <c r="U20"/>
  <c r="G21"/>
  <c r="I21"/>
  <c r="K21"/>
  <c r="M21"/>
  <c r="O21"/>
  <c r="Q21"/>
  <c r="U21"/>
  <c r="G22"/>
  <c r="I22"/>
  <c r="K22"/>
  <c r="M22"/>
  <c r="O22"/>
  <c r="Q22"/>
  <c r="U22"/>
  <c r="G24"/>
  <c r="M24"/>
  <c r="I24"/>
  <c r="I23"/>
  <c r="K24"/>
  <c r="K23"/>
  <c r="O24"/>
  <c r="Q24"/>
  <c r="Q23"/>
  <c r="U24"/>
  <c r="U23"/>
  <c r="G25"/>
  <c r="I25"/>
  <c r="K25"/>
  <c r="M25"/>
  <c r="O25"/>
  <c r="Q25"/>
  <c r="U25"/>
  <c r="G26"/>
  <c r="I26"/>
  <c r="K26"/>
  <c r="M26"/>
  <c r="O26"/>
  <c r="Q26"/>
  <c r="U26"/>
  <c r="G27"/>
  <c r="M27"/>
  <c r="I27"/>
  <c r="K27"/>
  <c r="O27"/>
  <c r="O23"/>
  <c r="Q27"/>
  <c r="U27"/>
  <c r="G28"/>
  <c r="M28"/>
  <c r="I28"/>
  <c r="K28"/>
  <c r="O28"/>
  <c r="Q28"/>
  <c r="U28"/>
  <c r="G30"/>
  <c r="I30"/>
  <c r="K30"/>
  <c r="M30"/>
  <c r="O30"/>
  <c r="Q30"/>
  <c r="U30"/>
  <c r="G31"/>
  <c r="M31"/>
  <c r="I31"/>
  <c r="K31"/>
  <c r="O31"/>
  <c r="O29"/>
  <c r="Q31"/>
  <c r="U31"/>
  <c r="G32"/>
  <c r="M32"/>
  <c r="I32"/>
  <c r="I29"/>
  <c r="K32"/>
  <c r="O32"/>
  <c r="Q32"/>
  <c r="Q29"/>
  <c r="U32"/>
  <c r="G33"/>
  <c r="M33"/>
  <c r="I33"/>
  <c r="K33"/>
  <c r="K29"/>
  <c r="O33"/>
  <c r="Q33"/>
  <c r="U33"/>
  <c r="U29"/>
  <c r="G34"/>
  <c r="I34"/>
  <c r="K34"/>
  <c r="M34"/>
  <c r="O34"/>
  <c r="Q34"/>
  <c r="U34"/>
  <c r="G35"/>
  <c r="M35"/>
  <c r="I35"/>
  <c r="K35"/>
  <c r="O35"/>
  <c r="Q35"/>
  <c r="U35"/>
  <c r="G36"/>
  <c r="M36"/>
  <c r="I36"/>
  <c r="K36"/>
  <c r="O36"/>
  <c r="Q36"/>
  <c r="U36"/>
  <c r="G37"/>
  <c r="M37"/>
  <c r="I37"/>
  <c r="K37"/>
  <c r="O37"/>
  <c r="Q37"/>
  <c r="U37"/>
  <c r="G38"/>
  <c r="I38"/>
  <c r="K38"/>
  <c r="M38"/>
  <c r="O38"/>
  <c r="Q38"/>
  <c r="U38"/>
  <c r="G39"/>
  <c r="M39"/>
  <c r="I39"/>
  <c r="K39"/>
  <c r="O39"/>
  <c r="Q39"/>
  <c r="U39"/>
  <c r="G40"/>
  <c r="M40"/>
  <c r="I40"/>
  <c r="K40"/>
  <c r="O40"/>
  <c r="Q40"/>
  <c r="U40"/>
  <c r="G41"/>
  <c r="M41"/>
  <c r="I41"/>
  <c r="K41"/>
  <c r="O41"/>
  <c r="Q41"/>
  <c r="U41"/>
  <c r="G42"/>
  <c r="I42"/>
  <c r="K42"/>
  <c r="M42"/>
  <c r="O42"/>
  <c r="Q42"/>
  <c r="U42"/>
  <c r="G43"/>
  <c r="O43"/>
  <c r="G44"/>
  <c r="M44"/>
  <c r="I44"/>
  <c r="I43"/>
  <c r="K44"/>
  <c r="O44"/>
  <c r="Q44"/>
  <c r="Q43"/>
  <c r="U44"/>
  <c r="G45"/>
  <c r="M45"/>
  <c r="I45"/>
  <c r="K45"/>
  <c r="K43"/>
  <c r="O45"/>
  <c r="Q45"/>
  <c r="U45"/>
  <c r="U43"/>
  <c r="K46"/>
  <c r="U46"/>
  <c r="G47"/>
  <c r="M47"/>
  <c r="M46"/>
  <c r="I47"/>
  <c r="K47"/>
  <c r="O47"/>
  <c r="O46"/>
  <c r="Q47"/>
  <c r="U47"/>
  <c r="G48"/>
  <c r="M48"/>
  <c r="I48"/>
  <c r="I46"/>
  <c r="K48"/>
  <c r="O48"/>
  <c r="Q48"/>
  <c r="Q46"/>
  <c r="U48"/>
  <c r="I20" i="1"/>
  <c r="I19"/>
  <c r="I18"/>
  <c r="I17"/>
  <c r="I16"/>
  <c r="I58"/>
  <c r="AZ46"/>
  <c r="AZ45"/>
  <c r="AZ44"/>
  <c r="AZ43"/>
  <c r="G27"/>
  <c r="F40"/>
  <c r="G23"/>
  <c r="G40"/>
  <c r="G25"/>
  <c r="H40"/>
  <c r="I39"/>
  <c r="I40"/>
  <c r="J39"/>
  <c r="J40"/>
  <c r="J28"/>
  <c r="J26"/>
  <c r="G38"/>
  <c r="F38"/>
  <c r="H32"/>
  <c r="J23"/>
  <c r="J24"/>
  <c r="J25"/>
  <c r="J27"/>
  <c r="E24"/>
  <c r="G24"/>
  <c r="E26"/>
  <c r="G26"/>
  <c r="G29"/>
  <c r="G28"/>
  <c r="M11" i="12"/>
  <c r="M23"/>
  <c r="M43"/>
  <c r="M29"/>
  <c r="G29"/>
  <c r="G46"/>
  <c r="G23"/>
  <c r="G1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<sst xmlns="http://schemas.openxmlformats.org/spreadsheetml/2006/main" count="305" uniqueCount="184">
  <si>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</si>
  <si>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</si>
  <si>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</si>
  <si>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</si>
  <si>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</si>
  <si>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</si>
  <si>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</si>
  <si>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</si>
  <si>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</si>
  <si>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</si>
  <si>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</si>
  <si>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</si>
  <si>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</si>
  <si>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</si>
  <si>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</si>
  <si>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</si>
  <si>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</si>
  <si>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</si>
  <si>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</si>
  <si>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</si>
  <si>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</si>
  <si>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</si>
  <si>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</si>
  <si>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</si>
  <si>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</si>
  <si>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</si>
  <si>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</si>
  <si>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</si>
  <si>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</si>
  <si>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</si>
  <si>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</si>
  <si>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</si>
  <si>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</si>
  <si>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</si>
  <si>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</si>
  <si>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</si>
  <si>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</si>
  <si>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</si>
  <si>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</si>
  <si>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</si>
  <si>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</si>
  <si>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</si>
  <si>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</si>
  <si>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Karviná</t>
  </si>
  <si>
    <t>Rozpočet:</t>
  </si>
  <si>
    <t>Misto</t>
  </si>
  <si>
    <t>Nemocnice Karviná, OS 6NP - UT REVIZE 06/2020</t>
  </si>
  <si>
    <t>TOP-KLIMA, s.r.o.</t>
  </si>
  <si>
    <t>Skryjova 4</t>
  </si>
  <si>
    <t>Brno</t>
  </si>
  <si>
    <t>61400</t>
  </si>
  <si>
    <t>Rozpočet</t>
  </si>
  <si>
    <t>Celkem za stavbu</t>
  </si>
  <si>
    <t>CZK</t>
  </si>
  <si>
    <t xml:space="preserve">Popis rozpočtu:  - </t>
  </si>
  <si>
    <t>Úprava vytápění celého podlaží, demontáž všech těles, úprava počtu článků některých, nové nátěry a zpětná montáž.</t>
  </si>
  <si>
    <t>Použití stávajících článků i armatur.</t>
  </si>
  <si>
    <t>Úprava vyznačených stoupaček a demontáž</t>
  </si>
  <si>
    <t>vyznačených.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</si>
  <si>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</si>
  <si>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</si>
  <si>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</si>
  <si>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</si>
  <si>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</si>
  <si>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</si>
  <si>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</si>
  <si>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</si>
  <si>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</si>
  <si>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</si>
  <si>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</si>
  <si>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</si>
  <si>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</si>
  <si>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</si>
  <si>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</si>
  <si>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</si>
  <si>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</si>
  <si>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</si>
  <si>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</si>
  <si>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</si>
  <si>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</si>
  <si>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</si>
  <si>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</si>
  <si>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</si>
  <si>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</si>
  <si>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</si>
  <si>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</si>
  <si>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</si>
  <si>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</si>
  <si>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</si>
  <si>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</si>
  <si>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</si>
  <si>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</si>
  <si>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</si>
  <si>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</si>
  <si>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</si>
  <si>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</si>
  <si>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</si>
  <si>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</si>
  <si>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</si>
  <si>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</si>
  <si>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</si>
  <si>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</si>
  <si>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713-01.002</t>
  </si>
  <si>
    <t>D+M min.vlna 1/2-3/4" tl2-.3cm , zakryté stoupačky, potrubí v podl.</t>
  </si>
  <si>
    <t>bm</t>
  </si>
  <si>
    <t>POL1_0</t>
  </si>
  <si>
    <t>713-01.012</t>
  </si>
  <si>
    <t xml:space="preserve"> Al páska 50bm</t>
  </si>
  <si>
    <t>role</t>
  </si>
  <si>
    <t>733111102R00</t>
  </si>
  <si>
    <t>Potrubí závitové bezešvé běžné nízkotlaké DN 10</t>
  </si>
  <si>
    <t>m</t>
  </si>
  <si>
    <t>733111103R00</t>
  </si>
  <si>
    <t>Potrubí závitové bezešvé běžné nízkotlaké DN 15</t>
  </si>
  <si>
    <t>733111104R00</t>
  </si>
  <si>
    <t>Potrubí závitové bezešvé běžné nízkotlaké DN 20</t>
  </si>
  <si>
    <t>733190106R00</t>
  </si>
  <si>
    <t>Tlaková zkouška potrubí do  DN 32</t>
  </si>
  <si>
    <t>733113112R00</t>
  </si>
  <si>
    <t>Příplatek za zhotovení přípojky DN 10</t>
  </si>
  <si>
    <t>kus</t>
  </si>
  <si>
    <t>733113113R00</t>
  </si>
  <si>
    <t>Příplatek za zhotovení přípojky DN 15</t>
  </si>
  <si>
    <t>733191922R00</t>
  </si>
  <si>
    <t>Navaření odbočky na potrubí,DN odbočky 10</t>
  </si>
  <si>
    <t>733191924R00</t>
  </si>
  <si>
    <t>Navaření odbočky na potrubí,DN odbočky 20</t>
  </si>
  <si>
    <t>733191913R00</t>
  </si>
  <si>
    <t>Zaslepení potrubí zkováním a zavařením do DN 15</t>
  </si>
  <si>
    <t>733110806R00</t>
  </si>
  <si>
    <t>Demontáž potrubí ocelového závitového do DN 15-32</t>
  </si>
  <si>
    <t>998733104R00</t>
  </si>
  <si>
    <t>Přesun hmot pro rozvody potrubí, výšky do 36 m</t>
  </si>
  <si>
    <t>t</t>
  </si>
  <si>
    <t>734223121RT2</t>
  </si>
  <si>
    <t>Ventil termostatický, přímý, DN 10, s termostatickou hlavicí</t>
  </si>
  <si>
    <t>734223122RT2</t>
  </si>
  <si>
    <t>Ventil termostatický, přímý, DN 15, s termostatickou hlavicí</t>
  </si>
  <si>
    <t>734263131R00</t>
  </si>
  <si>
    <t>Šroubení regulační, přímé, DN 10</t>
  </si>
  <si>
    <t>734263112R00</t>
  </si>
  <si>
    <t>Šroubení regulační, rohové, DN 15</t>
  </si>
  <si>
    <t>998734104R00</t>
  </si>
  <si>
    <t>Přesun hmot pro armatury, výšky do 36 m</t>
  </si>
  <si>
    <t>735171173R00</t>
  </si>
  <si>
    <t>Těleso trub.Rondo  1820.450</t>
  </si>
  <si>
    <t>735171170R00</t>
  </si>
  <si>
    <t>Těleso trub. Rondo 1500.450</t>
  </si>
  <si>
    <t>735117110R00</t>
  </si>
  <si>
    <t>Odpojení a připojení těles po nátěru</t>
  </si>
  <si>
    <t>m2</t>
  </si>
  <si>
    <t>735111810R00</t>
  </si>
  <si>
    <t>Demontáž těles otopných litinových článkových</t>
  </si>
  <si>
    <t>735291800R00</t>
  </si>
  <si>
    <t>Demontáž konzol otopných těles do odpadu</t>
  </si>
  <si>
    <t>735494811R00</t>
  </si>
  <si>
    <t>Vypuštění vody z otopných těles</t>
  </si>
  <si>
    <t>735000912R00</t>
  </si>
  <si>
    <t>Oprava-vyregulování ventilů s termost.ovládáním</t>
  </si>
  <si>
    <t>735110912R00</t>
  </si>
  <si>
    <t>Oprava-rozpojení otopného tělesa teplovodního</t>
  </si>
  <si>
    <t>735110914R00</t>
  </si>
  <si>
    <t>Oprava-stažení otopného tělesa</t>
  </si>
  <si>
    <t>735110911R00</t>
  </si>
  <si>
    <t>Oprava-přetěsnění radiátorové růžice</t>
  </si>
  <si>
    <t>735191904R00</t>
  </si>
  <si>
    <t>Propláchnutí otopných těles litinových</t>
  </si>
  <si>
    <t>735192911R00</t>
  </si>
  <si>
    <t>Zpětná montáž otop.těles článků litinových</t>
  </si>
  <si>
    <t>998735104R00</t>
  </si>
  <si>
    <t>Přesun hmot pro otopná tělesa, výšky do 36 m</t>
  </si>
  <si>
    <t>783424140R00</t>
  </si>
  <si>
    <t>Nátěr syntetický potrubí do DN 50 mm  Z + 2x</t>
  </si>
  <si>
    <t>783324240R00</t>
  </si>
  <si>
    <t>Nátěr syntetický litin. radiátorů Z +2x + 1x email</t>
  </si>
  <si>
    <t>HZS-0008</t>
  </si>
  <si>
    <t>Topná zkouška plná 72h</t>
  </si>
  <si>
    <t>hod</t>
  </si>
  <si>
    <t>HZS-0004</t>
  </si>
  <si>
    <t>Nepředvídané vícepráce montážní,, zednická výpomoc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</si>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</sst>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26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4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1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9" xfId="0" applyNumberFormat="1" applyFont="1" applyBorder="1" applyAlignment="1">
      <alignment horizontal="right" wrapText="1" shrinkToFit="1"/>
    </xf>
    <xf numFmtId="3" fontId="3" fillId="0" borderId="9" xfId="0" applyNumberFormat="1" applyFont="1" applyBorder="1" applyAlignment="1">
      <alignment horizontal="right" shrinkToFit="1"/>
    </xf>
    <xf numFmtId="3" fontId="0" fillId="0" borderId="9" xfId="0" applyNumberFormat="1" applyBorder="1" applyAlignment="1">
      <alignment shrinkToFit="1"/>
    </xf>
    <xf numFmtId="3" fontId="0" fillId="0" borderId="18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7" fillId="4" borderId="8" xfId="0" applyFont="1" applyFill="1" applyBorder="1"/>
    <xf numFmtId="0" fontId="7" fillId="4" borderId="6" xfId="0" applyFont="1" applyFill="1" applyBorder="1"/>
    <xf numFmtId="0" fontId="17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4" borderId="20" xfId="0" applyNumberFormat="1" applyFont="1" applyFill="1" applyBorder="1" applyAlignment="1">
      <alignment horizontal="center"/>
    </xf>
    <xf numFmtId="4" fontId="7" fillId="4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8" fillId="0" borderId="0" xfId="0" applyFont="1"/>
    <xf numFmtId="0" fontId="18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8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8" fillId="0" borderId="28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8" fillId="0" borderId="19" xfId="0" applyFont="1" applyBorder="1" applyAlignment="1">
      <alignment vertical="top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8" fillId="0" borderId="26" xfId="0" applyNumberFormat="1" applyFont="1" applyBorder="1" applyAlignment="1">
      <alignment vertical="top" shrinkToFit="1"/>
    </xf>
    <xf numFmtId="164" fontId="0" fillId="2" borderId="20" xfId="0" applyNumberFormat="1" applyFill="1" applyBorder="1" applyAlignment="1">
      <alignment vertical="top" shrinkToFit="1"/>
    </xf>
    <xf numFmtId="4" fontId="18" fillId="3" borderId="26" xfId="0" applyNumberFormat="1" applyFont="1" applyFill="1" applyBorder="1" applyAlignment="1" applyProtection="1">
      <alignment vertical="top" shrinkToFit="1"/>
      <protection locked="0"/>
    </xf>
    <xf numFmtId="4" fontId="18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8" fillId="0" borderId="8" xfId="0" applyFont="1" applyBorder="1" applyAlignment="1">
      <alignment vertical="top"/>
    </xf>
    <xf numFmtId="0" fontId="18" fillId="0" borderId="8" xfId="0" applyNumberFormat="1" applyFont="1" applyBorder="1" applyAlignment="1">
      <alignment vertical="top"/>
    </xf>
    <xf numFmtId="0" fontId="18" fillId="0" borderId="29" xfId="0" applyFont="1" applyBorder="1" applyAlignment="1">
      <alignment vertical="top" shrinkToFit="1"/>
    </xf>
    <xf numFmtId="164" fontId="18" fillId="0" borderId="20" xfId="0" applyNumberFormat="1" applyFont="1" applyBorder="1" applyAlignment="1">
      <alignment vertical="top" shrinkToFit="1"/>
    </xf>
    <xf numFmtId="4" fontId="18" fillId="3" borderId="20" xfId="0" applyNumberFormat="1" applyFont="1" applyFill="1" applyBorder="1" applyAlignment="1" applyProtection="1">
      <alignment vertical="top" shrinkToFit="1"/>
      <protection locked="0"/>
    </xf>
    <xf numFmtId="4" fontId="18" fillId="0" borderId="20" xfId="0" applyNumberFormat="1" applyFont="1" applyBorder="1" applyAlignment="1">
      <alignment vertical="top" shrinkToFit="1"/>
    </xf>
    <xf numFmtId="0" fontId="18" fillId="0" borderId="20" xfId="0" applyFont="1" applyBorder="1" applyAlignment="1">
      <alignment vertical="top" shrinkToFit="1"/>
    </xf>
    <xf numFmtId="0" fontId="18" fillId="0" borderId="8" xfId="0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4" fontId="8" fillId="2" borderId="27" xfId="0" applyNumberFormat="1" applyFont="1" applyFill="1" applyBorder="1" applyAlignment="1">
      <alignment vertical="top"/>
    </xf>
    <xf numFmtId="0" fontId="18" fillId="0" borderId="26" xfId="0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8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5" borderId="0" xfId="0" applyFont="1" applyFill="1" applyAlignment="1">
      <alignment horizontal="left" wrapText="1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4" borderId="20" xfId="0" applyNumberFormat="1" applyFont="1" applyFill="1" applyBorder="1" applyAlignment="1"/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4" borderId="12" xfId="0" applyNumberFormat="1" applyFill="1" applyBorder="1"/>
    <xf numFmtId="3" fontId="0" fillId="4" borderId="9" xfId="0" applyNumberFormat="1" applyFill="1" applyBorder="1"/>
    <xf numFmtId="0" fontId="0" fillId="0" borderId="0" xfId="0" applyNumberFormat="1" applyAlignment="1">
      <alignment wrapText="1"/>
    </xf>
    <xf numFmtId="0" fontId="17" fillId="2" borderId="22" xfId="0" applyFont="1" applyFill="1" applyBorder="1" applyAlignment="1">
      <alignment horizontal="center" vertical="center" wrapText="1"/>
    </xf>
    <xf numFmtId="4" fontId="7" fillId="0" borderId="22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1"/>
  <sheetViews>
    <sheetView showGridLines="0" tabSelected="1" view="pageBreakPreview" topLeftCell="B12" zoomScale="75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36</v>
      </c>
      <c r="B1" s="237" t="s">
        <v>42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1" t="s">
        <v>40</v>
      </c>
      <c r="C2" s="82"/>
      <c r="D2" s="218" t="s">
        <v>46</v>
      </c>
      <c r="E2" s="219"/>
      <c r="F2" s="219"/>
      <c r="G2" s="219"/>
      <c r="H2" s="219"/>
      <c r="I2" s="219"/>
      <c r="J2" s="220"/>
      <c r="O2" s="2"/>
    </row>
    <row r="3" spans="1:15" ht="23.25" customHeight="1">
      <c r="A3" s="4"/>
      <c r="B3" s="83" t="s">
        <v>45</v>
      </c>
      <c r="C3" s="84"/>
      <c r="D3" s="223" t="s">
        <v>43</v>
      </c>
      <c r="E3" s="224"/>
      <c r="F3" s="224"/>
      <c r="G3" s="224"/>
      <c r="H3" s="224"/>
      <c r="I3" s="224"/>
      <c r="J3" s="225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2" t="s">
        <v>47</v>
      </c>
      <c r="E11" s="222"/>
      <c r="F11" s="222"/>
      <c r="G11" s="222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35" t="s">
        <v>48</v>
      </c>
      <c r="E12" s="235"/>
      <c r="F12" s="235"/>
      <c r="G12" s="235"/>
      <c r="H12" s="28" t="s">
        <v>34</v>
      </c>
      <c r="I12" s="94"/>
      <c r="J12" s="11"/>
    </row>
    <row r="13" spans="1:15" ht="15.75" customHeight="1">
      <c r="A13" s="4"/>
      <c r="B13" s="42"/>
      <c r="C13" s="93" t="s">
        <v>50</v>
      </c>
      <c r="D13" s="236" t="s">
        <v>49</v>
      </c>
      <c r="E13" s="236"/>
      <c r="F13" s="236"/>
      <c r="G13" s="23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1"/>
      <c r="F15" s="221"/>
      <c r="G15" s="233"/>
      <c r="H15" s="233"/>
      <c r="I15" s="233" t="s">
        <v>28</v>
      </c>
      <c r="J15" s="234"/>
    </row>
    <row r="16" spans="1:15" ht="23.25" customHeight="1">
      <c r="A16" s="145" t="s">
        <v>23</v>
      </c>
      <c r="B16" s="146" t="s">
        <v>23</v>
      </c>
      <c r="C16" s="58"/>
      <c r="D16" s="59"/>
      <c r="E16" s="215"/>
      <c r="F16" s="216"/>
      <c r="G16" s="215"/>
      <c r="H16" s="216"/>
      <c r="I16" s="215">
        <f>SUMIF(F52:F57,A16,I52:I57)+SUMIF(F52:F57,"PSU",I52:I57)</f>
        <v>0</v>
      </c>
      <c r="J16" s="217"/>
    </row>
    <row r="17" spans="1:10" ht="23.25" customHeight="1">
      <c r="A17" s="145" t="s">
        <v>24</v>
      </c>
      <c r="B17" s="146" t="s">
        <v>24</v>
      </c>
      <c r="C17" s="58"/>
      <c r="D17" s="59"/>
      <c r="E17" s="215"/>
      <c r="F17" s="216"/>
      <c r="G17" s="215"/>
      <c r="H17" s="216"/>
      <c r="I17" s="215">
        <f>SUMIF(F52:F57,A17,I52:I57)</f>
        <v>0</v>
      </c>
      <c r="J17" s="217"/>
    </row>
    <row r="18" spans="1:10" ht="23.25" customHeight="1">
      <c r="A18" s="145" t="s">
        <v>25</v>
      </c>
      <c r="B18" s="146" t="s">
        <v>25</v>
      </c>
      <c r="C18" s="58"/>
      <c r="D18" s="59"/>
      <c r="E18" s="215"/>
      <c r="F18" s="216"/>
      <c r="G18" s="215"/>
      <c r="H18" s="216"/>
      <c r="I18" s="215">
        <f>SUMIF(F52:F57,A18,I52:I57)</f>
        <v>0</v>
      </c>
      <c r="J18" s="217"/>
    </row>
    <row r="19" spans="1:10" ht="23.25" customHeight="1">
      <c r="A19" s="145" t="s">
        <v>73</v>
      </c>
      <c r="B19" s="146" t="s">
        <v>26</v>
      </c>
      <c r="C19" s="58"/>
      <c r="D19" s="59"/>
      <c r="E19" s="215"/>
      <c r="F19" s="216"/>
      <c r="G19" s="215"/>
      <c r="H19" s="216"/>
      <c r="I19" s="215">
        <f>SUMIF(F52:F57,A19,I52:I57)</f>
        <v>0</v>
      </c>
      <c r="J19" s="217"/>
    </row>
    <row r="20" spans="1:10" ht="23.25" customHeight="1">
      <c r="A20" s="145" t="s">
        <v>74</v>
      </c>
      <c r="B20" s="146" t="s">
        <v>27</v>
      </c>
      <c r="C20" s="58"/>
      <c r="D20" s="59"/>
      <c r="E20" s="215"/>
      <c r="F20" s="216"/>
      <c r="G20" s="215"/>
      <c r="H20" s="216"/>
      <c r="I20" s="215">
        <f>SUMIF(F52:F57,A20,I52:I57)</f>
        <v>0</v>
      </c>
      <c r="J20" s="217"/>
    </row>
    <row r="21" spans="1:10" ht="23.25" customHeight="1">
      <c r="A21" s="4"/>
      <c r="B21" s="74" t="s">
        <v>28</v>
      </c>
      <c r="C21" s="75"/>
      <c r="D21" s="76"/>
      <c r="E21" s="231"/>
      <c r="F21" s="244"/>
      <c r="G21" s="231"/>
      <c r="H21" s="244"/>
      <c r="I21" s="231">
        <f>SUM(I16:J20)</f>
        <v>0</v>
      </c>
      <c r="J21" s="232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 ca="1">ZakladDPHSniVypocet</f>
        <v>0</v>
      </c>
      <c r="H23" s="230"/>
      <c r="I23" s="230"/>
      <c r="J23" s="62" t="str">
        <f t="shared" ref="J23:J28" ca="1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 ca="1">SazbaDPH1</f>
        <v>15</v>
      </c>
      <c r="F24" s="61" t="s">
        <v>0</v>
      </c>
      <c r="G24" s="227">
        <f>I23*E23/100</f>
        <v>0</v>
      </c>
      <c r="H24" s="228"/>
      <c r="I24" s="228"/>
      <c r="J24" s="62" t="str">
        <f t="shared" ca="1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 ca="1">ZakladDPHZaklVypocet</f>
        <v>0</v>
      </c>
      <c r="H25" s="230"/>
      <c r="I25" s="230"/>
      <c r="J25" s="62" t="str">
        <f t="shared" ca="1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 ca="1">SazbaDPH2</f>
        <v>21</v>
      </c>
      <c r="F26" s="44" t="s">
        <v>0</v>
      </c>
      <c r="G26" s="240">
        <f ca="1">I25*E25/100</f>
        <v>0</v>
      </c>
      <c r="H26" s="241"/>
      <c r="I26" s="241"/>
      <c r="J26" s="56" t="str">
        <f t="shared" ca="1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42">
        <f ca="1">0</f>
        <v>0</v>
      </c>
      <c r="H27" s="242"/>
      <c r="I27" s="242"/>
      <c r="J27" s="63" t="str">
        <f t="shared" ca="1" si="0"/>
        <v>CZK</v>
      </c>
    </row>
    <row r="28" spans="1:10" ht="27.75" customHeight="1" thickBot="1">
      <c r="A28" s="4"/>
      <c r="B28" s="116" t="s">
        <v>22</v>
      </c>
      <c r="C28" s="117"/>
      <c r="D28" s="117"/>
      <c r="E28" s="118"/>
      <c r="F28" s="119"/>
      <c r="G28" s="245">
        <f ca="1">ZakladDPHSniVypocet+ZakladDPHZaklVypocet</f>
        <v>0</v>
      </c>
      <c r="H28" s="245"/>
      <c r="I28" s="245"/>
      <c r="J28" s="120" t="str">
        <f t="shared" ca="1" si="0"/>
        <v>CZK</v>
      </c>
    </row>
    <row r="29" spans="1:10" ht="27.75" hidden="1" customHeight="1" thickBot="1">
      <c r="A29" s="4"/>
      <c r="B29" s="116" t="s">
        <v>35</v>
      </c>
      <c r="C29" s="121"/>
      <c r="D29" s="121"/>
      <c r="E29" s="121"/>
      <c r="F29" s="121"/>
      <c r="G29" s="243">
        <f ca="1">ZakladDPHSni+DPHSni+ZakladDPHZakl+DPHZakl+Zaokrouhleni</f>
        <v>0</v>
      </c>
      <c r="H29" s="243"/>
      <c r="I29" s="243"/>
      <c r="J29" s="122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44031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>
      <c r="A39" s="97">
        <v>1</v>
      </c>
      <c r="B39" s="103" t="s">
        <v>51</v>
      </c>
      <c r="C39" s="208" t="s">
        <v>46</v>
      </c>
      <c r="D39" s="209"/>
      <c r="E39" s="209"/>
      <c r="F39" s="109">
        <f ca="1">'Rozpočet Pol'!AC50</f>
        <v>0</v>
      </c>
      <c r="G39" s="110">
        <f ca="1">'Rozpočet Pol'!AD50</f>
        <v>0</v>
      </c>
      <c r="H39" s="111"/>
      <c r="I39" s="112">
        <f>F39+G39+H39</f>
        <v>0</v>
      </c>
      <c r="J39" s="104" t="str">
        <f ca="1">IF(CenaCelkemVypocet=0,"",I39/CenaCelkemVypocet*100)</f>
        <v/>
      </c>
    </row>
    <row r="40" spans="1:52" ht="25.5" hidden="1" customHeight="1">
      <c r="A40" s="97"/>
      <c r="B40" s="210" t="s">
        <v>52</v>
      </c>
      <c r="C40" s="211"/>
      <c r="D40" s="211"/>
      <c r="E40" s="211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>
      <c r="B42" t="s">
        <v>54</v>
      </c>
    </row>
    <row r="43" spans="1:52" ht="25.5">
      <c r="B43" s="212" t="s">
        <v>55</v>
      </c>
      <c r="C43" s="212"/>
      <c r="D43" s="212"/>
      <c r="E43" s="212"/>
      <c r="F43" s="212"/>
      <c r="G43" s="212"/>
      <c r="H43" s="212"/>
      <c r="I43" s="212"/>
      <c r="J43" s="212"/>
      <c r="AZ43" s="123" t="str">
        <f>B43</f>
        <v>Úprava vytápění celého podlaží, demontáž všech těles, úprava počtu článků některých, nové nátěry a zpětná montáž.</v>
      </c>
    </row>
    <row r="44" spans="1:52">
      <c r="B44" s="212" t="s">
        <v>56</v>
      </c>
      <c r="C44" s="212"/>
      <c r="D44" s="212"/>
      <c r="E44" s="212"/>
      <c r="F44" s="212"/>
      <c r="G44" s="212"/>
      <c r="H44" s="212"/>
      <c r="I44" s="212"/>
      <c r="J44" s="212"/>
      <c r="AZ44" s="123" t="str">
        <f>B44</f>
        <v>Použití stávajících článků i armatur.</v>
      </c>
    </row>
    <row r="45" spans="1:52">
      <c r="B45" s="212" t="s">
        <v>57</v>
      </c>
      <c r="C45" s="212"/>
      <c r="D45" s="212"/>
      <c r="E45" s="212"/>
      <c r="F45" s="212"/>
      <c r="G45" s="212"/>
      <c r="H45" s="212"/>
      <c r="I45" s="212"/>
      <c r="J45" s="212"/>
      <c r="AZ45" s="123" t="str">
        <f>B45</f>
        <v>Úprava vyznačených stoupaček a demontáž</v>
      </c>
    </row>
    <row r="46" spans="1:52">
      <c r="B46" s="212" t="s">
        <v>58</v>
      </c>
      <c r="C46" s="212"/>
      <c r="D46" s="212"/>
      <c r="E46" s="212"/>
      <c r="F46" s="212"/>
      <c r="G46" s="212"/>
      <c r="H46" s="212"/>
      <c r="I46" s="212"/>
      <c r="J46" s="212"/>
      <c r="AZ46" s="123" t="str">
        <f>B46</f>
        <v>vyznačených.</v>
      </c>
    </row>
    <row r="49" spans="1:10" ht="15.75">
      <c r="B49" s="124" t="s">
        <v>59</v>
      </c>
    </row>
    <row r="51" spans="1:10" ht="25.5" customHeight="1">
      <c r="A51" s="125"/>
      <c r="B51" s="129" t="s">
        <v>16</v>
      </c>
      <c r="C51" s="129" t="s">
        <v>5</v>
      </c>
      <c r="D51" s="130"/>
      <c r="E51" s="130"/>
      <c r="F51" s="133" t="s">
        <v>60</v>
      </c>
      <c r="G51" s="133"/>
      <c r="H51" s="133"/>
      <c r="I51" s="213" t="s">
        <v>28</v>
      </c>
      <c r="J51" s="213"/>
    </row>
    <row r="52" spans="1:10" ht="25.5" customHeight="1">
      <c r="A52" s="126"/>
      <c r="B52" s="134" t="s">
        <v>61</v>
      </c>
      <c r="C52" s="199" t="s">
        <v>62</v>
      </c>
      <c r="D52" s="200"/>
      <c r="E52" s="200"/>
      <c r="F52" s="136" t="s">
        <v>24</v>
      </c>
      <c r="G52" s="137"/>
      <c r="H52" s="137"/>
      <c r="I52" s="214">
        <f ca="1">'Rozpočet Pol'!G8</f>
        <v>0</v>
      </c>
      <c r="J52" s="214"/>
    </row>
    <row r="53" spans="1:10" ht="25.5" customHeight="1">
      <c r="A53" s="126"/>
      <c r="B53" s="128" t="s">
        <v>63</v>
      </c>
      <c r="C53" s="202" t="s">
        <v>64</v>
      </c>
      <c r="D53" s="203"/>
      <c r="E53" s="203"/>
      <c r="F53" s="138" t="s">
        <v>24</v>
      </c>
      <c r="G53" s="139"/>
      <c r="H53" s="139"/>
      <c r="I53" s="201">
        <f ca="1">'Rozpočet Pol'!G11</f>
        <v>0</v>
      </c>
      <c r="J53" s="201"/>
    </row>
    <row r="54" spans="1:10" ht="25.5" customHeight="1">
      <c r="A54" s="126"/>
      <c r="B54" s="128" t="s">
        <v>65</v>
      </c>
      <c r="C54" s="202" t="s">
        <v>66</v>
      </c>
      <c r="D54" s="203"/>
      <c r="E54" s="203"/>
      <c r="F54" s="138" t="s">
        <v>24</v>
      </c>
      <c r="G54" s="139"/>
      <c r="H54" s="139"/>
      <c r="I54" s="201">
        <f ca="1">'Rozpočet Pol'!G23</f>
        <v>0</v>
      </c>
      <c r="J54" s="201"/>
    </row>
    <row r="55" spans="1:10" ht="25.5" customHeight="1">
      <c r="A55" s="126"/>
      <c r="B55" s="128" t="s">
        <v>67</v>
      </c>
      <c r="C55" s="202" t="s">
        <v>68</v>
      </c>
      <c r="D55" s="203"/>
      <c r="E55" s="203"/>
      <c r="F55" s="138" t="s">
        <v>24</v>
      </c>
      <c r="G55" s="139"/>
      <c r="H55" s="139"/>
      <c r="I55" s="201">
        <f ca="1">'Rozpočet Pol'!G29</f>
        <v>0</v>
      </c>
      <c r="J55" s="201"/>
    </row>
    <row r="56" spans="1:10" ht="25.5" customHeight="1">
      <c r="A56" s="126"/>
      <c r="B56" s="128" t="s">
        <v>69</v>
      </c>
      <c r="C56" s="202" t="s">
        <v>70</v>
      </c>
      <c r="D56" s="203"/>
      <c r="E56" s="203"/>
      <c r="F56" s="138" t="s">
        <v>24</v>
      </c>
      <c r="G56" s="139"/>
      <c r="H56" s="139"/>
      <c r="I56" s="201">
        <f ca="1">'Rozpočet Pol'!G43</f>
        <v>0</v>
      </c>
      <c r="J56" s="201"/>
    </row>
    <row r="57" spans="1:10" ht="25.5" customHeight="1">
      <c r="A57" s="126"/>
      <c r="B57" s="135" t="s">
        <v>71</v>
      </c>
      <c r="C57" s="206" t="s">
        <v>72</v>
      </c>
      <c r="D57" s="207"/>
      <c r="E57" s="207"/>
      <c r="F57" s="140" t="s">
        <v>24</v>
      </c>
      <c r="G57" s="141"/>
      <c r="H57" s="141"/>
      <c r="I57" s="205">
        <f ca="1">'Rozpočet Pol'!G46</f>
        <v>0</v>
      </c>
      <c r="J57" s="205"/>
    </row>
    <row r="58" spans="1:10" ht="25.5" customHeight="1">
      <c r="A58" s="127"/>
      <c r="B58" s="131" t="s">
        <v>1</v>
      </c>
      <c r="C58" s="131"/>
      <c r="D58" s="132"/>
      <c r="E58" s="132"/>
      <c r="F58" s="142"/>
      <c r="G58" s="143"/>
      <c r="H58" s="143"/>
      <c r="I58" s="204">
        <f>SUM(I52:I57)</f>
        <v>0</v>
      </c>
      <c r="J58" s="204"/>
    </row>
    <row r="59" spans="1:10">
      <c r="F59" s="144"/>
      <c r="G59" s="96"/>
      <c r="H59" s="144"/>
      <c r="I59" s="96"/>
      <c r="J59" s="96"/>
    </row>
    <row r="60" spans="1:10">
      <c r="F60" s="144"/>
      <c r="G60" s="96"/>
      <c r="H60" s="144"/>
      <c r="I60" s="96"/>
      <c r="J60" s="96"/>
    </row>
    <row r="61" spans="1:10">
      <c r="F61" s="144"/>
      <c r="G61" s="96"/>
      <c r="H61" s="144"/>
      <c r="I61" s="96"/>
      <c r="J6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E21:F21"/>
    <mergeCell ref="G21:H21"/>
    <mergeCell ref="G28:I28"/>
    <mergeCell ref="G26:I26"/>
    <mergeCell ref="G27:I27"/>
    <mergeCell ref="G29:I29"/>
    <mergeCell ref="G25:I25"/>
    <mergeCell ref="I16:J16"/>
    <mergeCell ref="I19:J19"/>
    <mergeCell ref="G15:H15"/>
    <mergeCell ref="I15:J15"/>
    <mergeCell ref="E16:F16"/>
    <mergeCell ref="D12:G12"/>
    <mergeCell ref="D13:G13"/>
    <mergeCell ref="B1:J1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18:H18"/>
    <mergeCell ref="I17:J17"/>
    <mergeCell ref="I18:J18"/>
    <mergeCell ref="E18:F18"/>
    <mergeCell ref="D2:J2"/>
    <mergeCell ref="E17:F17"/>
    <mergeCell ref="G16:H16"/>
    <mergeCell ref="G17:H17"/>
    <mergeCell ref="E15:F15"/>
    <mergeCell ref="D11:G11"/>
    <mergeCell ref="I54:J54"/>
    <mergeCell ref="C54:E54"/>
    <mergeCell ref="C39:E39"/>
    <mergeCell ref="B40:E40"/>
    <mergeCell ref="B43:J43"/>
    <mergeCell ref="B44:J44"/>
    <mergeCell ref="B45:J45"/>
    <mergeCell ref="B46:J46"/>
    <mergeCell ref="I51:J51"/>
    <mergeCell ref="I52:J52"/>
    <mergeCell ref="C52:E52"/>
    <mergeCell ref="I53:J53"/>
    <mergeCell ref="C53:E53"/>
    <mergeCell ref="I58:J58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>
      <c r="A4" s="79" t="s">
        <v>8</v>
      </c>
      <c r="B4" s="78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8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62" t="s">
        <v>6</v>
      </c>
      <c r="B1" s="262"/>
      <c r="C1" s="262"/>
      <c r="D1" s="262"/>
      <c r="E1" s="262"/>
      <c r="F1" s="262"/>
      <c r="G1" s="262"/>
      <c r="AE1" t="s">
        <v>76</v>
      </c>
    </row>
    <row r="2" spans="1:60" ht="24.95" customHeight="1">
      <c r="A2" s="147" t="s">
        <v>75</v>
      </c>
      <c r="B2" s="78"/>
      <c r="C2" s="263" t="s">
        <v>46</v>
      </c>
      <c r="D2" s="264"/>
      <c r="E2" s="264"/>
      <c r="F2" s="264"/>
      <c r="G2" s="265"/>
      <c r="AE2" t="s">
        <v>77</v>
      </c>
    </row>
    <row r="3" spans="1:60" ht="24.95" customHeight="1">
      <c r="A3" s="147" t="s">
        <v>7</v>
      </c>
      <c r="B3" s="78"/>
      <c r="C3" s="263" t="s">
        <v>43</v>
      </c>
      <c r="D3" s="264"/>
      <c r="E3" s="264"/>
      <c r="F3" s="264"/>
      <c r="G3" s="265"/>
      <c r="AE3" t="s">
        <v>78</v>
      </c>
    </row>
    <row r="4" spans="1:60" ht="24.95" hidden="1" customHeight="1">
      <c r="A4" s="147" t="s">
        <v>8</v>
      </c>
      <c r="B4" s="78"/>
      <c r="C4" s="263"/>
      <c r="D4" s="264"/>
      <c r="E4" s="264"/>
      <c r="F4" s="264"/>
      <c r="G4" s="265"/>
      <c r="AE4" t="s">
        <v>79</v>
      </c>
    </row>
    <row r="5" spans="1:60" hidden="1">
      <c r="A5" s="148" t="s">
        <v>80</v>
      </c>
      <c r="B5" s="149"/>
      <c r="C5" s="150"/>
      <c r="D5" s="151"/>
      <c r="E5" s="151"/>
      <c r="F5" s="151"/>
      <c r="G5" s="152"/>
      <c r="AE5" t="s">
        <v>81</v>
      </c>
    </row>
    <row r="7" spans="1:60" ht="38.25">
      <c r="A7" s="157" t="s">
        <v>82</v>
      </c>
      <c r="B7" s="158" t="s">
        <v>83</v>
      </c>
      <c r="C7" s="158" t="s">
        <v>84</v>
      </c>
      <c r="D7" s="157" t="s">
        <v>85</v>
      </c>
      <c r="E7" s="157" t="s">
        <v>86</v>
      </c>
      <c r="F7" s="153" t="s">
        <v>87</v>
      </c>
      <c r="G7" s="157" t="s">
        <v>28</v>
      </c>
      <c r="H7" s="160" t="s">
        <v>29</v>
      </c>
      <c r="I7" s="160" t="s">
        <v>88</v>
      </c>
      <c r="J7" s="160" t="s">
        <v>30</v>
      </c>
      <c r="K7" s="160" t="s">
        <v>89</v>
      </c>
      <c r="L7" s="160" t="s">
        <v>90</v>
      </c>
      <c r="M7" s="160" t="s">
        <v>91</v>
      </c>
      <c r="N7" s="160" t="s">
        <v>92</v>
      </c>
      <c r="O7" s="160" t="s">
        <v>93</v>
      </c>
      <c r="P7" s="160" t="s">
        <v>94</v>
      </c>
      <c r="Q7" s="160" t="s">
        <v>95</v>
      </c>
      <c r="R7" s="160" t="s">
        <v>96</v>
      </c>
      <c r="S7" s="160" t="s">
        <v>97</v>
      </c>
      <c r="T7" s="160" t="s">
        <v>98</v>
      </c>
      <c r="U7" s="160" t="s">
        <v>99</v>
      </c>
    </row>
    <row r="8" spans="1:60">
      <c r="A8" s="174" t="s">
        <v>100</v>
      </c>
      <c r="B8" s="175" t="s">
        <v>61</v>
      </c>
      <c r="C8" s="176" t="s">
        <v>62</v>
      </c>
      <c r="D8" s="177"/>
      <c r="E8" s="178"/>
      <c r="F8" s="179"/>
      <c r="G8" s="179">
        <f>SUMIF(AE9:AE10,"&lt;&gt;NOR",G9:G10)</f>
        <v>0</v>
      </c>
      <c r="H8" s="179"/>
      <c r="I8" s="179">
        <f>SUM(I9:I10)</f>
        <v>0</v>
      </c>
      <c r="J8" s="179"/>
      <c r="K8" s="179">
        <f>SUM(K9:K10)</f>
        <v>0</v>
      </c>
      <c r="L8" s="179"/>
      <c r="M8" s="179">
        <f>SUM(M9:M10)</f>
        <v>0</v>
      </c>
      <c r="N8" s="159"/>
      <c r="O8" s="159">
        <f>SUM(O9:O10)</f>
        <v>1.2500000000000001E-2</v>
      </c>
      <c r="P8" s="159"/>
      <c r="Q8" s="159">
        <f>SUM(Q9:Q10)</f>
        <v>0</v>
      </c>
      <c r="R8" s="159"/>
      <c r="S8" s="159"/>
      <c r="T8" s="174"/>
      <c r="U8" s="159">
        <f>SUM(U9:U10)</f>
        <v>0</v>
      </c>
      <c r="AE8" t="s">
        <v>101</v>
      </c>
    </row>
    <row r="9" spans="1:60" ht="22.5" outlineLevel="1">
      <c r="A9" s="155">
        <v>1</v>
      </c>
      <c r="B9" s="161" t="s">
        <v>102</v>
      </c>
      <c r="C9" s="192" t="s">
        <v>103</v>
      </c>
      <c r="D9" s="163" t="s">
        <v>104</v>
      </c>
      <c r="E9" s="169">
        <v>120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0</v>
      </c>
      <c r="M9" s="172">
        <f>G9*(1+L9/100)</f>
        <v>0</v>
      </c>
      <c r="N9" s="164">
        <v>1E-4</v>
      </c>
      <c r="O9" s="164">
        <f>ROUND(E9*N9,5)</f>
        <v>1.2E-2</v>
      </c>
      <c r="P9" s="164">
        <v>0</v>
      </c>
      <c r="Q9" s="164">
        <f>ROUND(E9*P9,5)</f>
        <v>0</v>
      </c>
      <c r="R9" s="164"/>
      <c r="S9" s="164"/>
      <c r="T9" s="165">
        <v>0</v>
      </c>
      <c r="U9" s="164">
        <f>ROUND(E9*T9,2)</f>
        <v>0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105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55">
        <v>2</v>
      </c>
      <c r="B10" s="161" t="s">
        <v>106</v>
      </c>
      <c r="C10" s="192" t="s">
        <v>107</v>
      </c>
      <c r="D10" s="163" t="s">
        <v>108</v>
      </c>
      <c r="E10" s="169">
        <v>1</v>
      </c>
      <c r="F10" s="171"/>
      <c r="G10" s="172">
        <f>ROUND(E10*F10,2)</f>
        <v>0</v>
      </c>
      <c r="H10" s="171"/>
      <c r="I10" s="172">
        <f>ROUND(E10*H10,2)</f>
        <v>0</v>
      </c>
      <c r="J10" s="171"/>
      <c r="K10" s="172">
        <f>ROUND(E10*J10,2)</f>
        <v>0</v>
      </c>
      <c r="L10" s="172">
        <v>0</v>
      </c>
      <c r="M10" s="172">
        <f>G10*(1+L10/100)</f>
        <v>0</v>
      </c>
      <c r="N10" s="164">
        <v>5.0000000000000001E-4</v>
      </c>
      <c r="O10" s="164">
        <f>ROUND(E10*N10,5)</f>
        <v>5.0000000000000001E-4</v>
      </c>
      <c r="P10" s="164">
        <v>0</v>
      </c>
      <c r="Q10" s="164">
        <f>ROUND(E10*P10,5)</f>
        <v>0</v>
      </c>
      <c r="R10" s="164"/>
      <c r="S10" s="164"/>
      <c r="T10" s="165">
        <v>0</v>
      </c>
      <c r="U10" s="164">
        <f>ROUND(E10*T10,2)</f>
        <v>0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105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>
      <c r="A11" s="156" t="s">
        <v>100</v>
      </c>
      <c r="B11" s="162" t="s">
        <v>63</v>
      </c>
      <c r="C11" s="193" t="s">
        <v>64</v>
      </c>
      <c r="D11" s="166"/>
      <c r="E11" s="170"/>
      <c r="F11" s="173"/>
      <c r="G11" s="173">
        <f>SUMIF(AE12:AE22,"&lt;&gt;NOR",G12:G22)</f>
        <v>0</v>
      </c>
      <c r="H11" s="173"/>
      <c r="I11" s="173">
        <f>SUM(I12:I22)</f>
        <v>0</v>
      </c>
      <c r="J11" s="173"/>
      <c r="K11" s="173">
        <f>SUM(K12:K22)</f>
        <v>0</v>
      </c>
      <c r="L11" s="173"/>
      <c r="M11" s="173">
        <f>SUM(M12:M22)</f>
        <v>0</v>
      </c>
      <c r="N11" s="167"/>
      <c r="O11" s="167">
        <f>SUM(O12:O22)</f>
        <v>1.3580799999999997</v>
      </c>
      <c r="P11" s="167"/>
      <c r="Q11" s="167">
        <f>SUM(Q12:Q22)</f>
        <v>0.3392</v>
      </c>
      <c r="R11" s="167"/>
      <c r="S11" s="167"/>
      <c r="T11" s="168"/>
      <c r="U11" s="167">
        <f>SUM(U12:U22)</f>
        <v>106.86000000000001</v>
      </c>
      <c r="AE11" t="s">
        <v>101</v>
      </c>
    </row>
    <row r="12" spans="1:60" outlineLevel="1">
      <c r="A12" s="155">
        <v>3</v>
      </c>
      <c r="B12" s="161" t="s">
        <v>109</v>
      </c>
      <c r="C12" s="192" t="s">
        <v>110</v>
      </c>
      <c r="D12" s="163" t="s">
        <v>111</v>
      </c>
      <c r="E12" s="169">
        <v>92</v>
      </c>
      <c r="F12" s="171"/>
      <c r="G12" s="172">
        <f t="shared" ref="G12:G22" si="0">ROUND(E12*F12,2)</f>
        <v>0</v>
      </c>
      <c r="H12" s="171"/>
      <c r="I12" s="172">
        <f t="shared" ref="I12:I22" si="1">ROUND(E12*H12,2)</f>
        <v>0</v>
      </c>
      <c r="J12" s="171"/>
      <c r="K12" s="172">
        <f t="shared" ref="K12:K22" si="2">ROUND(E12*J12,2)</f>
        <v>0</v>
      </c>
      <c r="L12" s="172">
        <v>0</v>
      </c>
      <c r="M12" s="172">
        <f t="shared" ref="M12:M22" si="3">G12*(1+L12/100)</f>
        <v>0</v>
      </c>
      <c r="N12" s="164">
        <v>6.8599999999999998E-3</v>
      </c>
      <c r="O12" s="164">
        <f t="shared" ref="O12:O22" si="4">ROUND(E12*N12,5)</f>
        <v>0.63112000000000001</v>
      </c>
      <c r="P12" s="164">
        <v>0</v>
      </c>
      <c r="Q12" s="164">
        <f t="shared" ref="Q12:Q22" si="5">ROUND(E12*P12,5)</f>
        <v>0</v>
      </c>
      <c r="R12" s="164"/>
      <c r="S12" s="164"/>
      <c r="T12" s="165">
        <v>0.38100000000000001</v>
      </c>
      <c r="U12" s="164">
        <f t="shared" ref="U12:U22" si="6">ROUND(E12*T12,2)</f>
        <v>35.049999999999997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105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55">
        <v>4</v>
      </c>
      <c r="B13" s="161" t="s">
        <v>112</v>
      </c>
      <c r="C13" s="192" t="s">
        <v>113</v>
      </c>
      <c r="D13" s="163" t="s">
        <v>111</v>
      </c>
      <c r="E13" s="169">
        <v>74</v>
      </c>
      <c r="F13" s="171"/>
      <c r="G13" s="172">
        <f t="shared" si="0"/>
        <v>0</v>
      </c>
      <c r="H13" s="171"/>
      <c r="I13" s="172">
        <f t="shared" si="1"/>
        <v>0</v>
      </c>
      <c r="J13" s="171"/>
      <c r="K13" s="172">
        <f t="shared" si="2"/>
        <v>0</v>
      </c>
      <c r="L13" s="172">
        <v>0</v>
      </c>
      <c r="M13" s="172">
        <f t="shared" si="3"/>
        <v>0</v>
      </c>
      <c r="N13" s="164">
        <v>6.8599999999999998E-3</v>
      </c>
      <c r="O13" s="164">
        <f t="shared" si="4"/>
        <v>0.50763999999999998</v>
      </c>
      <c r="P13" s="164">
        <v>0</v>
      </c>
      <c r="Q13" s="164">
        <f t="shared" si="5"/>
        <v>0</v>
      </c>
      <c r="R13" s="164"/>
      <c r="S13" s="164"/>
      <c r="T13" s="165">
        <v>0.39200000000000002</v>
      </c>
      <c r="U13" s="164">
        <f t="shared" si="6"/>
        <v>29.01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105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55">
        <v>5</v>
      </c>
      <c r="B14" s="161" t="s">
        <v>114</v>
      </c>
      <c r="C14" s="192" t="s">
        <v>115</v>
      </c>
      <c r="D14" s="163" t="s">
        <v>111</v>
      </c>
      <c r="E14" s="169">
        <v>30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0</v>
      </c>
      <c r="M14" s="172">
        <f t="shared" si="3"/>
        <v>0</v>
      </c>
      <c r="N14" s="164">
        <v>6.5399999999999998E-3</v>
      </c>
      <c r="O14" s="164">
        <f t="shared" si="4"/>
        <v>0.19620000000000001</v>
      </c>
      <c r="P14" s="164">
        <v>0</v>
      </c>
      <c r="Q14" s="164">
        <f t="shared" si="5"/>
        <v>0</v>
      </c>
      <c r="R14" s="164"/>
      <c r="S14" s="164"/>
      <c r="T14" s="165">
        <v>0.36799999999999999</v>
      </c>
      <c r="U14" s="164">
        <f t="shared" si="6"/>
        <v>11.04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105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55">
        <v>6</v>
      </c>
      <c r="B15" s="161" t="s">
        <v>116</v>
      </c>
      <c r="C15" s="192" t="s">
        <v>117</v>
      </c>
      <c r="D15" s="163" t="s">
        <v>111</v>
      </c>
      <c r="E15" s="169">
        <v>196</v>
      </c>
      <c r="F15" s="171"/>
      <c r="G15" s="172">
        <f t="shared" si="0"/>
        <v>0</v>
      </c>
      <c r="H15" s="171"/>
      <c r="I15" s="172">
        <f t="shared" si="1"/>
        <v>0</v>
      </c>
      <c r="J15" s="171"/>
      <c r="K15" s="172">
        <f t="shared" si="2"/>
        <v>0</v>
      </c>
      <c r="L15" s="172">
        <v>0</v>
      </c>
      <c r="M15" s="172">
        <f t="shared" si="3"/>
        <v>0</v>
      </c>
      <c r="N15" s="164">
        <v>0</v>
      </c>
      <c r="O15" s="164">
        <f t="shared" si="4"/>
        <v>0</v>
      </c>
      <c r="P15" s="164">
        <v>0</v>
      </c>
      <c r="Q15" s="164">
        <f t="shared" si="5"/>
        <v>0</v>
      </c>
      <c r="R15" s="164"/>
      <c r="S15" s="164"/>
      <c r="T15" s="165">
        <v>1.7999999999999999E-2</v>
      </c>
      <c r="U15" s="164">
        <f t="shared" si="6"/>
        <v>3.53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105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55">
        <v>7</v>
      </c>
      <c r="B16" s="161" t="s">
        <v>118</v>
      </c>
      <c r="C16" s="192" t="s">
        <v>119</v>
      </c>
      <c r="D16" s="163" t="s">
        <v>120</v>
      </c>
      <c r="E16" s="169">
        <v>30</v>
      </c>
      <c r="F16" s="171"/>
      <c r="G16" s="172">
        <f t="shared" si="0"/>
        <v>0</v>
      </c>
      <c r="H16" s="171"/>
      <c r="I16" s="172">
        <f t="shared" si="1"/>
        <v>0</v>
      </c>
      <c r="J16" s="171"/>
      <c r="K16" s="172">
        <f t="shared" si="2"/>
        <v>0</v>
      </c>
      <c r="L16" s="172">
        <v>0</v>
      </c>
      <c r="M16" s="172">
        <f t="shared" si="3"/>
        <v>0</v>
      </c>
      <c r="N16" s="164">
        <v>0</v>
      </c>
      <c r="O16" s="164">
        <f t="shared" si="4"/>
        <v>0</v>
      </c>
      <c r="P16" s="164">
        <v>0</v>
      </c>
      <c r="Q16" s="164">
        <f t="shared" si="5"/>
        <v>0</v>
      </c>
      <c r="R16" s="164"/>
      <c r="S16" s="164"/>
      <c r="T16" s="165">
        <v>0.22700000000000001</v>
      </c>
      <c r="U16" s="164">
        <f t="shared" si="6"/>
        <v>6.81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105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55">
        <v>8</v>
      </c>
      <c r="B17" s="161" t="s">
        <v>121</v>
      </c>
      <c r="C17" s="192" t="s">
        <v>122</v>
      </c>
      <c r="D17" s="163" t="s">
        <v>120</v>
      </c>
      <c r="E17" s="169">
        <v>4</v>
      </c>
      <c r="F17" s="171"/>
      <c r="G17" s="172">
        <f t="shared" si="0"/>
        <v>0</v>
      </c>
      <c r="H17" s="171"/>
      <c r="I17" s="172">
        <f t="shared" si="1"/>
        <v>0</v>
      </c>
      <c r="J17" s="171"/>
      <c r="K17" s="172">
        <f t="shared" si="2"/>
        <v>0</v>
      </c>
      <c r="L17" s="172">
        <v>0</v>
      </c>
      <c r="M17" s="172">
        <f t="shared" si="3"/>
        <v>0</v>
      </c>
      <c r="N17" s="164">
        <v>0</v>
      </c>
      <c r="O17" s="164">
        <f t="shared" si="4"/>
        <v>0</v>
      </c>
      <c r="P17" s="164">
        <v>0</v>
      </c>
      <c r="Q17" s="164">
        <f t="shared" si="5"/>
        <v>0</v>
      </c>
      <c r="R17" s="164"/>
      <c r="S17" s="164"/>
      <c r="T17" s="165">
        <v>0.23699999999999999</v>
      </c>
      <c r="U17" s="164">
        <f t="shared" si="6"/>
        <v>0.95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105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55">
        <v>9</v>
      </c>
      <c r="B18" s="161" t="s">
        <v>123</v>
      </c>
      <c r="C18" s="192" t="s">
        <v>124</v>
      </c>
      <c r="D18" s="163" t="s">
        <v>120</v>
      </c>
      <c r="E18" s="169">
        <v>30</v>
      </c>
      <c r="F18" s="171"/>
      <c r="G18" s="172">
        <f t="shared" si="0"/>
        <v>0</v>
      </c>
      <c r="H18" s="171"/>
      <c r="I18" s="172">
        <f t="shared" si="1"/>
        <v>0</v>
      </c>
      <c r="J18" s="171"/>
      <c r="K18" s="172">
        <f t="shared" si="2"/>
        <v>0</v>
      </c>
      <c r="L18" s="172">
        <v>0</v>
      </c>
      <c r="M18" s="172">
        <f t="shared" si="3"/>
        <v>0</v>
      </c>
      <c r="N18" s="164">
        <v>4.2000000000000002E-4</v>
      </c>
      <c r="O18" s="164">
        <f t="shared" si="4"/>
        <v>1.26E-2</v>
      </c>
      <c r="P18" s="164">
        <v>0</v>
      </c>
      <c r="Q18" s="164">
        <f t="shared" si="5"/>
        <v>0</v>
      </c>
      <c r="R18" s="164"/>
      <c r="S18" s="164"/>
      <c r="T18" s="165">
        <v>0.216</v>
      </c>
      <c r="U18" s="164">
        <f t="shared" si="6"/>
        <v>6.48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105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55">
        <v>10</v>
      </c>
      <c r="B19" s="161" t="s">
        <v>125</v>
      </c>
      <c r="C19" s="192" t="s">
        <v>126</v>
      </c>
      <c r="D19" s="163" t="s">
        <v>120</v>
      </c>
      <c r="E19" s="169">
        <v>4</v>
      </c>
      <c r="F19" s="171"/>
      <c r="G19" s="172">
        <f t="shared" si="0"/>
        <v>0</v>
      </c>
      <c r="H19" s="171"/>
      <c r="I19" s="172">
        <f t="shared" si="1"/>
        <v>0</v>
      </c>
      <c r="J19" s="171"/>
      <c r="K19" s="172">
        <f t="shared" si="2"/>
        <v>0</v>
      </c>
      <c r="L19" s="172">
        <v>0</v>
      </c>
      <c r="M19" s="172">
        <f t="shared" si="3"/>
        <v>0</v>
      </c>
      <c r="N19" s="164">
        <v>5.9999999999999995E-4</v>
      </c>
      <c r="O19" s="164">
        <f t="shared" si="4"/>
        <v>2.3999999999999998E-3</v>
      </c>
      <c r="P19" s="164">
        <v>0</v>
      </c>
      <c r="Q19" s="164">
        <f t="shared" si="5"/>
        <v>0</v>
      </c>
      <c r="R19" s="164"/>
      <c r="S19" s="164"/>
      <c r="T19" s="165">
        <v>0.309</v>
      </c>
      <c r="U19" s="164">
        <f t="shared" si="6"/>
        <v>1.24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105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55">
        <v>11</v>
      </c>
      <c r="B20" s="161" t="s">
        <v>127</v>
      </c>
      <c r="C20" s="192" t="s">
        <v>128</v>
      </c>
      <c r="D20" s="163" t="s">
        <v>120</v>
      </c>
      <c r="E20" s="169">
        <v>20</v>
      </c>
      <c r="F20" s="171"/>
      <c r="G20" s="172">
        <f t="shared" si="0"/>
        <v>0</v>
      </c>
      <c r="H20" s="171"/>
      <c r="I20" s="172">
        <f t="shared" si="1"/>
        <v>0</v>
      </c>
      <c r="J20" s="171"/>
      <c r="K20" s="172">
        <f t="shared" si="2"/>
        <v>0</v>
      </c>
      <c r="L20" s="172">
        <v>0</v>
      </c>
      <c r="M20" s="172">
        <f t="shared" si="3"/>
        <v>0</v>
      </c>
      <c r="N20" s="164">
        <v>2.9999999999999997E-4</v>
      </c>
      <c r="O20" s="164">
        <f t="shared" si="4"/>
        <v>6.0000000000000001E-3</v>
      </c>
      <c r="P20" s="164">
        <v>0</v>
      </c>
      <c r="Q20" s="164">
        <f t="shared" si="5"/>
        <v>0</v>
      </c>
      <c r="R20" s="164"/>
      <c r="S20" s="164"/>
      <c r="T20" s="165">
        <v>0.13400000000000001</v>
      </c>
      <c r="U20" s="164">
        <f t="shared" si="6"/>
        <v>2.68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105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>
      <c r="A21" s="155">
        <v>12</v>
      </c>
      <c r="B21" s="161" t="s">
        <v>129</v>
      </c>
      <c r="C21" s="192" t="s">
        <v>130</v>
      </c>
      <c r="D21" s="163" t="s">
        <v>111</v>
      </c>
      <c r="E21" s="169">
        <v>106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0</v>
      </c>
      <c r="M21" s="172">
        <f t="shared" si="3"/>
        <v>0</v>
      </c>
      <c r="N21" s="164">
        <v>2.0000000000000002E-5</v>
      </c>
      <c r="O21" s="164">
        <f t="shared" si="4"/>
        <v>2.1199999999999999E-3</v>
      </c>
      <c r="P21" s="164">
        <v>3.2000000000000002E-3</v>
      </c>
      <c r="Q21" s="164">
        <f t="shared" si="5"/>
        <v>0.3392</v>
      </c>
      <c r="R21" s="164"/>
      <c r="S21" s="164"/>
      <c r="T21" s="165">
        <v>5.2999999999999999E-2</v>
      </c>
      <c r="U21" s="164">
        <f t="shared" si="6"/>
        <v>5.62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105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55">
        <v>13</v>
      </c>
      <c r="B22" s="161" t="s">
        <v>131</v>
      </c>
      <c r="C22" s="192" t="s">
        <v>132</v>
      </c>
      <c r="D22" s="163" t="s">
        <v>133</v>
      </c>
      <c r="E22" s="169">
        <v>1.35808</v>
      </c>
      <c r="F22" s="171"/>
      <c r="G22" s="172">
        <f t="shared" si="0"/>
        <v>0</v>
      </c>
      <c r="H22" s="171"/>
      <c r="I22" s="172">
        <f t="shared" si="1"/>
        <v>0</v>
      </c>
      <c r="J22" s="171"/>
      <c r="K22" s="172">
        <f t="shared" si="2"/>
        <v>0</v>
      </c>
      <c r="L22" s="172">
        <v>0</v>
      </c>
      <c r="M22" s="172">
        <f t="shared" si="3"/>
        <v>0</v>
      </c>
      <c r="N22" s="164">
        <v>0</v>
      </c>
      <c r="O22" s="164">
        <f t="shared" si="4"/>
        <v>0</v>
      </c>
      <c r="P22" s="164">
        <v>0</v>
      </c>
      <c r="Q22" s="164">
        <f t="shared" si="5"/>
        <v>0</v>
      </c>
      <c r="R22" s="164"/>
      <c r="S22" s="164"/>
      <c r="T22" s="165">
        <v>3.28</v>
      </c>
      <c r="U22" s="164">
        <f t="shared" si="6"/>
        <v>4.45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105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>
      <c r="A23" s="156" t="s">
        <v>100</v>
      </c>
      <c r="B23" s="162" t="s">
        <v>65</v>
      </c>
      <c r="C23" s="193" t="s">
        <v>66</v>
      </c>
      <c r="D23" s="166"/>
      <c r="E23" s="170"/>
      <c r="F23" s="173"/>
      <c r="G23" s="173">
        <f>SUMIF(AE24:AE28,"&lt;&gt;NOR",G24:G28)</f>
        <v>0</v>
      </c>
      <c r="H23" s="173"/>
      <c r="I23" s="173">
        <f>SUM(I24:I28)</f>
        <v>0</v>
      </c>
      <c r="J23" s="173"/>
      <c r="K23" s="173">
        <f>SUM(K24:K28)</f>
        <v>0</v>
      </c>
      <c r="L23" s="173"/>
      <c r="M23" s="173">
        <f>SUM(M24:M28)</f>
        <v>0</v>
      </c>
      <c r="N23" s="167"/>
      <c r="O23" s="167">
        <f>SUM(O24:O28)</f>
        <v>1.8200000000000001E-2</v>
      </c>
      <c r="P23" s="167"/>
      <c r="Q23" s="167">
        <f>SUM(Q24:Q28)</f>
        <v>0</v>
      </c>
      <c r="R23" s="167"/>
      <c r="S23" s="167"/>
      <c r="T23" s="168"/>
      <c r="U23" s="167">
        <f>SUM(U24:U28)</f>
        <v>3.83</v>
      </c>
      <c r="AE23" t="s">
        <v>101</v>
      </c>
    </row>
    <row r="24" spans="1:60" ht="22.5" outlineLevel="1">
      <c r="A24" s="155">
        <v>14</v>
      </c>
      <c r="B24" s="161" t="s">
        <v>134</v>
      </c>
      <c r="C24" s="192" t="s">
        <v>135</v>
      </c>
      <c r="D24" s="163" t="s">
        <v>120</v>
      </c>
      <c r="E24" s="169">
        <v>8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0</v>
      </c>
      <c r="M24" s="172">
        <f>G24*(1+L24/100)</f>
        <v>0</v>
      </c>
      <c r="N24" s="164">
        <v>8.9999999999999998E-4</v>
      </c>
      <c r="O24" s="164">
        <f>ROUND(E24*N24,5)</f>
        <v>7.1999999999999998E-3</v>
      </c>
      <c r="P24" s="164">
        <v>0</v>
      </c>
      <c r="Q24" s="164">
        <f>ROUND(E24*P24,5)</f>
        <v>0</v>
      </c>
      <c r="R24" s="164"/>
      <c r="S24" s="164"/>
      <c r="T24" s="165">
        <v>0.247</v>
      </c>
      <c r="U24" s="164">
        <f>ROUND(E24*T24,2)</f>
        <v>1.98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105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>
      <c r="A25" s="155">
        <v>15</v>
      </c>
      <c r="B25" s="161" t="s">
        <v>136</v>
      </c>
      <c r="C25" s="192" t="s">
        <v>137</v>
      </c>
      <c r="D25" s="163" t="s">
        <v>120</v>
      </c>
      <c r="E25" s="169">
        <v>2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0</v>
      </c>
      <c r="M25" s="172">
        <f>G25*(1+L25/100)</f>
        <v>0</v>
      </c>
      <c r="N25" s="164">
        <v>1.1000000000000001E-3</v>
      </c>
      <c r="O25" s="164">
        <f>ROUND(E25*N25,5)</f>
        <v>2.2000000000000001E-3</v>
      </c>
      <c r="P25" s="164">
        <v>0</v>
      </c>
      <c r="Q25" s="164">
        <f>ROUND(E25*P25,5)</f>
        <v>0</v>
      </c>
      <c r="R25" s="164"/>
      <c r="S25" s="164"/>
      <c r="T25" s="165">
        <v>0.247</v>
      </c>
      <c r="U25" s="164">
        <f>ROUND(E25*T25,2)</f>
        <v>0.49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105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55">
        <v>16</v>
      </c>
      <c r="B26" s="161" t="s">
        <v>138</v>
      </c>
      <c r="C26" s="192" t="s">
        <v>139</v>
      </c>
      <c r="D26" s="163" t="s">
        <v>120</v>
      </c>
      <c r="E26" s="169">
        <v>8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0</v>
      </c>
      <c r="M26" s="172">
        <f>G26*(1+L26/100)</f>
        <v>0</v>
      </c>
      <c r="N26" s="164">
        <v>4.0000000000000002E-4</v>
      </c>
      <c r="O26" s="164">
        <f>ROUND(E26*N26,5)</f>
        <v>3.2000000000000002E-3</v>
      </c>
      <c r="P26" s="164">
        <v>0</v>
      </c>
      <c r="Q26" s="164">
        <f>ROUND(E26*P26,5)</f>
        <v>0</v>
      </c>
      <c r="R26" s="164"/>
      <c r="S26" s="164"/>
      <c r="T26" s="165">
        <v>8.2000000000000003E-2</v>
      </c>
      <c r="U26" s="164">
        <f>ROUND(E26*T26,2)</f>
        <v>0.66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105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55">
        <v>17</v>
      </c>
      <c r="B27" s="161" t="s">
        <v>140</v>
      </c>
      <c r="C27" s="192" t="s">
        <v>141</v>
      </c>
      <c r="D27" s="163" t="s">
        <v>120</v>
      </c>
      <c r="E27" s="169">
        <v>8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0</v>
      </c>
      <c r="M27" s="172">
        <f>G27*(1+L27/100)</f>
        <v>0</v>
      </c>
      <c r="N27" s="164">
        <v>6.9999999999999999E-4</v>
      </c>
      <c r="O27" s="164">
        <f>ROUND(E27*N27,5)</f>
        <v>5.5999999999999999E-3</v>
      </c>
      <c r="P27" s="164">
        <v>0</v>
      </c>
      <c r="Q27" s="164">
        <f>ROUND(E27*P27,5)</f>
        <v>0</v>
      </c>
      <c r="R27" s="164"/>
      <c r="S27" s="164"/>
      <c r="T27" s="165">
        <v>8.2000000000000003E-2</v>
      </c>
      <c r="U27" s="164">
        <f>ROUND(E27*T27,2)</f>
        <v>0.66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105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>
      <c r="A28" s="155">
        <v>18</v>
      </c>
      <c r="B28" s="161" t="s">
        <v>142</v>
      </c>
      <c r="C28" s="192" t="s">
        <v>143</v>
      </c>
      <c r="D28" s="163" t="s">
        <v>133</v>
      </c>
      <c r="E28" s="169">
        <v>1.8200000000000001E-2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0</v>
      </c>
      <c r="M28" s="172">
        <f>G28*(1+L28/100)</f>
        <v>0</v>
      </c>
      <c r="N28" s="164">
        <v>0</v>
      </c>
      <c r="O28" s="164">
        <f>ROUND(E28*N28,5)</f>
        <v>0</v>
      </c>
      <c r="P28" s="164">
        <v>0</v>
      </c>
      <c r="Q28" s="164">
        <f>ROUND(E28*P28,5)</f>
        <v>0</v>
      </c>
      <c r="R28" s="164"/>
      <c r="S28" s="164"/>
      <c r="T28" s="165">
        <v>2.3849999999999998</v>
      </c>
      <c r="U28" s="164">
        <f>ROUND(E28*T28,2)</f>
        <v>0.04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105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>
      <c r="A29" s="156" t="s">
        <v>100</v>
      </c>
      <c r="B29" s="162" t="s">
        <v>67</v>
      </c>
      <c r="C29" s="193" t="s">
        <v>68</v>
      </c>
      <c r="D29" s="166"/>
      <c r="E29" s="170"/>
      <c r="F29" s="173"/>
      <c r="G29" s="173">
        <f>SUMIF(AE30:AE42,"&lt;&gt;NOR",G30:G42)</f>
        <v>0</v>
      </c>
      <c r="H29" s="173"/>
      <c r="I29" s="173">
        <f>SUM(I30:I42)</f>
        <v>0</v>
      </c>
      <c r="J29" s="173"/>
      <c r="K29" s="173">
        <f>SUM(K30:K42)</f>
        <v>0</v>
      </c>
      <c r="L29" s="173"/>
      <c r="M29" s="173">
        <f>SUM(M30:M42)</f>
        <v>0</v>
      </c>
      <c r="N29" s="167"/>
      <c r="O29" s="167">
        <f>SUM(O30:O42)</f>
        <v>5.2449999999999997E-2</v>
      </c>
      <c r="P29" s="167"/>
      <c r="Q29" s="167">
        <f>SUM(Q30:Q42)</f>
        <v>0.82160000000000011</v>
      </c>
      <c r="R29" s="167"/>
      <c r="S29" s="167"/>
      <c r="T29" s="168"/>
      <c r="U29" s="167">
        <f>SUM(U30:U42)</f>
        <v>58.02</v>
      </c>
      <c r="AE29" t="s">
        <v>101</v>
      </c>
    </row>
    <row r="30" spans="1:60" outlineLevel="1">
      <c r="A30" s="155">
        <v>19</v>
      </c>
      <c r="B30" s="161" t="s">
        <v>144</v>
      </c>
      <c r="C30" s="192" t="s">
        <v>145</v>
      </c>
      <c r="D30" s="163" t="s">
        <v>120</v>
      </c>
      <c r="E30" s="169">
        <v>2</v>
      </c>
      <c r="F30" s="171"/>
      <c r="G30" s="172">
        <f t="shared" ref="G30:G42" si="7">ROUND(E30*F30,2)</f>
        <v>0</v>
      </c>
      <c r="H30" s="171"/>
      <c r="I30" s="172">
        <f t="shared" ref="I30:I42" si="8">ROUND(E30*H30,2)</f>
        <v>0</v>
      </c>
      <c r="J30" s="171"/>
      <c r="K30" s="172">
        <f t="shared" ref="K30:K42" si="9">ROUND(E30*J30,2)</f>
        <v>0</v>
      </c>
      <c r="L30" s="172">
        <v>0</v>
      </c>
      <c r="M30" s="172">
        <f t="shared" ref="M30:M42" si="10">G30*(1+L30/100)</f>
        <v>0</v>
      </c>
      <c r="N30" s="164">
        <v>1.34E-2</v>
      </c>
      <c r="O30" s="164">
        <f t="shared" ref="O30:O42" si="11">ROUND(E30*N30,5)</f>
        <v>2.6800000000000001E-2</v>
      </c>
      <c r="P30" s="164">
        <v>0</v>
      </c>
      <c r="Q30" s="164">
        <f t="shared" ref="Q30:Q42" si="12">ROUND(E30*P30,5)</f>
        <v>0</v>
      </c>
      <c r="R30" s="164"/>
      <c r="S30" s="164"/>
      <c r="T30" s="165">
        <v>0.96799999999999997</v>
      </c>
      <c r="U30" s="164">
        <f t="shared" ref="U30:U42" si="13">ROUND(E30*T30,2)</f>
        <v>1.94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105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55">
        <v>20</v>
      </c>
      <c r="B31" s="161" t="s">
        <v>146</v>
      </c>
      <c r="C31" s="192" t="s">
        <v>147</v>
      </c>
      <c r="D31" s="163" t="s">
        <v>120</v>
      </c>
      <c r="E31" s="169">
        <v>2</v>
      </c>
      <c r="F31" s="171"/>
      <c r="G31" s="172">
        <f t="shared" si="7"/>
        <v>0</v>
      </c>
      <c r="H31" s="171"/>
      <c r="I31" s="172">
        <f t="shared" si="8"/>
        <v>0</v>
      </c>
      <c r="J31" s="171"/>
      <c r="K31" s="172">
        <f t="shared" si="9"/>
        <v>0</v>
      </c>
      <c r="L31" s="172">
        <v>0</v>
      </c>
      <c r="M31" s="172">
        <f t="shared" si="10"/>
        <v>0</v>
      </c>
      <c r="N31" s="164">
        <v>1.12E-2</v>
      </c>
      <c r="O31" s="164">
        <f t="shared" si="11"/>
        <v>2.24E-2</v>
      </c>
      <c r="P31" s="164">
        <v>0</v>
      </c>
      <c r="Q31" s="164">
        <f t="shared" si="12"/>
        <v>0</v>
      </c>
      <c r="R31" s="164"/>
      <c r="S31" s="164"/>
      <c r="T31" s="165">
        <v>0.93300000000000005</v>
      </c>
      <c r="U31" s="164">
        <f t="shared" si="13"/>
        <v>1.87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105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55">
        <v>21</v>
      </c>
      <c r="B32" s="161" t="s">
        <v>148</v>
      </c>
      <c r="C32" s="192" t="s">
        <v>149</v>
      </c>
      <c r="D32" s="163" t="s">
        <v>150</v>
      </c>
      <c r="E32" s="169">
        <v>98</v>
      </c>
      <c r="F32" s="171"/>
      <c r="G32" s="172">
        <f t="shared" si="7"/>
        <v>0</v>
      </c>
      <c r="H32" s="171"/>
      <c r="I32" s="172">
        <f t="shared" si="8"/>
        <v>0</v>
      </c>
      <c r="J32" s="171"/>
      <c r="K32" s="172">
        <f t="shared" si="9"/>
        <v>0</v>
      </c>
      <c r="L32" s="172">
        <v>0</v>
      </c>
      <c r="M32" s="172">
        <f t="shared" si="10"/>
        <v>0</v>
      </c>
      <c r="N32" s="164">
        <v>0</v>
      </c>
      <c r="O32" s="164">
        <f t="shared" si="11"/>
        <v>0</v>
      </c>
      <c r="P32" s="164">
        <v>0</v>
      </c>
      <c r="Q32" s="164">
        <f t="shared" si="12"/>
        <v>0</v>
      </c>
      <c r="R32" s="164"/>
      <c r="S32" s="164"/>
      <c r="T32" s="165">
        <v>0.14399999999999999</v>
      </c>
      <c r="U32" s="164">
        <f t="shared" si="13"/>
        <v>14.11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105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55">
        <v>22</v>
      </c>
      <c r="B33" s="161" t="s">
        <v>151</v>
      </c>
      <c r="C33" s="192" t="s">
        <v>152</v>
      </c>
      <c r="D33" s="163" t="s">
        <v>150</v>
      </c>
      <c r="E33" s="169">
        <v>32</v>
      </c>
      <c r="F33" s="171"/>
      <c r="G33" s="172">
        <f t="shared" si="7"/>
        <v>0</v>
      </c>
      <c r="H33" s="171"/>
      <c r="I33" s="172">
        <f t="shared" si="8"/>
        <v>0</v>
      </c>
      <c r="J33" s="171"/>
      <c r="K33" s="172">
        <f t="shared" si="9"/>
        <v>0</v>
      </c>
      <c r="L33" s="172">
        <v>0</v>
      </c>
      <c r="M33" s="172">
        <f t="shared" si="10"/>
        <v>0</v>
      </c>
      <c r="N33" s="164">
        <v>0</v>
      </c>
      <c r="O33" s="164">
        <f t="shared" si="11"/>
        <v>0</v>
      </c>
      <c r="P33" s="164">
        <v>2.3800000000000002E-2</v>
      </c>
      <c r="Q33" s="164">
        <f t="shared" si="12"/>
        <v>0.76160000000000005</v>
      </c>
      <c r="R33" s="164"/>
      <c r="S33" s="164"/>
      <c r="T33" s="165">
        <v>8.2000000000000003E-2</v>
      </c>
      <c r="U33" s="164">
        <f t="shared" si="13"/>
        <v>2.62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105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55">
        <v>23</v>
      </c>
      <c r="B34" s="161" t="s">
        <v>153</v>
      </c>
      <c r="C34" s="192" t="s">
        <v>154</v>
      </c>
      <c r="D34" s="163" t="s">
        <v>120</v>
      </c>
      <c r="E34" s="169">
        <v>80</v>
      </c>
      <c r="F34" s="171"/>
      <c r="G34" s="172">
        <f t="shared" si="7"/>
        <v>0</v>
      </c>
      <c r="H34" s="171"/>
      <c r="I34" s="172">
        <f t="shared" si="8"/>
        <v>0</v>
      </c>
      <c r="J34" s="171"/>
      <c r="K34" s="172">
        <f t="shared" si="9"/>
        <v>0</v>
      </c>
      <c r="L34" s="172">
        <v>0</v>
      </c>
      <c r="M34" s="172">
        <f t="shared" si="10"/>
        <v>0</v>
      </c>
      <c r="N34" s="164">
        <v>1.0000000000000001E-5</v>
      </c>
      <c r="O34" s="164">
        <f t="shared" si="11"/>
        <v>8.0000000000000004E-4</v>
      </c>
      <c r="P34" s="164">
        <v>7.5000000000000002E-4</v>
      </c>
      <c r="Q34" s="164">
        <f t="shared" si="12"/>
        <v>0.06</v>
      </c>
      <c r="R34" s="164"/>
      <c r="S34" s="164"/>
      <c r="T34" s="165">
        <v>2.9000000000000001E-2</v>
      </c>
      <c r="U34" s="164">
        <f t="shared" si="13"/>
        <v>2.3199999999999998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105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55">
        <v>24</v>
      </c>
      <c r="B35" s="161" t="s">
        <v>155</v>
      </c>
      <c r="C35" s="192" t="s">
        <v>156</v>
      </c>
      <c r="D35" s="163" t="s">
        <v>150</v>
      </c>
      <c r="E35" s="169">
        <v>120</v>
      </c>
      <c r="F35" s="171"/>
      <c r="G35" s="172">
        <f t="shared" si="7"/>
        <v>0</v>
      </c>
      <c r="H35" s="171"/>
      <c r="I35" s="172">
        <f t="shared" si="8"/>
        <v>0</v>
      </c>
      <c r="J35" s="171"/>
      <c r="K35" s="172">
        <f t="shared" si="9"/>
        <v>0</v>
      </c>
      <c r="L35" s="172">
        <v>0</v>
      </c>
      <c r="M35" s="172">
        <f t="shared" si="10"/>
        <v>0</v>
      </c>
      <c r="N35" s="164">
        <v>0</v>
      </c>
      <c r="O35" s="164">
        <f t="shared" si="11"/>
        <v>0</v>
      </c>
      <c r="P35" s="164">
        <v>0</v>
      </c>
      <c r="Q35" s="164">
        <f t="shared" si="12"/>
        <v>0</v>
      </c>
      <c r="R35" s="164"/>
      <c r="S35" s="164"/>
      <c r="T35" s="165">
        <v>5.1999999999999998E-2</v>
      </c>
      <c r="U35" s="164">
        <f t="shared" si="13"/>
        <v>6.24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105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55">
        <v>25</v>
      </c>
      <c r="B36" s="161" t="s">
        <v>157</v>
      </c>
      <c r="C36" s="192" t="s">
        <v>158</v>
      </c>
      <c r="D36" s="163" t="s">
        <v>120</v>
      </c>
      <c r="E36" s="169">
        <v>30</v>
      </c>
      <c r="F36" s="171"/>
      <c r="G36" s="172">
        <f t="shared" si="7"/>
        <v>0</v>
      </c>
      <c r="H36" s="171"/>
      <c r="I36" s="172">
        <f t="shared" si="8"/>
        <v>0</v>
      </c>
      <c r="J36" s="171"/>
      <c r="K36" s="172">
        <f t="shared" si="9"/>
        <v>0</v>
      </c>
      <c r="L36" s="172">
        <v>0</v>
      </c>
      <c r="M36" s="172">
        <f t="shared" si="10"/>
        <v>0</v>
      </c>
      <c r="N36" s="164">
        <v>0</v>
      </c>
      <c r="O36" s="164">
        <f t="shared" si="11"/>
        <v>0</v>
      </c>
      <c r="P36" s="164">
        <v>0</v>
      </c>
      <c r="Q36" s="164">
        <f t="shared" si="12"/>
        <v>0</v>
      </c>
      <c r="R36" s="164"/>
      <c r="S36" s="164"/>
      <c r="T36" s="165">
        <v>0.26800000000000002</v>
      </c>
      <c r="U36" s="164">
        <f t="shared" si="13"/>
        <v>8.0399999999999991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105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55">
        <v>26</v>
      </c>
      <c r="B37" s="161" t="s">
        <v>159</v>
      </c>
      <c r="C37" s="192" t="s">
        <v>160</v>
      </c>
      <c r="D37" s="163" t="s">
        <v>120</v>
      </c>
      <c r="E37" s="169">
        <v>15</v>
      </c>
      <c r="F37" s="171"/>
      <c r="G37" s="172">
        <f t="shared" si="7"/>
        <v>0</v>
      </c>
      <c r="H37" s="171"/>
      <c r="I37" s="172">
        <f t="shared" si="8"/>
        <v>0</v>
      </c>
      <c r="J37" s="171"/>
      <c r="K37" s="172">
        <f t="shared" si="9"/>
        <v>0</v>
      </c>
      <c r="L37" s="172">
        <v>0</v>
      </c>
      <c r="M37" s="172">
        <f t="shared" si="10"/>
        <v>0</v>
      </c>
      <c r="N37" s="164">
        <v>6.0000000000000002E-5</v>
      </c>
      <c r="O37" s="164">
        <f t="shared" si="11"/>
        <v>8.9999999999999998E-4</v>
      </c>
      <c r="P37" s="164">
        <v>0</v>
      </c>
      <c r="Q37" s="164">
        <f t="shared" si="12"/>
        <v>0</v>
      </c>
      <c r="R37" s="164"/>
      <c r="S37" s="164"/>
      <c r="T37" s="165">
        <v>0.22700000000000001</v>
      </c>
      <c r="U37" s="164">
        <f t="shared" si="13"/>
        <v>3.41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105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55">
        <v>27</v>
      </c>
      <c r="B38" s="161" t="s">
        <v>161</v>
      </c>
      <c r="C38" s="192" t="s">
        <v>162</v>
      </c>
      <c r="D38" s="163" t="s">
        <v>120</v>
      </c>
      <c r="E38" s="169">
        <v>15</v>
      </c>
      <c r="F38" s="171"/>
      <c r="G38" s="172">
        <f t="shared" si="7"/>
        <v>0</v>
      </c>
      <c r="H38" s="171"/>
      <c r="I38" s="172">
        <f t="shared" si="8"/>
        <v>0</v>
      </c>
      <c r="J38" s="171"/>
      <c r="K38" s="172">
        <f t="shared" si="9"/>
        <v>0</v>
      </c>
      <c r="L38" s="172">
        <v>0</v>
      </c>
      <c r="M38" s="172">
        <f t="shared" si="10"/>
        <v>0</v>
      </c>
      <c r="N38" s="164">
        <v>1.0000000000000001E-5</v>
      </c>
      <c r="O38" s="164">
        <f t="shared" si="11"/>
        <v>1.4999999999999999E-4</v>
      </c>
      <c r="P38" s="164">
        <v>0</v>
      </c>
      <c r="Q38" s="164">
        <f t="shared" si="12"/>
        <v>0</v>
      </c>
      <c r="R38" s="164"/>
      <c r="S38" s="164"/>
      <c r="T38" s="165">
        <v>0.34</v>
      </c>
      <c r="U38" s="164">
        <f t="shared" si="13"/>
        <v>5.0999999999999996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105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28</v>
      </c>
      <c r="B39" s="161" t="s">
        <v>163</v>
      </c>
      <c r="C39" s="192" t="s">
        <v>164</v>
      </c>
      <c r="D39" s="163" t="s">
        <v>120</v>
      </c>
      <c r="E39" s="169">
        <v>20</v>
      </c>
      <c r="F39" s="171"/>
      <c r="G39" s="172">
        <f t="shared" si="7"/>
        <v>0</v>
      </c>
      <c r="H39" s="171"/>
      <c r="I39" s="172">
        <f t="shared" si="8"/>
        <v>0</v>
      </c>
      <c r="J39" s="171"/>
      <c r="K39" s="172">
        <f t="shared" si="9"/>
        <v>0</v>
      </c>
      <c r="L39" s="172">
        <v>0</v>
      </c>
      <c r="M39" s="172">
        <f t="shared" si="10"/>
        <v>0</v>
      </c>
      <c r="N39" s="164">
        <v>6.9999999999999994E-5</v>
      </c>
      <c r="O39" s="164">
        <f t="shared" si="11"/>
        <v>1.4E-3</v>
      </c>
      <c r="P39" s="164">
        <v>0</v>
      </c>
      <c r="Q39" s="164">
        <f t="shared" si="12"/>
        <v>0</v>
      </c>
      <c r="R39" s="164"/>
      <c r="S39" s="164"/>
      <c r="T39" s="165">
        <v>0.25800000000000001</v>
      </c>
      <c r="U39" s="164">
        <f t="shared" si="13"/>
        <v>5.16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105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>
        <v>29</v>
      </c>
      <c r="B40" s="161" t="s">
        <v>165</v>
      </c>
      <c r="C40" s="192" t="s">
        <v>166</v>
      </c>
      <c r="D40" s="163" t="s">
        <v>150</v>
      </c>
      <c r="E40" s="169">
        <v>32</v>
      </c>
      <c r="F40" s="171"/>
      <c r="G40" s="172">
        <f t="shared" si="7"/>
        <v>0</v>
      </c>
      <c r="H40" s="171"/>
      <c r="I40" s="172">
        <f t="shared" si="8"/>
        <v>0</v>
      </c>
      <c r="J40" s="171"/>
      <c r="K40" s="172">
        <f t="shared" si="9"/>
        <v>0</v>
      </c>
      <c r="L40" s="172">
        <v>0</v>
      </c>
      <c r="M40" s="172">
        <f t="shared" si="10"/>
        <v>0</v>
      </c>
      <c r="N40" s="164">
        <v>0</v>
      </c>
      <c r="O40" s="164">
        <f t="shared" si="11"/>
        <v>0</v>
      </c>
      <c r="P40" s="164">
        <v>0</v>
      </c>
      <c r="Q40" s="164">
        <f t="shared" si="12"/>
        <v>0</v>
      </c>
      <c r="R40" s="164"/>
      <c r="S40" s="164"/>
      <c r="T40" s="165">
        <v>3.1E-2</v>
      </c>
      <c r="U40" s="164">
        <f t="shared" si="13"/>
        <v>0.99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105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55">
        <v>30</v>
      </c>
      <c r="B41" s="161" t="s">
        <v>167</v>
      </c>
      <c r="C41" s="192" t="s">
        <v>168</v>
      </c>
      <c r="D41" s="163" t="s">
        <v>150</v>
      </c>
      <c r="E41" s="169">
        <v>98</v>
      </c>
      <c r="F41" s="171"/>
      <c r="G41" s="172">
        <f t="shared" si="7"/>
        <v>0</v>
      </c>
      <c r="H41" s="171"/>
      <c r="I41" s="172">
        <f t="shared" si="8"/>
        <v>0</v>
      </c>
      <c r="J41" s="171"/>
      <c r="K41" s="172">
        <f t="shared" si="9"/>
        <v>0</v>
      </c>
      <c r="L41" s="172">
        <v>0</v>
      </c>
      <c r="M41" s="172">
        <f t="shared" si="10"/>
        <v>0</v>
      </c>
      <c r="N41" s="164">
        <v>0</v>
      </c>
      <c r="O41" s="164">
        <f t="shared" si="11"/>
        <v>0</v>
      </c>
      <c r="P41" s="164">
        <v>0</v>
      </c>
      <c r="Q41" s="164">
        <f t="shared" si="12"/>
        <v>0</v>
      </c>
      <c r="R41" s="164"/>
      <c r="S41" s="164"/>
      <c r="T41" s="165">
        <v>6.2E-2</v>
      </c>
      <c r="U41" s="164">
        <f t="shared" si="13"/>
        <v>6.08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105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55">
        <v>31</v>
      </c>
      <c r="B42" s="161" t="s">
        <v>169</v>
      </c>
      <c r="C42" s="192" t="s">
        <v>170</v>
      </c>
      <c r="D42" s="163" t="s">
        <v>133</v>
      </c>
      <c r="E42" s="169">
        <v>5.2449999999999997E-2</v>
      </c>
      <c r="F42" s="171"/>
      <c r="G42" s="172">
        <f t="shared" si="7"/>
        <v>0</v>
      </c>
      <c r="H42" s="171"/>
      <c r="I42" s="172">
        <f t="shared" si="8"/>
        <v>0</v>
      </c>
      <c r="J42" s="171"/>
      <c r="K42" s="172">
        <f t="shared" si="9"/>
        <v>0</v>
      </c>
      <c r="L42" s="172">
        <v>0</v>
      </c>
      <c r="M42" s="172">
        <f t="shared" si="10"/>
        <v>0</v>
      </c>
      <c r="N42" s="164">
        <v>0</v>
      </c>
      <c r="O42" s="164">
        <f t="shared" si="11"/>
        <v>0</v>
      </c>
      <c r="P42" s="164">
        <v>0</v>
      </c>
      <c r="Q42" s="164">
        <f t="shared" si="12"/>
        <v>0</v>
      </c>
      <c r="R42" s="164"/>
      <c r="S42" s="164"/>
      <c r="T42" s="165">
        <v>2.7389999999999999</v>
      </c>
      <c r="U42" s="164">
        <f t="shared" si="13"/>
        <v>0.14000000000000001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105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>
      <c r="A43" s="156" t="s">
        <v>100</v>
      </c>
      <c r="B43" s="162" t="s">
        <v>69</v>
      </c>
      <c r="C43" s="193" t="s">
        <v>70</v>
      </c>
      <c r="D43" s="166"/>
      <c r="E43" s="170"/>
      <c r="F43" s="173"/>
      <c r="G43" s="173">
        <f>SUMIF(AE44:AE45,"&lt;&gt;NOR",G44:G45)</f>
        <v>0</v>
      </c>
      <c r="H43" s="173"/>
      <c r="I43" s="173">
        <f>SUM(I44:I45)</f>
        <v>0</v>
      </c>
      <c r="J43" s="173"/>
      <c r="K43" s="173">
        <f>SUM(K44:K45)</f>
        <v>0</v>
      </c>
      <c r="L43" s="173"/>
      <c r="M43" s="173">
        <f>SUM(M44:M45)</f>
        <v>0</v>
      </c>
      <c r="N43" s="167"/>
      <c r="O43" s="167">
        <f>SUM(O44:O45)</f>
        <v>8.0360000000000001E-2</v>
      </c>
      <c r="P43" s="167"/>
      <c r="Q43" s="167">
        <f>SUM(Q44:Q45)</f>
        <v>0</v>
      </c>
      <c r="R43" s="167"/>
      <c r="S43" s="167"/>
      <c r="T43" s="168"/>
      <c r="U43" s="167">
        <f>SUM(U44:U45)</f>
        <v>48.8</v>
      </c>
      <c r="AE43" t="s">
        <v>101</v>
      </c>
    </row>
    <row r="44" spans="1:60" outlineLevel="1">
      <c r="A44" s="155">
        <v>32</v>
      </c>
      <c r="B44" s="161" t="s">
        <v>171</v>
      </c>
      <c r="C44" s="192" t="s">
        <v>172</v>
      </c>
      <c r="D44" s="163" t="s">
        <v>111</v>
      </c>
      <c r="E44" s="169">
        <v>196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0</v>
      </c>
      <c r="M44" s="172">
        <f>G44*(1+L44/100)</f>
        <v>0</v>
      </c>
      <c r="N44" s="164">
        <v>6.9999999999999994E-5</v>
      </c>
      <c r="O44" s="164">
        <f>ROUND(E44*N44,5)</f>
        <v>1.372E-2</v>
      </c>
      <c r="P44" s="164">
        <v>0</v>
      </c>
      <c r="Q44" s="164">
        <f>ROUND(E44*P44,5)</f>
        <v>0</v>
      </c>
      <c r="R44" s="164"/>
      <c r="S44" s="164"/>
      <c r="T44" s="165">
        <v>8.6999999999999994E-2</v>
      </c>
      <c r="U44" s="164">
        <f>ROUND(E44*T44,2)</f>
        <v>17.05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105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55">
        <v>33</v>
      </c>
      <c r="B45" s="161" t="s">
        <v>173</v>
      </c>
      <c r="C45" s="192" t="s">
        <v>174</v>
      </c>
      <c r="D45" s="163" t="s">
        <v>150</v>
      </c>
      <c r="E45" s="169">
        <v>98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0</v>
      </c>
      <c r="M45" s="172">
        <f>G45*(1+L45/100)</f>
        <v>0</v>
      </c>
      <c r="N45" s="164">
        <v>6.8000000000000005E-4</v>
      </c>
      <c r="O45" s="164">
        <f>ROUND(E45*N45,5)</f>
        <v>6.6640000000000005E-2</v>
      </c>
      <c r="P45" s="164">
        <v>0</v>
      </c>
      <c r="Q45" s="164">
        <f>ROUND(E45*P45,5)</f>
        <v>0</v>
      </c>
      <c r="R45" s="164"/>
      <c r="S45" s="164"/>
      <c r="T45" s="165">
        <v>0.32400000000000001</v>
      </c>
      <c r="U45" s="164">
        <f>ROUND(E45*T45,2)</f>
        <v>31.75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105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>
      <c r="A46" s="156" t="s">
        <v>100</v>
      </c>
      <c r="B46" s="162" t="s">
        <v>71</v>
      </c>
      <c r="C46" s="193" t="s">
        <v>72</v>
      </c>
      <c r="D46" s="166"/>
      <c r="E46" s="170"/>
      <c r="F46" s="173"/>
      <c r="G46" s="173">
        <f>SUMIF(AE47:AE48,"&lt;&gt;NOR",G47:G48)</f>
        <v>0</v>
      </c>
      <c r="H46" s="173"/>
      <c r="I46" s="173">
        <f>SUM(I47:I48)</f>
        <v>0</v>
      </c>
      <c r="J46" s="173"/>
      <c r="K46" s="173">
        <f>SUM(K47:K48)</f>
        <v>0</v>
      </c>
      <c r="L46" s="173"/>
      <c r="M46" s="173">
        <f>SUM(M47:M48)</f>
        <v>0</v>
      </c>
      <c r="N46" s="167"/>
      <c r="O46" s="167">
        <f>SUM(O47:O48)</f>
        <v>0</v>
      </c>
      <c r="P46" s="167"/>
      <c r="Q46" s="167">
        <f>SUM(Q47:Q48)</f>
        <v>0</v>
      </c>
      <c r="R46" s="167"/>
      <c r="S46" s="167"/>
      <c r="T46" s="168"/>
      <c r="U46" s="167">
        <f>SUM(U47:U48)</f>
        <v>0</v>
      </c>
      <c r="AE46" t="s">
        <v>101</v>
      </c>
    </row>
    <row r="47" spans="1:60" outlineLevel="1">
      <c r="A47" s="155">
        <v>34</v>
      </c>
      <c r="B47" s="161" t="s">
        <v>175</v>
      </c>
      <c r="C47" s="192" t="s">
        <v>176</v>
      </c>
      <c r="D47" s="163" t="s">
        <v>177</v>
      </c>
      <c r="E47" s="169">
        <v>72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0</v>
      </c>
      <c r="M47" s="172">
        <f>G47*(1+L47/100)</f>
        <v>0</v>
      </c>
      <c r="N47" s="164">
        <v>0</v>
      </c>
      <c r="O47" s="164">
        <f>ROUND(E47*N47,5)</f>
        <v>0</v>
      </c>
      <c r="P47" s="164">
        <v>0</v>
      </c>
      <c r="Q47" s="164">
        <f>ROUND(E47*P47,5)</f>
        <v>0</v>
      </c>
      <c r="R47" s="164"/>
      <c r="S47" s="164"/>
      <c r="T47" s="165">
        <v>0</v>
      </c>
      <c r="U47" s="164">
        <f>ROUND(E47*T47,2)</f>
        <v>0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105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>
      <c r="A48" s="180">
        <v>35</v>
      </c>
      <c r="B48" s="181" t="s">
        <v>178</v>
      </c>
      <c r="C48" s="194" t="s">
        <v>179</v>
      </c>
      <c r="D48" s="182" t="s">
        <v>177</v>
      </c>
      <c r="E48" s="183">
        <v>60</v>
      </c>
      <c r="F48" s="184"/>
      <c r="G48" s="185">
        <f>ROUND(E48*F48,2)</f>
        <v>0</v>
      </c>
      <c r="H48" s="184"/>
      <c r="I48" s="185">
        <f>ROUND(E48*H48,2)</f>
        <v>0</v>
      </c>
      <c r="J48" s="184"/>
      <c r="K48" s="185">
        <f>ROUND(E48*J48,2)</f>
        <v>0</v>
      </c>
      <c r="L48" s="185">
        <v>0</v>
      </c>
      <c r="M48" s="185">
        <f>G48*(1+L48/100)</f>
        <v>0</v>
      </c>
      <c r="N48" s="186">
        <v>0</v>
      </c>
      <c r="O48" s="186">
        <f>ROUND(E48*N48,5)</f>
        <v>0</v>
      </c>
      <c r="P48" s="186">
        <v>0</v>
      </c>
      <c r="Q48" s="186">
        <f>ROUND(E48*P48,5)</f>
        <v>0</v>
      </c>
      <c r="R48" s="186"/>
      <c r="S48" s="186"/>
      <c r="T48" s="187">
        <v>0</v>
      </c>
      <c r="U48" s="186">
        <f>ROUND(E48*T48,2)</f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105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31">
      <c r="A49" s="6"/>
      <c r="B49" s="7" t="s">
        <v>180</v>
      </c>
      <c r="C49" s="195" t="s">
        <v>180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v>15</v>
      </c>
      <c r="AD49">
        <v>21</v>
      </c>
    </row>
    <row r="50" spans="1:31">
      <c r="A50" s="188"/>
      <c r="B50" s="189">
        <v>26</v>
      </c>
      <c r="C50" s="196" t="s">
        <v>180</v>
      </c>
      <c r="D50" s="190"/>
      <c r="E50" s="190"/>
      <c r="F50" s="190"/>
      <c r="G50" s="191">
        <f>G8+G11+G23+G29+G43+G46</f>
        <v>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f>SUMIF(L7:L48,AC49,G7:G48)</f>
        <v>0</v>
      </c>
      <c r="AD50">
        <f>SUMIF(L7:L48,AD49,G7:G48)</f>
        <v>0</v>
      </c>
      <c r="AE50" t="s">
        <v>181</v>
      </c>
    </row>
    <row r="51" spans="1:31">
      <c r="A51" s="6"/>
      <c r="B51" s="7" t="s">
        <v>180</v>
      </c>
      <c r="C51" s="195" t="s">
        <v>180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>
      <c r="A52" s="6"/>
      <c r="B52" s="7" t="s">
        <v>180</v>
      </c>
      <c r="C52" s="195" t="s">
        <v>180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>
      <c r="A53" s="266">
        <v>33</v>
      </c>
      <c r="B53" s="266"/>
      <c r="C53" s="267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>
      <c r="A54" s="250"/>
      <c r="B54" s="251"/>
      <c r="C54" s="252"/>
      <c r="D54" s="251"/>
      <c r="E54" s="251"/>
      <c r="F54" s="251"/>
      <c r="G54" s="253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E54" t="s">
        <v>182</v>
      </c>
    </row>
    <row r="55" spans="1:31">
      <c r="A55" s="254"/>
      <c r="B55" s="255"/>
      <c r="C55" s="256"/>
      <c r="D55" s="255"/>
      <c r="E55" s="255"/>
      <c r="F55" s="255"/>
      <c r="G55" s="25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>
      <c r="A56" s="254"/>
      <c r="B56" s="255"/>
      <c r="C56" s="256"/>
      <c r="D56" s="255"/>
      <c r="E56" s="255"/>
      <c r="F56" s="255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>
      <c r="A57" s="254"/>
      <c r="B57" s="255"/>
      <c r="C57" s="256"/>
      <c r="D57" s="255"/>
      <c r="E57" s="255"/>
      <c r="F57" s="255"/>
      <c r="G57" s="25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>
      <c r="A58" s="258"/>
      <c r="B58" s="259"/>
      <c r="C58" s="260"/>
      <c r="D58" s="259"/>
      <c r="E58" s="259"/>
      <c r="F58" s="259"/>
      <c r="G58" s="26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>
      <c r="A59" s="6"/>
      <c r="B59" s="7" t="s">
        <v>180</v>
      </c>
      <c r="C59" s="195" t="s">
        <v>180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31">
      <c r="C60" s="197"/>
      <c r="AE60" t="s">
        <v>183</v>
      </c>
    </row>
  </sheetData>
  <mergeCells count="6">
    <mergeCell ref="A54:G58"/>
    <mergeCell ref="A1:G1"/>
    <mergeCell ref="C2:G2"/>
    <mergeCell ref="C3:G3"/>
    <mergeCell ref="C4:G4"/>
    <mergeCell ref="A53:C53"/>
  </mergeCells>
  <phoneticPr fontId="18" type="noConversion"/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Ivo Šťastný</cp:lastModifiedBy>
  <cp:lastPrinted>2014-02-28T09:52:57Z</cp:lastPrinted>
  <dcterms:created xsi:type="dcterms:W3CDTF">2009-04-08T07:15:50Z</dcterms:created>
  <dcterms:modified xsi:type="dcterms:W3CDTF">2020-07-19T06:42:39Z</dcterms:modified>
</cp:coreProperties>
</file>