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2"/>
  </bookViews>
  <sheets>
    <sheet name="Stavba" sheetId="1" r:id="rId1"/>
    <sheet name="VzorPolozky" sheetId="2" state="hidden" r:id="rId2"/>
    <sheet name="Rozpočet Pol" sheetId="3" r:id="rId3"/>
  </sheets>
  <externalReferences>
    <externalReference r:id="rId6"/>
  </externalReferences>
  <definedNames>
    <definedName name="CelkemDPHVypocet" localSheetId="0">'Stavba'!$H$40</definedName>
    <definedName name="CenaCelkem">'Stavba'!$G$29</definedName>
    <definedName name="CenaCelkemBezDPH">'Stavba'!$G$28</definedName>
    <definedName name="CenaCelkemVypocet" localSheetId="0">'Stavba'!$I$40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'Rozpočet Pol'!$A$1:$Q$168</definedName>
    <definedName name="_xlnm.Print_Area" localSheetId="0">'Stavba'!$A$1:$J$71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>'Stavba'!$A:$A</definedName>
    <definedName name="Z_B7E7C763_C459_487D_8ABA_5CFDDFBD5A84_.wvu.PrintArea" localSheetId="0">'Stavba'!$B$1:$J$36</definedName>
    <definedName name="ZakladDPHSni">'Stavba'!$G$23</definedName>
    <definedName name="ZakladDPHSniVypocet" localSheetId="0">'Stavba'!$F$40</definedName>
    <definedName name="ZakladDPHZakl">'Stavba'!$G$25</definedName>
    <definedName name="ZakladDPHZaklVypocet" localSheetId="0">'Stavba'!$G$40</definedName>
    <definedName name="Zaokrouhleni">'Stavba'!$G$27</definedName>
    <definedName name="Zhotovitel">'Stavba'!$D$11:$G$11</definedName>
  </definedNames>
  <calcPr calcId="152511"/>
  <extLst/>
</workbook>
</file>

<file path=xl/comments1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<sst xmlns="http://schemas.openxmlformats.org/spreadsheetml/2006/main" count="792" uniqueCount="396">
  <si>
    <t>#RTSROZP#</t>
  </si>
  <si>
    <t>Položkový rozpočet</t>
  </si>
  <si>
    <t>Zakázka:</t>
  </si>
  <si>
    <t>Nadstandardní pokoj, Porodní oddělení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</si>
  <si>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</si>
  <si>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</si>
  <si>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</si>
  <si>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</si>
  <si>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</si>
  <si>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</si>
  <si>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</si>
  <si>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</si>
  <si>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</si>
  <si>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</si>
  <si>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</si>
  <si>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</si>
  <si>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</si>
  <si>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</si>
  <si>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</si>
  <si>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</si>
  <si>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</si>
  <si>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</si>
  <si>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</si>
  <si>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</si>
  <si>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</si>
  <si>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</si>
  <si>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</si>
  <si>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</si>
  <si>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</si>
  <si>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</si>
  <si>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</si>
  <si>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</si>
  <si>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</si>
  <si>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</si>
  <si>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</si>
  <si>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</si>
  <si>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</si>
  <si>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</si>
  <si>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</si>
  <si>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</si>
  <si>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</si>
  <si>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</si>
  <si>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Celkem za stavbu</t>
  </si>
  <si>
    <t>Rekapitulace dílů</t>
  </si>
  <si>
    <t>Typ dílu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</si>
  <si>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</si>
  <si>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</si>
  <si>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</si>
  <si>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</si>
  <si>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</si>
  <si>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</si>
  <si>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</si>
  <si>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</si>
  <si>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</si>
  <si>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</si>
  <si>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</si>
  <si>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</si>
  <si>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</si>
  <si>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</si>
  <si>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</si>
  <si>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</si>
  <si>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</si>
  <si>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</si>
  <si>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</si>
  <si>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</si>
  <si>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</si>
  <si>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</si>
  <si>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</si>
  <si>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</si>
  <si>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</si>
  <si>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</si>
  <si>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</si>
  <si>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</si>
  <si>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</si>
  <si>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</si>
  <si>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</si>
  <si>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</si>
  <si>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735</t>
  </si>
  <si>
    <t>Otopná tělesa</t>
  </si>
  <si>
    <t>766</t>
  </si>
  <si>
    <t>Konstrukce truhlářské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</si>
  <si>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</si>
  <si>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</si>
  <si>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</si>
  <si>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</si>
  <si>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</si>
  <si>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</si>
  <si>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</si>
  <si>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</si>
  <si>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</si>
  <si>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</si>
  <si>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M65</t>
  </si>
  <si>
    <t>Elektroinstalace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</si>
  <si>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</si>
  <si>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</si>
  <si>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</si>
  <si>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</si>
  <si>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</si>
  <si>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</si>
  <si>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</si>
  <si>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</si>
  <si>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</si>
  <si>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</si>
  <si>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</si>
  <si>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</si>
  <si>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</si>
  <si>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</si>
  <si>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</si>
  <si>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</si>
  <si>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</si>
  <si>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</si>
  <si>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</si>
  <si>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</si>
  <si>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</si>
  <si>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</si>
  <si>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</si>
  <si>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</si>
  <si>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</si>
  <si>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</si>
  <si>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</si>
  <si>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Díl:</t>
  </si>
  <si>
    <t>DIL</t>
  </si>
  <si>
    <t>349231821R00</t>
  </si>
  <si>
    <t>Zazdívka ostění z tvárnic</t>
  </si>
  <si>
    <t>m2</t>
  </si>
  <si>
    <t>POL1_0</t>
  </si>
  <si>
    <t>346244315R00</t>
  </si>
  <si>
    <t>Obezdívka WC nádržek do tl.150 mm</t>
  </si>
  <si>
    <t>416022121R00</t>
  </si>
  <si>
    <t>Podhledy SDK,ocel.dvouúrov.křížový rošt,1x RB 12,5</t>
  </si>
  <si>
    <t>416022123R00</t>
  </si>
  <si>
    <t>Podhled SDK,ocel.dvouúrov.křížový rošt,1x RBI 12,5</t>
  </si>
  <si>
    <t>416091082R00</t>
  </si>
  <si>
    <t>Příplatek k podhledu sádrokart. za plochu do 5 m2</t>
  </si>
  <si>
    <t>602021105R00</t>
  </si>
  <si>
    <t>Nátěr stěn vyrovnávač nasákavosti, ručně</t>
  </si>
  <si>
    <t>602021118RT1</t>
  </si>
  <si>
    <t>Omítka jádrová ze SMS, ručně, tloušťka vrstvy do 10 mm</t>
  </si>
  <si>
    <t>610991111R00</t>
  </si>
  <si>
    <t>Zakrývání výplní vnitřních otvorů, podlahy</t>
  </si>
  <si>
    <t>612425931RT2</t>
  </si>
  <si>
    <t>Omítka vápenná vnitřního ostění - štuková, s použitím suché maltové směsi</t>
  </si>
  <si>
    <t>612425921R00</t>
  </si>
  <si>
    <t>Omítka vápenná vnitřního ostění - hladká</t>
  </si>
  <si>
    <t>612403385R00</t>
  </si>
  <si>
    <t>Hrubá výplň rýh ve stěnách do 10x5 cm maltou z SMS</t>
  </si>
  <si>
    <t>m</t>
  </si>
  <si>
    <t>612423531RT2</t>
  </si>
  <si>
    <t>Omítka rýh stěn vápenná šířky do 15 cm, štuková, s použitím suché maltové směsi</t>
  </si>
  <si>
    <t>612403380R00</t>
  </si>
  <si>
    <t>Hrubá výplň rýh ve stěnách do 3x3 cm maltou ze SMS</t>
  </si>
  <si>
    <t>631416211RT5</t>
  </si>
  <si>
    <t>Mazanina betonová spád, beton R, tloušťka 8 cm (PŘEDPOKLAD)</t>
  </si>
  <si>
    <t>m3</t>
  </si>
  <si>
    <t>632451014R00</t>
  </si>
  <si>
    <t>Vyrovnávací potěr ze SMS v pásu, tl.50 mm</t>
  </si>
  <si>
    <t>632418110RT1</t>
  </si>
  <si>
    <t>Potěr ze SMS, ruční zpracování, tl. do 10 mm, samonivelační, vč. penetrace</t>
  </si>
  <si>
    <t>642944121R00</t>
  </si>
  <si>
    <t>Osazení ocelových zárubní dodatečně do 2,5 m2</t>
  </si>
  <si>
    <t>kus</t>
  </si>
  <si>
    <t>55330747R</t>
  </si>
  <si>
    <t>Zárubeň ocelová 1100x2100x150 mm, pro přesné zdění, s drážkou, těsněním</t>
  </si>
  <si>
    <t>POL3_0</t>
  </si>
  <si>
    <t>941955002R00</t>
  </si>
  <si>
    <t>Lešení lehké pomocné, výška podlahy do 1,9 m</t>
  </si>
  <si>
    <t>952901411R00</t>
  </si>
  <si>
    <t>Hrubé vyčištění objektů</t>
  </si>
  <si>
    <t>965081812R00</t>
  </si>
  <si>
    <t>Bourání dlažeb keramických tl.10 mm</t>
  </si>
  <si>
    <t>965043331RT1</t>
  </si>
  <si>
    <t>Bourání podkladů bet., potěr, pl. 4 m2, mazanina tl. 8 cm (PŘEDPOKLAD)</t>
  </si>
  <si>
    <t>968061126R00</t>
  </si>
  <si>
    <t>Vyvěšení dřevěných dveřních křídel</t>
  </si>
  <si>
    <t>968072455R00</t>
  </si>
  <si>
    <t>Vybourání kovových dveřních zárubní pl. do 2 m2</t>
  </si>
  <si>
    <t>965048516R00</t>
  </si>
  <si>
    <t>Broušení bet.povrchu do 1 mm</t>
  </si>
  <si>
    <t>978059521R00</t>
  </si>
  <si>
    <t>Odsekání vnitřních obkladů stěn</t>
  </si>
  <si>
    <t>974042534R00</t>
  </si>
  <si>
    <t>Vysekání rýh v podlaze betonové, 5x15 cm</t>
  </si>
  <si>
    <t>974031132R00</t>
  </si>
  <si>
    <t>Vysekání rýh ve zdi cihelné 5 x 7 cm</t>
  </si>
  <si>
    <t>974031134R00</t>
  </si>
  <si>
    <t>Vysekání rýh ve zdi cihelné 5 x 15 cm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</si>
  <si>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</si>
  <si>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</si>
  <si>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</si>
  <si>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</si>
  <si>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</si>
  <si>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979011211R00</t>
  </si>
  <si>
    <t>Svislá doprava suti a vybour. hmot za 2.NP nošením</t>
  </si>
  <si>
    <t>979011219R00</t>
  </si>
  <si>
    <t>Přípl.k svislé dopr.suti za každé další NP nošením</t>
  </si>
  <si>
    <t>979094211R00</t>
  </si>
  <si>
    <t>Nakládání nebo překládání vybourané suti</t>
  </si>
  <si>
    <t>979081111R00</t>
  </si>
  <si>
    <t>Odvoz suti a vybour. hmot na skládku do 1 km</t>
  </si>
  <si>
    <t>979081121R00</t>
  </si>
  <si>
    <t>Příplatek k odvozu za každý další 1 km</t>
  </si>
  <si>
    <t>979990141R00</t>
  </si>
  <si>
    <t>Poplatek za skládku suti směs</t>
  </si>
  <si>
    <t>999281148R00</t>
  </si>
  <si>
    <t>Přesun hmot pro opravy a údržbu do v. 12 m,nošením</t>
  </si>
  <si>
    <t>711212000R00</t>
  </si>
  <si>
    <t>Penetrace podkladu pod hydroizolační nátěr,vč.dod.</t>
  </si>
  <si>
    <t>711212001R00</t>
  </si>
  <si>
    <t>Hydroizolační povlak - nátěr</t>
  </si>
  <si>
    <t>711212231R00</t>
  </si>
  <si>
    <t>Těsnicí pás do spoje podlaha - stěna</t>
  </si>
  <si>
    <t>721210818R00</t>
  </si>
  <si>
    <t>Demontáž vpusti podlahové</t>
  </si>
  <si>
    <t>721170962R00</t>
  </si>
  <si>
    <t>Oprava - propojení dosavadního potrubí PVC D 63</t>
  </si>
  <si>
    <t>721170965R00</t>
  </si>
  <si>
    <t>Oprava - propojení dosavadního potrubí PVC D 110</t>
  </si>
  <si>
    <t>721176103R00</t>
  </si>
  <si>
    <t>Potrubí HT připojovací do D 50 x 1,8 mm</t>
  </si>
  <si>
    <t>721194105R00</t>
  </si>
  <si>
    <t>Vyvedení odpadních výpustek D 50 x 1,8</t>
  </si>
  <si>
    <t>721223420R01</t>
  </si>
  <si>
    <t>Vpusť podlahová se zápach.uzávěr. systémová např., Tarkett</t>
  </si>
  <si>
    <t>722131931R00</t>
  </si>
  <si>
    <t>Oprava-propojení dosavadního potrubí do DN 15</t>
  </si>
  <si>
    <t>722172631R00</t>
  </si>
  <si>
    <t>Potrubí z PPR Instaplast, D 20x3,4 mm, PN 20</t>
  </si>
  <si>
    <t>722181211RT6</t>
  </si>
  <si>
    <t>Izolace návleková MIRELON PRO tl. stěny 6 mm, vnitřní průměr 18 mm</t>
  </si>
  <si>
    <t>722202213R00</t>
  </si>
  <si>
    <t>Nástěnka MZD PP-R INSTAPLAST D 20xR1/2</t>
  </si>
  <si>
    <t>725840850R00</t>
  </si>
  <si>
    <t>Demontáž baterie sprch.diferenciální G 3/4x1</t>
  </si>
  <si>
    <t>725820801R00</t>
  </si>
  <si>
    <t>Demontáž baterie nástěnné do G 3/4</t>
  </si>
  <si>
    <t>soubor</t>
  </si>
  <si>
    <t>725210821R00</t>
  </si>
  <si>
    <t>Demontáž umyvadel bez výtokových armatur</t>
  </si>
  <si>
    <t>725860811R00</t>
  </si>
  <si>
    <t>Demontáž uzávěrek zápachových jednoduchých</t>
  </si>
  <si>
    <t>725860812R00</t>
  </si>
  <si>
    <t>Demontáž uzávěrek zápachových dvojitých</t>
  </si>
  <si>
    <t>725110811R00</t>
  </si>
  <si>
    <t>Demontáž klozetů splachovacích</t>
  </si>
  <si>
    <t>725240811R00</t>
  </si>
  <si>
    <t>Demontáž sprchových kabin</t>
  </si>
  <si>
    <t>7252991</t>
  </si>
  <si>
    <t>Dmtž koupelnového vybavení</t>
  </si>
  <si>
    <t>725814102R00</t>
  </si>
  <si>
    <t>Ventil rohový DN 15 x DN 10</t>
  </si>
  <si>
    <t>725849201R00</t>
  </si>
  <si>
    <t>Montáž baterií sprchových, pevná výška</t>
  </si>
  <si>
    <t>55145040R1</t>
  </si>
  <si>
    <t>Sprchová páková baterie např. Jika Cubito N, chrom</t>
  </si>
  <si>
    <t>55145037R1</t>
  </si>
  <si>
    <t>Sprchová sada např. Jika Cubito pure , ruč. sprcha 4f+hadice 1,7m, tyč+mýdelník chrom</t>
  </si>
  <si>
    <t>551450380R1</t>
  </si>
  <si>
    <t>Paneláková nástěnná baterie např. Novaservis, 97071/1,0 s otočným ramenem 350 mm</t>
  </si>
  <si>
    <t>55145357R1</t>
  </si>
  <si>
    <t>Sprchová sada např. Jika Cubito pure, ruč., sprcha 4f+držák ruční sprchy nastavitelný, chrom</t>
  </si>
  <si>
    <t>55145353R1</t>
  </si>
  <si>
    <t>Sprchová hadice kovová např. METALIA 150 cm chrom</t>
  </si>
  <si>
    <t>725829301R00</t>
  </si>
  <si>
    <t>Montáž baterie umyv.a dřezové stojánkové</t>
  </si>
  <si>
    <t>55145031R1</t>
  </si>
  <si>
    <t>Umyvadlová páková baterie bez výpusti, např. Jika Cubito N, chrom</t>
  </si>
  <si>
    <t>725219401R00</t>
  </si>
  <si>
    <t>Montáž umyvadel na šrouby do zdiva</t>
  </si>
  <si>
    <t>64213620R1</t>
  </si>
  <si>
    <t>Umyvadlo 60x45cm např. Jika Cubito pure, otvor pro baterii, bílé, vpusť Click-Clack</t>
  </si>
  <si>
    <t>725219502R00</t>
  </si>
  <si>
    <t>Montáž polosloupu k umývadlu</t>
  </si>
  <si>
    <t>64291567R</t>
  </si>
  <si>
    <t>Kryt na sifon např. Jika Cubito pure, bílý, polosloup</t>
  </si>
  <si>
    <t>725860107R00</t>
  </si>
  <si>
    <t>Uzávěrka zápachová umyvadlová, plast, D 40</t>
  </si>
  <si>
    <t>725860202R00</t>
  </si>
  <si>
    <t>Sifon dřezový, D 40, 50 mm</t>
  </si>
  <si>
    <t>725119306R00</t>
  </si>
  <si>
    <t>Montáž klozetu závěsného</t>
  </si>
  <si>
    <t>64238936R1</t>
  </si>
  <si>
    <t>Závěsný klozet např. Jika, Cubito pure</t>
  </si>
  <si>
    <t>725114961R00</t>
  </si>
  <si>
    <t>Montáž sedátka</t>
  </si>
  <si>
    <t>551674064R1</t>
  </si>
  <si>
    <t>Sedátko klozetové např. Jika Cubito, soft close, bílé</t>
  </si>
  <si>
    <t>725249103R00</t>
  </si>
  <si>
    <t>Montáž sprchových koutů</t>
  </si>
  <si>
    <t>55428083.AR1</t>
  </si>
  <si>
    <t>Sprchové dveře např. BLDP4-150 (1470-1490mm), profil:bílý, výplň:grape</t>
  </si>
  <si>
    <t>725291146R01</t>
  </si>
  <si>
    <t>Sklopný úchyt U 813 mm, nerez brus</t>
  </si>
  <si>
    <t>725291142R01</t>
  </si>
  <si>
    <t>Nástěnné opěrné držadlo 600x500 mm, 90°, nerez brus, krytky</t>
  </si>
  <si>
    <t>726211121R00</t>
  </si>
  <si>
    <t>Modul-WC Kombifix</t>
  </si>
  <si>
    <t>735151821R00</t>
  </si>
  <si>
    <t>Demontáž otopných těles panelových 2řadých,1500 mm</t>
  </si>
  <si>
    <t>735161812R00</t>
  </si>
  <si>
    <t>Demontáž otopných těles koupelnových</t>
  </si>
  <si>
    <t>735159220R00</t>
  </si>
  <si>
    <t>Montáž panelových těles 2řadých do délky 1500 mm</t>
  </si>
  <si>
    <t>735179110R00</t>
  </si>
  <si>
    <t>Montáž otopných těles koupelnových (žebříků)</t>
  </si>
  <si>
    <t>766812830R00</t>
  </si>
  <si>
    <t>Demontáž kuchyňských linek do 1,8 m</t>
  </si>
  <si>
    <t>766661122R00</t>
  </si>
  <si>
    <t>Montáž dveří do zárubně,otevíravých 1kř.nad 0,8 m</t>
  </si>
  <si>
    <t>611618101R1</t>
  </si>
  <si>
    <t>Dveře vnitřní hladké, CPL, bílé, protihluk., padací práh, 110x210 cm, klika-klika, FAB</t>
  </si>
  <si>
    <t>Pracovní linka linka, DTD 18 mm, hrany ABS 2 mm,  pracovní deska jednolitá vč. vaničky, umělý kámen</t>
  </si>
  <si>
    <t>776511820R00</t>
  </si>
  <si>
    <t>Odstranění PVC a koberců lepených</t>
  </si>
  <si>
    <t>776101101R00</t>
  </si>
  <si>
    <t>Vysávání podlah prům.vysavačem pod povlak.podlahy</t>
  </si>
  <si>
    <t>776521100R00</t>
  </si>
  <si>
    <t>Lepení povlak.podlah z pásů PVC</t>
  </si>
  <si>
    <t>28412303R</t>
  </si>
  <si>
    <t>Podlahovina PVC např. IQ Granit tl. 2 mm š. 2 m</t>
  </si>
  <si>
    <t>284123005R</t>
  </si>
  <si>
    <t>Podlahovina PVC např. Optima Multisafe tl. 2,3 mm, š. 2 m</t>
  </si>
  <si>
    <t>776994111R00</t>
  </si>
  <si>
    <t>Svařování povlakových podlah z pásů nebo čtverců</t>
  </si>
  <si>
    <t>776421300R00</t>
  </si>
  <si>
    <t>Montáž fabionů k PVC podlahám do v.100 mm</t>
  </si>
  <si>
    <t>283424022R1</t>
  </si>
  <si>
    <t>Fabion lišta z měkčeného PVC</t>
  </si>
  <si>
    <t>776411000R00</t>
  </si>
  <si>
    <t>Lepení ukončovacích lišt</t>
  </si>
  <si>
    <t>28342453R1</t>
  </si>
  <si>
    <t xml:space="preserve">Lišta ukončovací PVC </t>
  </si>
  <si>
    <t>776422210R00</t>
  </si>
  <si>
    <t>Úprava soklů v rozích vnějších i vnitřních</t>
  </si>
  <si>
    <t>781475116R00</t>
  </si>
  <si>
    <t>Obklad vnitřní stěn keramický, do tmele, 20x40 cm</t>
  </si>
  <si>
    <t>781320121R00</t>
  </si>
  <si>
    <t>Obkládání parapetů do tmele šířky do 300 mm</t>
  </si>
  <si>
    <t>781320111R00</t>
  </si>
  <si>
    <t>Obkládání parapetů do tmele šířky do 150 mm</t>
  </si>
  <si>
    <t>597813732R1</t>
  </si>
  <si>
    <t>Obkládačka 20x40 cm mat, např. Rako Color One</t>
  </si>
  <si>
    <t>781491001R00</t>
  </si>
  <si>
    <t>Montáž lišt k obkladům</t>
  </si>
  <si>
    <t>55326106R1</t>
  </si>
  <si>
    <t>Lišta ukončovací L-profil hliník elox, délka 250 cm</t>
  </si>
  <si>
    <t>28341393R1</t>
  </si>
  <si>
    <t>Lišta na propojení lina a keramického obkladu stěn, PVC, 2,44m</t>
  </si>
  <si>
    <t>783222101</t>
  </si>
  <si>
    <t>Nátěr ocelových zárubní</t>
  </si>
  <si>
    <t>783424240R00</t>
  </si>
  <si>
    <t>Nátěr stáv. potrubí do DN 50 mm</t>
  </si>
  <si>
    <t>784401801R00</t>
  </si>
  <si>
    <t>Odstranění malby obroušením v místnosti H do 3,8 m</t>
  </si>
  <si>
    <t>784402801R00</t>
  </si>
  <si>
    <t>Odstranění malby oškrábáním v místnosti H do 3,8 m</t>
  </si>
  <si>
    <t>784494901R00</t>
  </si>
  <si>
    <t>Oprava, stáv. malby do 15%, místn. do 3,8m</t>
  </si>
  <si>
    <t>784191201R00</t>
  </si>
  <si>
    <t>Penetrace podkladu hloubková Primalex 1x</t>
  </si>
  <si>
    <t>784195212R00</t>
  </si>
  <si>
    <t>Malba Primalex Plus, bílá, bez penetrace, 2 x</t>
  </si>
  <si>
    <t>784195222R00</t>
  </si>
  <si>
    <t>Malba Primalex Plus, barva, bez penetrace, 2 x</t>
  </si>
  <si>
    <t>7871</t>
  </si>
  <si>
    <t>D+M celoskleněné dveře 90x200cm, pískované, sklo, madlo + skrytá hliníková zárubeň, elox</t>
  </si>
  <si>
    <t>M651</t>
  </si>
  <si>
    <t>svítidlo SPMN3000E370 28 W, kruhové, vestavné, nanoprizmatický kryt, stmívatelné, IP54</t>
  </si>
  <si>
    <t>M652</t>
  </si>
  <si>
    <t>bodové LED světlo vestavné, stmívatelné, IP20</t>
  </si>
  <si>
    <t>M654</t>
  </si>
  <si>
    <t>datový kabel STA</t>
  </si>
  <si>
    <t>M655</t>
  </si>
  <si>
    <t>vypínač č.5 ABB</t>
  </si>
  <si>
    <t>M656</t>
  </si>
  <si>
    <t>vypínač č.6 ABB</t>
  </si>
  <si>
    <t>M657</t>
  </si>
  <si>
    <t>zásuvka ABB</t>
  </si>
  <si>
    <t>M658</t>
  </si>
  <si>
    <t>zásuvka STA</t>
  </si>
  <si>
    <t>M659</t>
  </si>
  <si>
    <t>rámeček 3</t>
  </si>
  <si>
    <t>M6510</t>
  </si>
  <si>
    <t>rámeček 2</t>
  </si>
  <si>
    <t>M6511</t>
  </si>
  <si>
    <t>rámeček 4</t>
  </si>
  <si>
    <t>M6512</t>
  </si>
  <si>
    <t>kabel Cykylo 3C x 1,5</t>
  </si>
  <si>
    <t>M6513</t>
  </si>
  <si>
    <t>kabel Cykylo 3C x 2,5</t>
  </si>
  <si>
    <t>M6514</t>
  </si>
  <si>
    <t>ostatní materiál</t>
  </si>
  <si>
    <t>M6515</t>
  </si>
  <si>
    <t>Úpravy elektroinstalace</t>
  </si>
  <si>
    <t>hod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</si>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</sst>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.00000"/>
  </numFmts>
  <fonts count="15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/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7" fillId="0" borderId="2" xfId="0" applyNumberFormat="1" applyFont="1" applyBorder="1" applyAlignment="1">
      <alignment horizontal="right" vertical="center" indent="1"/>
    </xf>
    <xf numFmtId="4" fontId="7" fillId="0" borderId="3" xfId="0" applyNumberFormat="1" applyFont="1" applyBorder="1" applyAlignment="1">
      <alignment horizontal="right" vertical="center" indent="1"/>
    </xf>
    <xf numFmtId="0" fontId="0" fillId="0" borderId="4" xfId="0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1" fontId="0" fillId="0" borderId="5" xfId="0" applyNumberFormat="1" applyFont="1" applyBorder="1" applyAlignment="1">
      <alignment horizontal="right" indent="1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/>
    <xf numFmtId="0" fontId="0" fillId="0" borderId="11" xfId="0" applyBorder="1"/>
    <xf numFmtId="0" fontId="3" fillId="3" borderId="11" xfId="0" applyFont="1" applyFill="1" applyBorder="1" applyAlignment="1">
      <alignment horizontal="left" vertical="center" indent="1"/>
    </xf>
    <xf numFmtId="49" fontId="4" fillId="3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left"/>
    </xf>
    <xf numFmtId="0" fontId="0" fillId="3" borderId="11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 indent="1"/>
    </xf>
    <xf numFmtId="0" fontId="0" fillId="3" borderId="5" xfId="0" applyFont="1" applyFill="1" applyBorder="1"/>
    <xf numFmtId="49" fontId="6" fillId="3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0" fontId="6" fillId="3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0" borderId="11" xfId="0" applyFont="1" applyBorder="1" applyAlignment="1">
      <alignment horizontal="left" vertical="center" indent="1"/>
    </xf>
    <xf numFmtId="0" fontId="0" fillId="0" borderId="0" xfId="0" applyBorder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49" fontId="6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inden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indent="1"/>
    </xf>
    <xf numFmtId="0" fontId="0" fillId="0" borderId="6" xfId="0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5" xfId="0" applyBorder="1" applyAlignment="1">
      <alignment horizontal="left"/>
    </xf>
    <xf numFmtId="49" fontId="0" fillId="0" borderId="11" xfId="0" applyNumberFormat="1" applyFont="1" applyBorder="1"/>
    <xf numFmtId="49" fontId="0" fillId="0" borderId="14" xfId="0" applyNumberFormat="1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/>
    <xf numFmtId="0" fontId="0" fillId="0" borderId="14" xfId="0" applyFont="1" applyBorder="1" applyAlignment="1">
      <alignment horizontal="left" indent="1"/>
    </xf>
    <xf numFmtId="1" fontId="6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1" fontId="6" fillId="0" borderId="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6" fillId="0" borderId="1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" fontId="4" fillId="3" borderId="19" xfId="0" applyNumberFormat="1" applyFon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0" fontId="0" fillId="3" borderId="19" xfId="0" applyFill="1" applyBorder="1"/>
    <xf numFmtId="49" fontId="6" fillId="3" borderId="20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11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3" fontId="0" fillId="0" borderId="24" xfId="0" applyNumberFormat="1" applyFont="1" applyBorder="1"/>
    <xf numFmtId="3" fontId="5" fillId="3" borderId="2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 wrapText="1"/>
    </xf>
    <xf numFmtId="3" fontId="10" fillId="3" borderId="26" xfId="0" applyNumberFormat="1" applyFont="1" applyFill="1" applyBorder="1" applyAlignment="1">
      <alignment horizontal="center" vertical="center" wrapText="1" shrinkToFit="1"/>
    </xf>
    <xf numFmtId="3" fontId="5" fillId="3" borderId="26" xfId="0" applyNumberFormat="1" applyFont="1" applyFill="1" applyBorder="1" applyAlignment="1">
      <alignment horizontal="center" vertical="center" wrapText="1" shrinkToFit="1"/>
    </xf>
    <xf numFmtId="3" fontId="5" fillId="3" borderId="26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 wrapText="1" shrinkToFit="1"/>
    </xf>
    <xf numFmtId="3" fontId="5" fillId="0" borderId="3" xfId="0" applyNumberFormat="1" applyFont="1" applyBorder="1" applyAlignment="1">
      <alignment horizontal="right" shrinkToFit="1"/>
    </xf>
    <xf numFmtId="3" fontId="0" fillId="0" borderId="3" xfId="0" applyNumberFormat="1" applyBorder="1" applyAlignment="1">
      <alignment shrinkToFit="1"/>
    </xf>
    <xf numFmtId="3" fontId="0" fillId="0" borderId="3" xfId="0" applyNumberFormat="1" applyBorder="1" applyAlignment="1">
      <alignment/>
    </xf>
    <xf numFmtId="3" fontId="0" fillId="4" borderId="27" xfId="0" applyNumberFormat="1" applyFill="1" applyBorder="1" applyAlignment="1">
      <alignment wrapText="1" shrinkToFit="1"/>
    </xf>
    <xf numFmtId="3" fontId="0" fillId="4" borderId="27" xfId="0" applyNumberFormat="1" applyFill="1" applyBorder="1" applyAlignment="1">
      <alignment shrinkToFit="1"/>
    </xf>
    <xf numFmtId="3" fontId="0" fillId="4" borderId="27" xfId="0" applyNumberFormat="1" applyFill="1" applyBorder="1" applyAlignment="1">
      <alignment/>
    </xf>
    <xf numFmtId="0" fontId="4" fillId="0" borderId="0" xfId="0" applyFont="1"/>
    <xf numFmtId="0" fontId="11" fillId="0" borderId="24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vertical="center"/>
    </xf>
    <xf numFmtId="0" fontId="5" fillId="0" borderId="24" xfId="0" applyFont="1" applyBorder="1"/>
    <xf numFmtId="0" fontId="5" fillId="4" borderId="17" xfId="0" applyFont="1" applyFill="1" applyBorder="1"/>
    <xf numFmtId="0" fontId="5" fillId="4" borderId="5" xfId="0" applyFont="1" applyFill="1" applyBorder="1"/>
    <xf numFmtId="4" fontId="5" fillId="4" borderId="27" xfId="0" applyNumberFormat="1" applyFont="1" applyFill="1" applyBorder="1" applyAlignment="1">
      <alignment horizontal="center"/>
    </xf>
    <xf numFmtId="4" fontId="5" fillId="4" borderId="27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3" xfId="0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3" borderId="3" xfId="0" applyFont="1" applyFill="1" applyBorder="1"/>
    <xf numFmtId="49" fontId="0" fillId="3" borderId="15" xfId="0" applyNumberFormat="1" applyFill="1" applyBorder="1" applyAlignment="1">
      <alignment/>
    </xf>
    <xf numFmtId="49" fontId="0" fillId="3" borderId="15" xfId="0" applyNumberFormat="1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26" xfId="0" applyFont="1" applyFill="1" applyBorder="1"/>
    <xf numFmtId="49" fontId="0" fillId="3" borderId="26" xfId="0" applyNumberFormat="1" applyFont="1" applyFill="1" applyBorder="1"/>
    <xf numFmtId="0" fontId="0" fillId="3" borderId="25" xfId="0" applyFont="1" applyFill="1" applyBorder="1"/>
    <xf numFmtId="0" fontId="0" fillId="3" borderId="26" xfId="0" applyFont="1" applyFill="1" applyBorder="1" applyAlignment="1">
      <alignment wrapText="1"/>
    </xf>
    <xf numFmtId="0" fontId="0" fillId="3" borderId="1" xfId="0" applyFont="1" applyFill="1" applyBorder="1" applyAlignment="1">
      <alignment vertical="top"/>
    </xf>
    <xf numFmtId="49" fontId="0" fillId="3" borderId="1" xfId="0" applyNumberFormat="1" applyFont="1" applyFill="1" applyBorder="1" applyAlignment="1">
      <alignment vertical="top"/>
    </xf>
    <xf numFmtId="49" fontId="0" fillId="3" borderId="3" xfId="0" applyNumberFormat="1" applyFont="1" applyFill="1" applyBorder="1" applyAlignment="1">
      <alignment vertical="top"/>
    </xf>
    <xf numFmtId="0" fontId="0" fillId="3" borderId="29" xfId="0" applyFill="1" applyBorder="1" applyAlignment="1">
      <alignment vertical="top"/>
    </xf>
    <xf numFmtId="165" fontId="0" fillId="3" borderId="3" xfId="0" applyNumberFormat="1" applyFill="1" applyBorder="1" applyAlignment="1">
      <alignment vertical="top"/>
    </xf>
    <xf numFmtId="4" fontId="0" fillId="3" borderId="3" xfId="0" applyNumberForma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13" fillId="0" borderId="24" xfId="0" applyFont="1" applyBorder="1" applyAlignment="1">
      <alignment vertical="top"/>
    </xf>
    <xf numFmtId="0" fontId="13" fillId="0" borderId="28" xfId="0" applyFont="1" applyBorder="1" applyAlignment="1">
      <alignment horizontal="left" vertical="top" wrapText="1"/>
    </xf>
    <xf numFmtId="0" fontId="13" fillId="0" borderId="30" xfId="0" applyFont="1" applyBorder="1" applyAlignment="1">
      <alignment vertical="top" shrinkToFit="1"/>
    </xf>
    <xf numFmtId="165" fontId="13" fillId="0" borderId="28" xfId="0" applyNumberFormat="1" applyFont="1" applyBorder="1" applyAlignment="1">
      <alignment vertical="top" shrinkToFit="1"/>
    </xf>
    <xf numFmtId="4" fontId="13" fillId="2" borderId="28" xfId="0" applyNumberFormat="1" applyFont="1" applyFill="1" applyBorder="1" applyAlignment="1" applyProtection="1">
      <alignment vertical="top" shrinkToFit="1"/>
      <protection locked="0"/>
    </xf>
    <xf numFmtId="4" fontId="13" fillId="0" borderId="28" xfId="0" applyNumberFormat="1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3" fillId="0" borderId="0" xfId="0" applyFont="1"/>
    <xf numFmtId="0" fontId="0" fillId="3" borderId="17" xfId="0" applyFont="1" applyFill="1" applyBorder="1" applyAlignment="1">
      <alignment vertical="top"/>
    </xf>
    <xf numFmtId="0" fontId="0" fillId="3" borderId="27" xfId="0" applyFont="1" applyFill="1" applyBorder="1" applyAlignment="1">
      <alignment horizontal="left" vertical="top" wrapText="1"/>
    </xf>
    <xf numFmtId="0" fontId="0" fillId="3" borderId="31" xfId="0" applyFill="1" applyBorder="1" applyAlignment="1">
      <alignment vertical="top" shrinkToFit="1"/>
    </xf>
    <xf numFmtId="165" fontId="0" fillId="3" borderId="27" xfId="0" applyNumberFormat="1" applyFill="1" applyBorder="1" applyAlignment="1">
      <alignment vertical="top" shrinkToFit="1"/>
    </xf>
    <xf numFmtId="4" fontId="0" fillId="3" borderId="27" xfId="0" applyNumberFormat="1" applyFill="1" applyBorder="1" applyAlignment="1">
      <alignment vertical="top" shrinkToFit="1"/>
    </xf>
    <xf numFmtId="0" fontId="0" fillId="3" borderId="27" xfId="0" applyFill="1" applyBorder="1" applyAlignment="1">
      <alignment vertical="top" shrinkToFit="1"/>
    </xf>
    <xf numFmtId="0" fontId="13" fillId="0" borderId="24" xfId="0" applyFont="1" applyBorder="1" applyAlignment="1">
      <alignment horizontal="right" vertical="top"/>
    </xf>
    <xf numFmtId="0" fontId="13" fillId="0" borderId="24" xfId="0" applyFont="1" applyBorder="1" applyAlignment="1">
      <alignment horizontal="left" vertical="top"/>
    </xf>
    <xf numFmtId="0" fontId="0" fillId="0" borderId="0" xfId="0" applyFont="1"/>
    <xf numFmtId="0" fontId="13" fillId="0" borderId="17" xfId="0" applyFont="1" applyBorder="1" applyAlignment="1">
      <alignment vertical="top"/>
    </xf>
    <xf numFmtId="0" fontId="13" fillId="0" borderId="27" xfId="0" applyFont="1" applyBorder="1" applyAlignment="1">
      <alignment horizontal="left" vertical="top" wrapText="1"/>
    </xf>
    <xf numFmtId="0" fontId="13" fillId="0" borderId="31" xfId="0" applyFont="1" applyBorder="1" applyAlignment="1">
      <alignment vertical="top" shrinkToFit="1"/>
    </xf>
    <xf numFmtId="165" fontId="13" fillId="0" borderId="27" xfId="0" applyNumberFormat="1" applyFont="1" applyBorder="1" applyAlignment="1">
      <alignment vertical="top" shrinkToFit="1"/>
    </xf>
    <xf numFmtId="4" fontId="13" fillId="2" borderId="27" xfId="0" applyNumberFormat="1" applyFont="1" applyFill="1" applyBorder="1" applyAlignment="1" applyProtection="1">
      <alignment vertical="top" shrinkToFit="1"/>
      <protection locked="0"/>
    </xf>
    <xf numFmtId="4" fontId="13" fillId="0" borderId="27" xfId="0" applyNumberFormat="1" applyFont="1" applyBorder="1" applyAlignment="1">
      <alignment vertical="top" shrinkToFit="1"/>
    </xf>
    <xf numFmtId="0" fontId="13" fillId="0" borderId="27" xfId="0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6" fillId="3" borderId="1" xfId="0" applyFont="1" applyFill="1" applyBorder="1" applyAlignment="1">
      <alignment vertical="top"/>
    </xf>
    <xf numFmtId="49" fontId="6" fillId="3" borderId="15" xfId="0" applyNumberFormat="1" applyFont="1" applyFill="1" applyBorder="1" applyAlignment="1">
      <alignment vertical="top"/>
    </xf>
    <xf numFmtId="49" fontId="6" fillId="3" borderId="15" xfId="0" applyNumberFormat="1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vertical="top"/>
    </xf>
    <xf numFmtId="4" fontId="6" fillId="3" borderId="29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2" fontId="9" fillId="3" borderId="19" xfId="0" applyNumberFormat="1" applyFont="1" applyFill="1" applyBorder="1" applyAlignment="1">
      <alignment horizontal="right" vertical="center"/>
    </xf>
    <xf numFmtId="4" fontId="9" fillId="3" borderId="19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3" fontId="0" fillId="0" borderId="15" xfId="0" applyNumberFormat="1" applyFont="1" applyBorder="1"/>
    <xf numFmtId="3" fontId="0" fillId="4" borderId="3" xfId="0" applyNumberFormat="1" applyFont="1" applyFill="1" applyBorder="1"/>
    <xf numFmtId="0" fontId="11" fillId="3" borderId="26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 wrapText="1"/>
    </xf>
    <xf numFmtId="4" fontId="5" fillId="0" borderId="27" xfId="0" applyNumberFormat="1" applyFont="1" applyBorder="1" applyAlignment="1">
      <alignment vertical="center"/>
    </xf>
    <xf numFmtId="4" fontId="5" fillId="4" borderId="27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49" fontId="0" fillId="0" borderId="29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45</xdr:row>
      <xdr:rowOff>161925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74"/>
  <sheetViews>
    <sheetView showGridLines="0" zoomScale="120" zoomScaleNormal="120" workbookViewId="0" topLeftCell="B1">
      <selection activeCell="D11" sqref="D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5" customWidth="1"/>
    <col min="8" max="8" width="12.75390625" style="0" customWidth="1"/>
    <col min="9" max="9" width="12.75390625" style="15" customWidth="1"/>
    <col min="10" max="10" width="6.75390625" style="15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16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</row>
    <row r="2" spans="1:15" ht="23.25" customHeight="1">
      <c r="A2" s="17"/>
      <c r="B2" s="18" t="s">
        <v>2</v>
      </c>
      <c r="C2" s="19"/>
      <c r="D2" s="13" t="s">
        <v>3</v>
      </c>
      <c r="E2" s="13"/>
      <c r="F2" s="13"/>
      <c r="G2" s="13"/>
      <c r="H2" s="13"/>
      <c r="I2" s="13"/>
      <c r="J2" s="13"/>
      <c r="O2" s="20"/>
    </row>
    <row r="3" spans="1:10" ht="23.25" customHeight="1" hidden="1">
      <c r="A3" s="17"/>
      <c r="B3" s="21" t="s">
        <v>4</v>
      </c>
      <c r="C3" s="22"/>
      <c r="D3" s="12"/>
      <c r="E3" s="12"/>
      <c r="F3" s="12"/>
      <c r="G3" s="12"/>
      <c r="H3" s="12"/>
      <c r="I3" s="12"/>
      <c r="J3" s="12"/>
    </row>
    <row r="4" spans="1:10" ht="23.25" customHeight="1" hidden="1">
      <c r="A4" s="17"/>
      <c r="B4" s="23" t="s">
        <v>5</v>
      </c>
      <c r="C4" s="24"/>
      <c r="D4" s="25"/>
      <c r="E4" s="25"/>
      <c r="F4" s="26"/>
      <c r="G4" s="27"/>
      <c r="H4" s="26"/>
      <c r="I4" s="27"/>
      <c r="J4" s="28"/>
    </row>
    <row r="5" spans="1:10" ht="24" customHeight="1">
      <c r="A5" s="17"/>
      <c r="B5" s="29" t="s">
        <v>6</v>
      </c>
      <c r="C5" s="30"/>
      <c r="D5" s="31"/>
      <c r="E5" s="32"/>
      <c r="F5" s="32"/>
      <c r="G5" s="32"/>
      <c r="H5" s="33" t="s">
        <v>7</v>
      </c>
      <c r="I5" s="31"/>
      <c r="J5" s="34"/>
    </row>
    <row r="6" spans="1:10" ht="15.75" customHeight="1">
      <c r="A6" s="17"/>
      <c r="B6" s="35"/>
      <c r="C6" s="32"/>
      <c r="D6" s="31"/>
      <c r="E6" s="32"/>
      <c r="F6" s="32"/>
      <c r="G6" s="32"/>
      <c r="H6" s="33" t="s">
        <v>8</v>
      </c>
      <c r="I6" s="31"/>
      <c r="J6" s="34"/>
    </row>
    <row r="7" spans="1:10" ht="15.75" customHeight="1">
      <c r="A7" s="17"/>
      <c r="B7" s="36"/>
      <c r="C7" s="37"/>
      <c r="D7" s="38"/>
      <c r="E7" s="39"/>
      <c r="F7" s="39"/>
      <c r="G7" s="39"/>
      <c r="H7" s="40"/>
      <c r="I7" s="39"/>
      <c r="J7" s="41"/>
    </row>
    <row r="8" spans="1:10" ht="24" customHeight="1" hidden="1">
      <c r="A8" s="17"/>
      <c r="B8" s="29" t="s">
        <v>9</v>
      </c>
      <c r="C8" s="30"/>
      <c r="D8" s="42"/>
      <c r="E8" s="30"/>
      <c r="F8" s="30"/>
      <c r="G8" s="43"/>
      <c r="H8" s="33" t="s">
        <v>7</v>
      </c>
      <c r="I8" s="42"/>
      <c r="J8" s="34"/>
    </row>
    <row r="9" spans="1:10" ht="15.75" customHeight="1" hidden="1">
      <c r="A9" s="17"/>
      <c r="B9" s="17"/>
      <c r="C9" s="30"/>
      <c r="D9" s="42"/>
      <c r="E9" s="30"/>
      <c r="F9" s="30"/>
      <c r="G9" s="43"/>
      <c r="H9" s="33" t="s">
        <v>8</v>
      </c>
      <c r="I9" s="42"/>
      <c r="J9" s="34"/>
    </row>
    <row r="10" spans="1:10" ht="15.75" customHeight="1" hidden="1">
      <c r="A10" s="17"/>
      <c r="B10" s="44"/>
      <c r="C10" s="45"/>
      <c r="D10" s="46"/>
      <c r="E10" s="47"/>
      <c r="F10" s="47"/>
      <c r="G10" s="48"/>
      <c r="H10" s="48"/>
      <c r="I10" s="49"/>
      <c r="J10" s="41"/>
    </row>
    <row r="11" spans="1:10" ht="24" customHeight="1">
      <c r="A11" s="17"/>
      <c r="B11" s="29" t="s">
        <v>10</v>
      </c>
      <c r="C11" s="30"/>
      <c r="D11" s="11"/>
      <c r="E11" s="11"/>
      <c r="F11" s="11"/>
      <c r="G11" s="11"/>
      <c r="H11" s="33" t="s">
        <v>7</v>
      </c>
      <c r="I11" s="50"/>
      <c r="J11" s="34"/>
    </row>
    <row r="12" spans="1:10" ht="15.75" customHeight="1">
      <c r="A12" s="17"/>
      <c r="B12" s="35"/>
      <c r="C12" s="32"/>
      <c r="D12" s="10"/>
      <c r="E12" s="10"/>
      <c r="F12" s="10"/>
      <c r="G12" s="10"/>
      <c r="H12" s="33" t="s">
        <v>8</v>
      </c>
      <c r="I12" s="50"/>
      <c r="J12" s="34"/>
    </row>
    <row r="13" spans="1:10" ht="15.75" customHeight="1">
      <c r="A13" s="17"/>
      <c r="B13" s="36"/>
      <c r="C13" s="51"/>
      <c r="D13" s="9"/>
      <c r="E13" s="9"/>
      <c r="F13" s="9"/>
      <c r="G13" s="9"/>
      <c r="H13" s="52"/>
      <c r="I13" s="39"/>
      <c r="J13" s="41"/>
    </row>
    <row r="14" spans="1:10" ht="24" customHeight="1" hidden="1">
      <c r="A14" s="17"/>
      <c r="B14" s="53" t="s">
        <v>11</v>
      </c>
      <c r="C14" s="54"/>
      <c r="D14" s="55"/>
      <c r="E14" s="56"/>
      <c r="F14" s="56"/>
      <c r="G14" s="56"/>
      <c r="H14" s="57"/>
      <c r="I14" s="56"/>
      <c r="J14" s="58"/>
    </row>
    <row r="15" spans="1:10" ht="32.25" customHeight="1">
      <c r="A15" s="17"/>
      <c r="B15" s="44" t="s">
        <v>12</v>
      </c>
      <c r="C15" s="59"/>
      <c r="D15" s="48"/>
      <c r="E15" s="8"/>
      <c r="F15" s="8"/>
      <c r="G15" s="7"/>
      <c r="H15" s="7"/>
      <c r="I15" s="6" t="s">
        <v>13</v>
      </c>
      <c r="J15" s="6"/>
    </row>
    <row r="16" spans="1:10" ht="23.25" customHeight="1">
      <c r="A16" s="60" t="s">
        <v>14</v>
      </c>
      <c r="B16" s="61" t="s">
        <v>14</v>
      </c>
      <c r="C16" s="62"/>
      <c r="D16" s="63"/>
      <c r="E16" s="5"/>
      <c r="F16" s="5"/>
      <c r="G16" s="5"/>
      <c r="H16" s="5"/>
      <c r="I16" s="4">
        <f>SUMIF(F47:F70,A16,I47:I70)+SUMIF(F47:F70,"PSU",I47:I70)</f>
        <v>0</v>
      </c>
      <c r="J16" s="4"/>
    </row>
    <row r="17" spans="1:10" ht="23.25" customHeight="1">
      <c r="A17" s="60" t="s">
        <v>15</v>
      </c>
      <c r="B17" s="61" t="s">
        <v>15</v>
      </c>
      <c r="C17" s="62"/>
      <c r="D17" s="63"/>
      <c r="E17" s="5"/>
      <c r="F17" s="5"/>
      <c r="G17" s="5"/>
      <c r="H17" s="5"/>
      <c r="I17" s="4">
        <f>SUMIF(F47:F70,A17,I47:I70)</f>
        <v>0</v>
      </c>
      <c r="J17" s="4"/>
    </row>
    <row r="18" spans="1:10" ht="23.25" customHeight="1">
      <c r="A18" s="60" t="s">
        <v>16</v>
      </c>
      <c r="B18" s="61" t="s">
        <v>16</v>
      </c>
      <c r="C18" s="62"/>
      <c r="D18" s="63"/>
      <c r="E18" s="5"/>
      <c r="F18" s="5"/>
      <c r="G18" s="5"/>
      <c r="H18" s="5"/>
      <c r="I18" s="4">
        <f>SUMIF(F47:F70,A18,I47:I70)</f>
        <v>0</v>
      </c>
      <c r="J18" s="4"/>
    </row>
    <row r="19" spans="1:10" ht="23.25" customHeight="1">
      <c r="A19" s="60" t="s">
        <v>17</v>
      </c>
      <c r="B19" s="61" t="s">
        <v>18</v>
      </c>
      <c r="C19" s="62"/>
      <c r="D19" s="63"/>
      <c r="E19" s="5"/>
      <c r="F19" s="5"/>
      <c r="G19" s="5"/>
      <c r="H19" s="5"/>
      <c r="I19" s="4">
        <f>SUMIF(F47:F70,A19,I47:I70)</f>
        <v>0</v>
      </c>
      <c r="J19" s="4"/>
    </row>
    <row r="20" spans="1:10" ht="23.25" customHeight="1">
      <c r="A20" s="60" t="s">
        <v>19</v>
      </c>
      <c r="B20" s="61" t="s">
        <v>20</v>
      </c>
      <c r="C20" s="62"/>
      <c r="D20" s="63"/>
      <c r="E20" s="5"/>
      <c r="F20" s="5"/>
      <c r="G20" s="5"/>
      <c r="H20" s="5"/>
      <c r="I20" s="4">
        <f>SUMIF(F47:F70,A20,I47:I70)</f>
        <v>0</v>
      </c>
      <c r="J20" s="4"/>
    </row>
    <row r="21" spans="1:10" ht="23.25" customHeight="1">
      <c r="A21" s="17"/>
      <c r="B21" s="64" t="s">
        <v>13</v>
      </c>
      <c r="C21" s="65"/>
      <c r="D21" s="66"/>
      <c r="E21" s="3"/>
      <c r="F21" s="3"/>
      <c r="G21" s="3"/>
      <c r="H21" s="3"/>
      <c r="I21" s="2">
        <f>SUM(I16:J20)</f>
        <v>0</v>
      </c>
      <c r="J21" s="2"/>
    </row>
    <row r="22" spans="1:10" ht="33" customHeight="1">
      <c r="A22" s="17"/>
      <c r="B22" s="67" t="s">
        <v>21</v>
      </c>
      <c r="C22" s="62"/>
      <c r="D22" s="63"/>
      <c r="E22" s="68"/>
      <c r="F22" s="69"/>
      <c r="G22" s="70"/>
      <c r="H22" s="70"/>
      <c r="I22" s="70"/>
      <c r="J22" s="71"/>
    </row>
    <row r="23" spans="1:10" ht="23.25" customHeight="1">
      <c r="A23" s="17"/>
      <c r="B23" s="72" t="s">
        <v>22</v>
      </c>
      <c r="C23" s="62"/>
      <c r="D23" s="63"/>
      <c r="E23" s="73">
        <v>15</v>
      </c>
      <c r="F23" s="69" t="s">
        <v>23</v>
      </c>
      <c r="G23" s="1">
        <f>ZakladDPHSniVypocet</f>
        <v>0</v>
      </c>
      <c r="H23" s="1"/>
      <c r="I23" s="1"/>
      <c r="J23" s="71" t="str">
        <f aca="true" t="shared" si="0" ref="J23:J28">Mena</f>
        <v>CZK</v>
      </c>
    </row>
    <row r="24" spans="1:10" ht="23.25" customHeight="1">
      <c r="A24" s="17"/>
      <c r="B24" s="72" t="s">
        <v>24</v>
      </c>
      <c r="C24" s="62"/>
      <c r="D24" s="63"/>
      <c r="E24" s="73">
        <f>SazbaDPH1</f>
        <v>15</v>
      </c>
      <c r="F24" s="69" t="s">
        <v>23</v>
      </c>
      <c r="G24" s="202">
        <f>ZakladDPHSni*SazbaDPH1/100</f>
        <v>0</v>
      </c>
      <c r="H24" s="202"/>
      <c r="I24" s="202"/>
      <c r="J24" s="71" t="str">
        <f t="shared" si="0"/>
        <v>CZK</v>
      </c>
    </row>
    <row r="25" spans="1:10" ht="23.25" customHeight="1">
      <c r="A25" s="17"/>
      <c r="B25" s="72" t="s">
        <v>25</v>
      </c>
      <c r="C25" s="62"/>
      <c r="D25" s="63"/>
      <c r="E25" s="73">
        <v>21</v>
      </c>
      <c r="F25" s="69" t="s">
        <v>23</v>
      </c>
      <c r="G25" s="1">
        <f>ZakladDPHZaklVypocet</f>
        <v>0</v>
      </c>
      <c r="H25" s="1"/>
      <c r="I25" s="1"/>
      <c r="J25" s="71" t="str">
        <f t="shared" si="0"/>
        <v>CZK</v>
      </c>
    </row>
    <row r="26" spans="1:10" ht="23.25" customHeight="1">
      <c r="A26" s="17"/>
      <c r="B26" s="74" t="s">
        <v>26</v>
      </c>
      <c r="C26" s="75"/>
      <c r="D26" s="76"/>
      <c r="E26" s="77">
        <f>SazbaDPH2</f>
        <v>21</v>
      </c>
      <c r="F26" s="78" t="s">
        <v>23</v>
      </c>
      <c r="G26" s="203">
        <f>ZakladDPHZakl*SazbaDPH2/100</f>
        <v>0</v>
      </c>
      <c r="H26" s="203"/>
      <c r="I26" s="203"/>
      <c r="J26" s="79" t="str">
        <f t="shared" si="0"/>
        <v>CZK</v>
      </c>
    </row>
    <row r="27" spans="1:10" ht="23.25" customHeight="1">
      <c r="A27" s="17"/>
      <c r="B27" s="29" t="s">
        <v>27</v>
      </c>
      <c r="C27" s="80"/>
      <c r="D27" s="81"/>
      <c r="E27" s="80"/>
      <c r="F27" s="82"/>
      <c r="G27" s="204">
        <f>0</f>
        <v>0</v>
      </c>
      <c r="H27" s="204"/>
      <c r="I27" s="204"/>
      <c r="J27" s="83" t="str">
        <f t="shared" si="0"/>
        <v>CZK</v>
      </c>
    </row>
    <row r="28" spans="1:10" ht="27.75" customHeight="1" hidden="1">
      <c r="A28" s="17"/>
      <c r="B28" s="84" t="s">
        <v>28</v>
      </c>
      <c r="C28" s="85"/>
      <c r="D28" s="85"/>
      <c r="E28" s="86"/>
      <c r="F28" s="87"/>
      <c r="G28" s="205">
        <f>ZakladDPHSniVypocet+ZakladDPHZaklVypocet</f>
        <v>0</v>
      </c>
      <c r="H28" s="205"/>
      <c r="I28" s="205"/>
      <c r="J28" s="88" t="str">
        <f t="shared" si="0"/>
        <v>CZK</v>
      </c>
    </row>
    <row r="29" spans="1:10" ht="27.75" customHeight="1">
      <c r="A29" s="17"/>
      <c r="B29" s="84" t="s">
        <v>29</v>
      </c>
      <c r="C29" s="89"/>
      <c r="D29" s="89"/>
      <c r="E29" s="89"/>
      <c r="F29" s="89"/>
      <c r="G29" s="206">
        <f>ZakladDPHSni+DPHSni+ZakladDPHZakl+DPHZakl+Zaokrouhleni</f>
        <v>0</v>
      </c>
      <c r="H29" s="206"/>
      <c r="I29" s="206"/>
      <c r="J29" s="90" t="s">
        <v>30</v>
      </c>
    </row>
    <row r="30" spans="1:10" ht="12.75" customHeight="1">
      <c r="A30" s="17"/>
      <c r="B30" s="17"/>
      <c r="C30" s="30"/>
      <c r="D30" s="30"/>
      <c r="E30" s="30"/>
      <c r="F30" s="30"/>
      <c r="G30" s="43"/>
      <c r="H30" s="30"/>
      <c r="I30" s="43"/>
      <c r="J30" s="91"/>
    </row>
    <row r="31" spans="1:10" ht="30" customHeight="1">
      <c r="A31" s="17"/>
      <c r="B31" s="17"/>
      <c r="C31" s="30"/>
      <c r="D31" s="30"/>
      <c r="E31" s="30"/>
      <c r="F31" s="30"/>
      <c r="G31" s="43"/>
      <c r="H31" s="30"/>
      <c r="I31" s="43"/>
      <c r="J31" s="91"/>
    </row>
    <row r="32" spans="1:10" ht="18.75" customHeight="1">
      <c r="A32" s="17"/>
      <c r="B32" s="92"/>
      <c r="C32" s="93" t="s">
        <v>31</v>
      </c>
      <c r="D32" s="94"/>
      <c r="E32" s="94"/>
      <c r="F32" s="93" t="s">
        <v>32</v>
      </c>
      <c r="G32" s="94"/>
      <c r="H32" s="95">
        <f ca="1">TODAY()</f>
        <v>44526</v>
      </c>
      <c r="I32" s="94"/>
      <c r="J32" s="91"/>
    </row>
    <row r="33" spans="1:10" ht="47.25" customHeight="1">
      <c r="A33" s="17"/>
      <c r="B33" s="17"/>
      <c r="C33" s="30"/>
      <c r="D33" s="30"/>
      <c r="E33" s="30"/>
      <c r="F33" s="30"/>
      <c r="G33" s="43"/>
      <c r="H33" s="30"/>
      <c r="I33" s="43"/>
      <c r="J33" s="91"/>
    </row>
    <row r="34" spans="1:10" s="101" customFormat="1" ht="18.75" customHeight="1">
      <c r="A34" s="96"/>
      <c r="B34" s="96"/>
      <c r="C34" s="97"/>
      <c r="D34" s="98"/>
      <c r="E34" s="98"/>
      <c r="F34" s="97"/>
      <c r="G34" s="99"/>
      <c r="H34" s="98"/>
      <c r="I34" s="99"/>
      <c r="J34" s="100"/>
    </row>
    <row r="35" spans="1:10" ht="12.75" customHeight="1">
      <c r="A35" s="17"/>
      <c r="B35" s="17"/>
      <c r="C35" s="30"/>
      <c r="D35" s="207" t="s">
        <v>33</v>
      </c>
      <c r="E35" s="207"/>
      <c r="F35" s="30"/>
      <c r="G35" s="43"/>
      <c r="H35" s="102" t="s">
        <v>34</v>
      </c>
      <c r="I35" s="43"/>
      <c r="J35" s="91"/>
    </row>
    <row r="36" spans="1:10" ht="13.5" customHeight="1">
      <c r="A36" s="103"/>
      <c r="B36" s="103"/>
      <c r="C36" s="104"/>
      <c r="D36" s="104"/>
      <c r="E36" s="104"/>
      <c r="F36" s="104"/>
      <c r="G36" s="105"/>
      <c r="H36" s="104"/>
      <c r="I36" s="105"/>
      <c r="J36" s="106"/>
    </row>
    <row r="37" spans="2:10" ht="27" customHeight="1" hidden="1">
      <c r="B37" s="107" t="s">
        <v>35</v>
      </c>
      <c r="C37" s="108"/>
      <c r="D37" s="108"/>
      <c r="E37" s="108"/>
      <c r="F37" s="109"/>
      <c r="G37" s="109"/>
      <c r="H37" s="109"/>
      <c r="I37" s="109"/>
      <c r="J37" s="108"/>
    </row>
    <row r="38" spans="1:10" ht="25.5" customHeight="1" hidden="1">
      <c r="A38" s="110" t="s">
        <v>36</v>
      </c>
      <c r="B38" s="111" t="s">
        <v>37</v>
      </c>
      <c r="C38" s="112" t="s">
        <v>38</v>
      </c>
      <c r="D38" s="113"/>
      <c r="E38" s="113"/>
      <c r="F38" s="114" t="str">
        <f>B23</f>
        <v>Základ pro sníženou DPH</v>
      </c>
      <c r="G38" s="114" t="str">
        <f>B25</f>
        <v>Základ pro základní DPH</v>
      </c>
      <c r="H38" s="115" t="s">
        <v>39</v>
      </c>
      <c r="I38" s="115" t="s">
        <v>40</v>
      </c>
      <c r="J38" s="116" t="s">
        <v>23</v>
      </c>
    </row>
    <row r="39" spans="1:10" ht="25.5" customHeight="1" hidden="1">
      <c r="A39" s="110">
        <v>1</v>
      </c>
      <c r="B39" s="117" t="s">
        <v>41</v>
      </c>
      <c r="C39" s="208" t="s">
        <v>3</v>
      </c>
      <c r="D39" s="208"/>
      <c r="E39" s="208"/>
      <c r="F39" s="118">
        <f>'Rozpočet Pol'!Y165</f>
        <v>0</v>
      </c>
      <c r="G39" s="119">
        <f>'Rozpočet Pol'!Z165</f>
        <v>0</v>
      </c>
      <c r="H39" s="120">
        <f>(F39*SazbaDPH1/100)+(G39*SazbaDPH2/100)</f>
        <v>0</v>
      </c>
      <c r="I39" s="120">
        <f>F39+G39+H39</f>
        <v>0</v>
      </c>
      <c r="J39" s="121" t="str">
        <f>IF(CenaCelkemVypocet=0,"",I39/CenaCelkemVypocet*100)</f>
        <v/>
      </c>
    </row>
    <row r="40" spans="1:10" ht="25.5" customHeight="1" hidden="1">
      <c r="A40" s="110"/>
      <c r="B40" s="209" t="s">
        <v>42</v>
      </c>
      <c r="C40" s="209"/>
      <c r="D40" s="209"/>
      <c r="E40" s="209"/>
      <c r="F40" s="122">
        <f>SUMIF(A39:A39,"=1",F39:F39)</f>
        <v>0</v>
      </c>
      <c r="G40" s="123">
        <f>SUMIF(A39:A39,"=1",G39:G39)</f>
        <v>0</v>
      </c>
      <c r="H40" s="123">
        <f>SUMIF(A39:A39,"=1",H39:H39)</f>
        <v>0</v>
      </c>
      <c r="I40" s="123">
        <f>SUMIF(A39:A39,"=1",I39:I39)</f>
        <v>0</v>
      </c>
      <c r="J40" s="124">
        <f>SUMIF(A39:A39,"=1",J39:J39)</f>
        <v>0</v>
      </c>
    </row>
    <row r="44" ht="15.75">
      <c r="B44" s="125" t="s">
        <v>43</v>
      </c>
    </row>
    <row r="46" spans="1:10" ht="25.5" customHeight="1">
      <c r="A46" s="126"/>
      <c r="B46" s="127" t="s">
        <v>37</v>
      </c>
      <c r="C46" s="127" t="s">
        <v>38</v>
      </c>
      <c r="D46" s="128"/>
      <c r="E46" s="128"/>
      <c r="F46" s="129" t="s">
        <v>44</v>
      </c>
      <c r="G46" s="129"/>
      <c r="H46" s="129"/>
      <c r="I46" s="210" t="s">
        <v>13</v>
      </c>
      <c r="J46" s="210"/>
    </row>
    <row r="47" spans="1:10" ht="25.5" customHeight="1">
      <c r="A47" s="130"/>
      <c r="B47" s="131" t="s">
        <v>45</v>
      </c>
      <c r="C47" s="211" t="s">
        <v>46</v>
      </c>
      <c r="D47" s="211"/>
      <c r="E47" s="211"/>
      <c r="F47" s="132" t="s">
        <v>14</v>
      </c>
      <c r="G47" s="133"/>
      <c r="H47" s="133"/>
      <c r="I47" s="212">
        <f>'Rozpočet Pol'!G8</f>
        <v>0</v>
      </c>
      <c r="J47" s="212"/>
    </row>
    <row r="48" spans="1:10" ht="25.5" customHeight="1">
      <c r="A48" s="130"/>
      <c r="B48" s="134" t="s">
        <v>47</v>
      </c>
      <c r="C48" s="213" t="s">
        <v>48</v>
      </c>
      <c r="D48" s="213"/>
      <c r="E48" s="213"/>
      <c r="F48" s="135" t="s">
        <v>14</v>
      </c>
      <c r="G48" s="136"/>
      <c r="H48" s="136"/>
      <c r="I48" s="214">
        <f>'Rozpočet Pol'!G11</f>
        <v>0</v>
      </c>
      <c r="J48" s="214"/>
    </row>
    <row r="49" spans="1:10" ht="25.5" customHeight="1">
      <c r="A49" s="130"/>
      <c r="B49" s="134" t="s">
        <v>49</v>
      </c>
      <c r="C49" s="213" t="s">
        <v>50</v>
      </c>
      <c r="D49" s="213"/>
      <c r="E49" s="213"/>
      <c r="F49" s="135" t="s">
        <v>14</v>
      </c>
      <c r="G49" s="136"/>
      <c r="H49" s="136"/>
      <c r="I49" s="214">
        <f>'Rozpočet Pol'!G15</f>
        <v>0</v>
      </c>
      <c r="J49" s="214"/>
    </row>
    <row r="50" spans="1:10" ht="25.5" customHeight="1">
      <c r="A50" s="130"/>
      <c r="B50" s="134" t="s">
        <v>51</v>
      </c>
      <c r="C50" s="213" t="s">
        <v>52</v>
      </c>
      <c r="D50" s="213"/>
      <c r="E50" s="213"/>
      <c r="F50" s="135" t="s">
        <v>14</v>
      </c>
      <c r="G50" s="136"/>
      <c r="H50" s="136"/>
      <c r="I50" s="214">
        <f>'Rozpočet Pol'!G18</f>
        <v>0</v>
      </c>
      <c r="J50" s="214"/>
    </row>
    <row r="51" spans="1:10" ht="25.5" customHeight="1">
      <c r="A51" s="130"/>
      <c r="B51" s="134" t="s">
        <v>53</v>
      </c>
      <c r="C51" s="213" t="s">
        <v>54</v>
      </c>
      <c r="D51" s="213"/>
      <c r="E51" s="213"/>
      <c r="F51" s="135" t="s">
        <v>14</v>
      </c>
      <c r="G51" s="136"/>
      <c r="H51" s="136"/>
      <c r="I51" s="214">
        <f>'Rozpočet Pol'!G25</f>
        <v>0</v>
      </c>
      <c r="J51" s="214"/>
    </row>
    <row r="52" spans="1:10" ht="25.5" customHeight="1">
      <c r="A52" s="130"/>
      <c r="B52" s="134" t="s">
        <v>55</v>
      </c>
      <c r="C52" s="213" t="s">
        <v>56</v>
      </c>
      <c r="D52" s="213"/>
      <c r="E52" s="213"/>
      <c r="F52" s="135" t="s">
        <v>14</v>
      </c>
      <c r="G52" s="136"/>
      <c r="H52" s="136"/>
      <c r="I52" s="214">
        <f>'Rozpočet Pol'!G29</f>
        <v>0</v>
      </c>
      <c r="J52" s="214"/>
    </row>
    <row r="53" spans="1:10" ht="25.5" customHeight="1">
      <c r="A53" s="130"/>
      <c r="B53" s="134" t="s">
        <v>57</v>
      </c>
      <c r="C53" s="213" t="s">
        <v>58</v>
      </c>
      <c r="D53" s="213"/>
      <c r="E53" s="213"/>
      <c r="F53" s="135" t="s">
        <v>14</v>
      </c>
      <c r="G53" s="136"/>
      <c r="H53" s="136"/>
      <c r="I53" s="214">
        <f>'Rozpočet Pol'!G32</f>
        <v>0</v>
      </c>
      <c r="J53" s="214"/>
    </row>
    <row r="54" spans="1:10" ht="25.5" customHeight="1">
      <c r="A54" s="130"/>
      <c r="B54" s="134" t="s">
        <v>59</v>
      </c>
      <c r="C54" s="213" t="s">
        <v>60</v>
      </c>
      <c r="D54" s="213"/>
      <c r="E54" s="213"/>
      <c r="F54" s="135" t="s">
        <v>14</v>
      </c>
      <c r="G54" s="136"/>
      <c r="H54" s="136"/>
      <c r="I54" s="214">
        <f>'Rozpočet Pol'!G34</f>
        <v>0</v>
      </c>
      <c r="J54" s="214"/>
    </row>
    <row r="55" spans="1:10" ht="25.5" customHeight="1">
      <c r="A55" s="130"/>
      <c r="B55" s="134" t="s">
        <v>61</v>
      </c>
      <c r="C55" s="213" t="s">
        <v>62</v>
      </c>
      <c r="D55" s="213"/>
      <c r="E55" s="213"/>
      <c r="F55" s="135" t="s">
        <v>14</v>
      </c>
      <c r="G55" s="136"/>
      <c r="H55" s="136"/>
      <c r="I55" s="214">
        <f>'Rozpočet Pol'!G36</f>
        <v>0</v>
      </c>
      <c r="J55" s="214"/>
    </row>
    <row r="56" spans="1:10" ht="25.5" customHeight="1">
      <c r="A56" s="130"/>
      <c r="B56" s="134" t="s">
        <v>63</v>
      </c>
      <c r="C56" s="213" t="s">
        <v>64</v>
      </c>
      <c r="D56" s="213"/>
      <c r="E56" s="213"/>
      <c r="F56" s="135" t="s">
        <v>14</v>
      </c>
      <c r="G56" s="136"/>
      <c r="H56" s="136"/>
      <c r="I56" s="214">
        <f>'Rozpočet Pol'!G42</f>
        <v>0</v>
      </c>
      <c r="J56" s="214"/>
    </row>
    <row r="57" spans="1:10" ht="25.5" customHeight="1">
      <c r="A57" s="130"/>
      <c r="B57" s="134" t="s">
        <v>65</v>
      </c>
      <c r="C57" s="213" t="s">
        <v>66</v>
      </c>
      <c r="D57" s="213"/>
      <c r="E57" s="213"/>
      <c r="F57" s="135" t="s">
        <v>14</v>
      </c>
      <c r="G57" s="136"/>
      <c r="H57" s="136"/>
      <c r="I57" s="214">
        <f>'Rozpočet Pol'!G55</f>
        <v>0</v>
      </c>
      <c r="J57" s="214"/>
    </row>
    <row r="58" spans="1:10" ht="25.5" customHeight="1">
      <c r="A58" s="130"/>
      <c r="B58" s="134" t="s">
        <v>67</v>
      </c>
      <c r="C58" s="213" t="s">
        <v>68</v>
      </c>
      <c r="D58" s="213"/>
      <c r="E58" s="213"/>
      <c r="F58" s="135" t="s">
        <v>15</v>
      </c>
      <c r="G58" s="136"/>
      <c r="H58" s="136"/>
      <c r="I58" s="214">
        <f>'Rozpočet Pol'!G57</f>
        <v>0</v>
      </c>
      <c r="J58" s="214"/>
    </row>
    <row r="59" spans="1:10" ht="25.5" customHeight="1">
      <c r="A59" s="130"/>
      <c r="B59" s="134" t="s">
        <v>69</v>
      </c>
      <c r="C59" s="213" t="s">
        <v>70</v>
      </c>
      <c r="D59" s="213"/>
      <c r="E59" s="213"/>
      <c r="F59" s="135" t="s">
        <v>15</v>
      </c>
      <c r="G59" s="136"/>
      <c r="H59" s="136"/>
      <c r="I59" s="214">
        <f>'Rozpočet Pol'!G61</f>
        <v>0</v>
      </c>
      <c r="J59" s="214"/>
    </row>
    <row r="60" spans="1:10" ht="25.5" customHeight="1">
      <c r="A60" s="130"/>
      <c r="B60" s="134" t="s">
        <v>71</v>
      </c>
      <c r="C60" s="213" t="s">
        <v>72</v>
      </c>
      <c r="D60" s="213"/>
      <c r="E60" s="213"/>
      <c r="F60" s="135" t="s">
        <v>15</v>
      </c>
      <c r="G60" s="136"/>
      <c r="H60" s="136"/>
      <c r="I60" s="214">
        <f>'Rozpočet Pol'!G68</f>
        <v>0</v>
      </c>
      <c r="J60" s="214"/>
    </row>
    <row r="61" spans="1:10" ht="25.5" customHeight="1">
      <c r="A61" s="130"/>
      <c r="B61" s="134" t="s">
        <v>73</v>
      </c>
      <c r="C61" s="213" t="s">
        <v>74</v>
      </c>
      <c r="D61" s="213"/>
      <c r="E61" s="213"/>
      <c r="F61" s="135" t="s">
        <v>15</v>
      </c>
      <c r="G61" s="136"/>
      <c r="H61" s="136"/>
      <c r="I61" s="214">
        <f>'Rozpočet Pol'!G73</f>
        <v>0</v>
      </c>
      <c r="J61" s="214"/>
    </row>
    <row r="62" spans="1:10" ht="25.5" customHeight="1">
      <c r="A62" s="130"/>
      <c r="B62" s="134" t="s">
        <v>75</v>
      </c>
      <c r="C62" s="213" t="s">
        <v>76</v>
      </c>
      <c r="D62" s="213"/>
      <c r="E62" s="213"/>
      <c r="F62" s="135" t="s">
        <v>15</v>
      </c>
      <c r="G62" s="136"/>
      <c r="H62" s="136"/>
      <c r="I62" s="214">
        <f>'Rozpočet Pol'!G105</f>
        <v>0</v>
      </c>
      <c r="J62" s="214"/>
    </row>
    <row r="63" spans="1:10" ht="25.5" customHeight="1">
      <c r="A63" s="130"/>
      <c r="B63" s="134" t="s">
        <v>77</v>
      </c>
      <c r="C63" s="213" t="s">
        <v>78</v>
      </c>
      <c r="D63" s="213"/>
      <c r="E63" s="213"/>
      <c r="F63" s="135" t="s">
        <v>15</v>
      </c>
      <c r="G63" s="136"/>
      <c r="H63" s="136"/>
      <c r="I63" s="214">
        <f>'Rozpočet Pol'!G107</f>
        <v>0</v>
      </c>
      <c r="J63" s="214"/>
    </row>
    <row r="64" spans="1:10" ht="25.5" customHeight="1">
      <c r="A64" s="130"/>
      <c r="B64" s="134" t="s">
        <v>79</v>
      </c>
      <c r="C64" s="213" t="s">
        <v>80</v>
      </c>
      <c r="D64" s="213"/>
      <c r="E64" s="213"/>
      <c r="F64" s="135" t="s">
        <v>15</v>
      </c>
      <c r="G64" s="136"/>
      <c r="H64" s="136"/>
      <c r="I64" s="214">
        <f>'Rozpočet Pol'!G112</f>
        <v>0</v>
      </c>
      <c r="J64" s="214"/>
    </row>
    <row r="65" spans="1:10" ht="25.5" customHeight="1">
      <c r="A65" s="130"/>
      <c r="B65" s="134" t="s">
        <v>81</v>
      </c>
      <c r="C65" s="213" t="s">
        <v>82</v>
      </c>
      <c r="D65" s="213"/>
      <c r="E65" s="213"/>
      <c r="F65" s="135" t="s">
        <v>15</v>
      </c>
      <c r="G65" s="136"/>
      <c r="H65" s="136"/>
      <c r="I65" s="214">
        <f>'Rozpočet Pol'!G117</f>
        <v>0</v>
      </c>
      <c r="J65" s="214"/>
    </row>
    <row r="66" spans="1:10" ht="25.5" customHeight="1">
      <c r="A66" s="130"/>
      <c r="B66" s="134" t="s">
        <v>83</v>
      </c>
      <c r="C66" s="213" t="s">
        <v>84</v>
      </c>
      <c r="D66" s="213"/>
      <c r="E66" s="213"/>
      <c r="F66" s="135" t="s">
        <v>15</v>
      </c>
      <c r="G66" s="136"/>
      <c r="H66" s="136"/>
      <c r="I66" s="214">
        <f>'Rozpočet Pol'!G129</f>
        <v>0</v>
      </c>
      <c r="J66" s="214"/>
    </row>
    <row r="67" spans="1:10" ht="25.5" customHeight="1">
      <c r="A67" s="130"/>
      <c r="B67" s="134" t="s">
        <v>85</v>
      </c>
      <c r="C67" s="213" t="s">
        <v>86</v>
      </c>
      <c r="D67" s="213"/>
      <c r="E67" s="213"/>
      <c r="F67" s="135" t="s">
        <v>15</v>
      </c>
      <c r="G67" s="136"/>
      <c r="H67" s="136"/>
      <c r="I67" s="214">
        <f>'Rozpočet Pol'!G137</f>
        <v>0</v>
      </c>
      <c r="J67" s="214"/>
    </row>
    <row r="68" spans="1:10" ht="25.5" customHeight="1">
      <c r="A68" s="130"/>
      <c r="B68" s="134" t="s">
        <v>87</v>
      </c>
      <c r="C68" s="213" t="s">
        <v>88</v>
      </c>
      <c r="D68" s="213"/>
      <c r="E68" s="213"/>
      <c r="F68" s="135" t="s">
        <v>15</v>
      </c>
      <c r="G68" s="136"/>
      <c r="H68" s="136"/>
      <c r="I68" s="214">
        <f>'Rozpočet Pol'!G140</f>
        <v>0</v>
      </c>
      <c r="J68" s="214"/>
    </row>
    <row r="69" spans="1:10" ht="25.5" customHeight="1">
      <c r="A69" s="130"/>
      <c r="B69" s="134" t="s">
        <v>89</v>
      </c>
      <c r="C69" s="213" t="s">
        <v>90</v>
      </c>
      <c r="D69" s="213"/>
      <c r="E69" s="213"/>
      <c r="F69" s="135" t="s">
        <v>15</v>
      </c>
      <c r="G69" s="136"/>
      <c r="H69" s="136"/>
      <c r="I69" s="214">
        <f>'Rozpočet Pol'!G147</f>
        <v>0</v>
      </c>
      <c r="J69" s="214"/>
    </row>
    <row r="70" spans="1:10" ht="25.5" customHeight="1">
      <c r="A70" s="130"/>
      <c r="B70" s="137" t="s">
        <v>91</v>
      </c>
      <c r="C70" s="215" t="s">
        <v>92</v>
      </c>
      <c r="D70" s="215"/>
      <c r="E70" s="215"/>
      <c r="F70" s="138" t="s">
        <v>16</v>
      </c>
      <c r="G70" s="139"/>
      <c r="H70" s="139"/>
      <c r="I70" s="216">
        <f>'Rozpočet Pol'!G149</f>
        <v>0</v>
      </c>
      <c r="J70" s="216"/>
    </row>
    <row r="71" spans="1:10" ht="25.5" customHeight="1">
      <c r="A71" s="140"/>
      <c r="B71" s="141" t="s">
        <v>40</v>
      </c>
      <c r="C71" s="141"/>
      <c r="D71" s="142"/>
      <c r="E71" s="142"/>
      <c r="F71" s="143"/>
      <c r="G71" s="144"/>
      <c r="H71" s="144"/>
      <c r="I71" s="217">
        <f>SUM(I47:I70)</f>
        <v>0</v>
      </c>
      <c r="J71" s="217"/>
    </row>
    <row r="72" spans="6:10" ht="12.75">
      <c r="F72" s="145"/>
      <c r="G72" s="146"/>
      <c r="H72" s="145"/>
      <c r="I72" s="146"/>
      <c r="J72" s="146"/>
    </row>
    <row r="73" spans="6:10" ht="12.75">
      <c r="F73" s="145"/>
      <c r="G73" s="146"/>
      <c r="H73" s="145"/>
      <c r="I73" s="146"/>
      <c r="J73" s="146"/>
    </row>
    <row r="74" spans="6:10" ht="12.75">
      <c r="F74" s="145"/>
      <c r="G74" s="146"/>
      <c r="H74" s="145"/>
      <c r="I74" s="146"/>
      <c r="J74" s="146"/>
    </row>
  </sheetData>
  <mergeCells count="87">
    <mergeCell ref="C69:E69"/>
    <mergeCell ref="I69:J69"/>
    <mergeCell ref="C70:E70"/>
    <mergeCell ref="I70:J70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D35:E35"/>
    <mergeCell ref="C39:E39"/>
    <mergeCell ref="B40:E40"/>
    <mergeCell ref="I46:J46"/>
    <mergeCell ref="C47:E47"/>
    <mergeCell ref="I47:J47"/>
    <mergeCell ref="G25:I25"/>
    <mergeCell ref="G26:I26"/>
    <mergeCell ref="G27:I27"/>
    <mergeCell ref="G28:I28"/>
    <mergeCell ref="G29:I29"/>
    <mergeCell ref="E21:F21"/>
    <mergeCell ref="G21:H21"/>
    <mergeCell ref="I21:J21"/>
    <mergeCell ref="G23:I23"/>
    <mergeCell ref="G24:I24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D13:G13"/>
    <mergeCell ref="E15:F15"/>
    <mergeCell ref="G15:H15"/>
    <mergeCell ref="I15:J15"/>
    <mergeCell ref="E16:F16"/>
    <mergeCell ref="G16:H16"/>
    <mergeCell ref="I16:J16"/>
    <mergeCell ref="B1:J1"/>
    <mergeCell ref="D2:J2"/>
    <mergeCell ref="D3:J3"/>
    <mergeCell ref="D11:G11"/>
    <mergeCell ref="D12:G12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/>
  <headerFooter>
    <oddFooter>&amp;L&amp;9Zpracováno programem RTS Stavitel +,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zoomScale="120" zoomScaleNormal="120" workbookViewId="0" topLeftCell="A1">
      <selection activeCell="A5" sqref="A5"/>
    </sheetView>
  </sheetViews>
  <sheetFormatPr defaultColWidth="9.00390625" defaultRowHeight="12.75"/>
  <cols>
    <col min="1" max="1" width="4.25390625" style="147" customWidth="1"/>
    <col min="2" max="2" width="14.375" style="147" customWidth="1"/>
    <col min="3" max="3" width="38.25390625" style="148" customWidth="1"/>
    <col min="4" max="4" width="4.625" style="147" customWidth="1"/>
    <col min="5" max="5" width="10.625" style="147" customWidth="1"/>
    <col min="6" max="6" width="9.875" style="147" customWidth="1"/>
    <col min="7" max="7" width="12.75390625" style="147" customWidth="1"/>
    <col min="8" max="1025" width="9.125" style="147" customWidth="1"/>
  </cols>
  <sheetData>
    <row r="1" spans="1:7" ht="15.75">
      <c r="A1" s="218" t="s">
        <v>93</v>
      </c>
      <c r="B1" s="218"/>
      <c r="C1" s="218"/>
      <c r="D1" s="218"/>
      <c r="E1" s="218"/>
      <c r="F1" s="218"/>
      <c r="G1" s="218"/>
    </row>
    <row r="2" spans="1:7" ht="24.95" customHeight="1">
      <c r="A2" s="149" t="s">
        <v>94</v>
      </c>
      <c r="B2" s="150"/>
      <c r="C2" s="219"/>
      <c r="D2" s="219"/>
      <c r="E2" s="219"/>
      <c r="F2" s="219"/>
      <c r="G2" s="219"/>
    </row>
    <row r="3" spans="1:7" ht="24.95" customHeight="1" hidden="1">
      <c r="A3" s="149" t="s">
        <v>95</v>
      </c>
      <c r="B3" s="150"/>
      <c r="C3" s="219"/>
      <c r="D3" s="219"/>
      <c r="E3" s="219"/>
      <c r="F3" s="219"/>
      <c r="G3" s="219"/>
    </row>
    <row r="4" spans="1:7" ht="24.95" customHeight="1" hidden="1">
      <c r="A4" s="149" t="s">
        <v>96</v>
      </c>
      <c r="B4" s="150"/>
      <c r="C4" s="219"/>
      <c r="D4" s="219"/>
      <c r="E4" s="219"/>
      <c r="F4" s="219"/>
      <c r="G4" s="219"/>
    </row>
    <row r="5" spans="2:4" ht="12.75" hidden="1">
      <c r="B5" s="151"/>
      <c r="C5" s="152"/>
      <c r="D5" s="153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zoomScale="120" zoomScaleNormal="120" workbookViewId="0" topLeftCell="A105">
      <selection activeCell="C116" sqref="C116"/>
    </sheetView>
  </sheetViews>
  <sheetFormatPr defaultColWidth="9.00390625" defaultRowHeight="12.75" outlineLevelRow="1"/>
  <cols>
    <col min="1" max="1" width="4.125" style="0" customWidth="1"/>
    <col min="2" max="2" width="14.375" style="154" customWidth="1"/>
    <col min="3" max="3" width="38.125" style="154" customWidth="1"/>
    <col min="4" max="4" width="4.375" style="0" customWidth="1"/>
    <col min="5" max="5" width="10.375" style="0" customWidth="1"/>
    <col min="6" max="6" width="9.875" style="0" customWidth="1"/>
    <col min="7" max="7" width="12.625" style="0" customWidth="1"/>
    <col min="8" max="17" width="8.75390625" style="0" hidden="1" customWidth="1"/>
    <col min="18" max="24" width="8.75390625" style="0" customWidth="1"/>
    <col min="25" max="35" width="11.625" style="0" hidden="1" customWidth="1"/>
    <col min="36" max="1025" width="8.75390625" style="0" customWidth="1"/>
  </cols>
  <sheetData>
    <row r="1" spans="1:27" ht="15.75" customHeight="1">
      <c r="A1" s="220" t="s">
        <v>93</v>
      </c>
      <c r="B1" s="220"/>
      <c r="C1" s="220"/>
      <c r="D1" s="220"/>
      <c r="E1" s="220"/>
      <c r="F1" s="220"/>
      <c r="G1" s="220"/>
      <c r="AA1" t="s">
        <v>97</v>
      </c>
    </row>
    <row r="2" spans="1:27" ht="24.95" customHeight="1">
      <c r="A2" s="149" t="s">
        <v>98</v>
      </c>
      <c r="B2" s="150"/>
      <c r="C2" s="221" t="s">
        <v>3</v>
      </c>
      <c r="D2" s="221"/>
      <c r="E2" s="221"/>
      <c r="F2" s="221"/>
      <c r="G2" s="221"/>
      <c r="AA2" t="s">
        <v>99</v>
      </c>
    </row>
    <row r="3" spans="1:27" ht="24.95" customHeight="1" hidden="1">
      <c r="A3" s="149" t="s">
        <v>95</v>
      </c>
      <c r="B3" s="150"/>
      <c r="C3" s="221"/>
      <c r="D3" s="221"/>
      <c r="E3" s="221"/>
      <c r="F3" s="221"/>
      <c r="G3" s="221"/>
      <c r="AA3" t="s">
        <v>100</v>
      </c>
    </row>
    <row r="4" spans="1:27" ht="24.95" customHeight="1" hidden="1">
      <c r="A4" s="149" t="s">
        <v>96</v>
      </c>
      <c r="B4" s="150"/>
      <c r="C4" s="221"/>
      <c r="D4" s="221"/>
      <c r="E4" s="221"/>
      <c r="F4" s="221"/>
      <c r="G4" s="221"/>
      <c r="AA4" t="s">
        <v>101</v>
      </c>
    </row>
    <row r="5" spans="1:27" ht="12.75" hidden="1">
      <c r="A5" s="155" t="s">
        <v>102</v>
      </c>
      <c r="B5" s="156"/>
      <c r="C5" s="157"/>
      <c r="D5" s="158"/>
      <c r="E5" s="158"/>
      <c r="F5" s="158"/>
      <c r="G5" s="159"/>
      <c r="AA5" t="s">
        <v>103</v>
      </c>
    </row>
    <row r="7" spans="1:17" ht="38.25">
      <c r="A7" s="160" t="s">
        <v>104</v>
      </c>
      <c r="B7" s="161" t="s">
        <v>105</v>
      </c>
      <c r="C7" s="161" t="s">
        <v>106</v>
      </c>
      <c r="D7" s="160" t="s">
        <v>107</v>
      </c>
      <c r="E7" s="160" t="s">
        <v>108</v>
      </c>
      <c r="F7" s="162" t="s">
        <v>109</v>
      </c>
      <c r="G7" s="160" t="s">
        <v>13</v>
      </c>
      <c r="H7" s="163" t="s">
        <v>110</v>
      </c>
      <c r="I7" s="163" t="s">
        <v>111</v>
      </c>
      <c r="J7" s="163" t="s">
        <v>112</v>
      </c>
      <c r="K7" s="163" t="s">
        <v>113</v>
      </c>
      <c r="L7" s="163" t="s">
        <v>114</v>
      </c>
      <c r="M7" s="163" t="s">
        <v>115</v>
      </c>
      <c r="N7" s="163" t="s">
        <v>116</v>
      </c>
      <c r="O7" s="163" t="s">
        <v>117</v>
      </c>
      <c r="P7" s="163" t="s">
        <v>118</v>
      </c>
      <c r="Q7" s="163" t="s">
        <v>119</v>
      </c>
    </row>
    <row r="8" spans="1:27" ht="12.75">
      <c r="A8" s="164" t="s">
        <v>120</v>
      </c>
      <c r="B8" s="165" t="s">
        <v>45</v>
      </c>
      <c r="C8" s="166" t="s">
        <v>46</v>
      </c>
      <c r="D8" s="167"/>
      <c r="E8" s="168"/>
      <c r="F8" s="169"/>
      <c r="G8" s="169">
        <f>SUMIF(AA9:AA10,"&lt;&gt;NOR",G9:G10)</f>
        <v>0</v>
      </c>
      <c r="H8" s="169"/>
      <c r="I8" s="169">
        <f>SUM(I9:I10)</f>
        <v>0</v>
      </c>
      <c r="J8" s="169"/>
      <c r="K8" s="169">
        <f>SUM(K9:K10)</f>
        <v>0</v>
      </c>
      <c r="L8" s="169"/>
      <c r="M8" s="169">
        <f>SUM(M9:M10)</f>
        <v>0</v>
      </c>
      <c r="N8" s="170"/>
      <c r="O8" s="170">
        <f>SUM(O9:O10)</f>
        <v>0.42822000000000005</v>
      </c>
      <c r="P8" s="170"/>
      <c r="Q8" s="170">
        <f>SUM(Q9:Q10)</f>
        <v>0</v>
      </c>
      <c r="AA8" t="s">
        <v>121</v>
      </c>
    </row>
    <row r="9" spans="1:56" ht="12.75" outlineLevel="1">
      <c r="A9" s="171">
        <v>1</v>
      </c>
      <c r="B9" s="171" t="s">
        <v>122</v>
      </c>
      <c r="C9" s="172" t="s">
        <v>123</v>
      </c>
      <c r="D9" s="173" t="s">
        <v>124</v>
      </c>
      <c r="E9" s="174">
        <v>0.645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7">
        <v>0.47738</v>
      </c>
      <c r="O9" s="177">
        <f>ROUND(E9*N9,5)</f>
        <v>0.30791</v>
      </c>
      <c r="P9" s="177">
        <v>0</v>
      </c>
      <c r="Q9" s="177">
        <f>ROUND(E9*P9,5)</f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 t="s">
        <v>125</v>
      </c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</row>
    <row r="10" spans="1:56" ht="12.75" outlineLevel="1">
      <c r="A10" s="171">
        <v>2</v>
      </c>
      <c r="B10" s="171" t="s">
        <v>126</v>
      </c>
      <c r="C10" s="172" t="s">
        <v>127</v>
      </c>
      <c r="D10" s="173" t="s">
        <v>124</v>
      </c>
      <c r="E10" s="174">
        <v>1.08</v>
      </c>
      <c r="F10" s="175"/>
      <c r="G10" s="176">
        <f>ROUND(E10*F10,2)</f>
        <v>0</v>
      </c>
      <c r="H10" s="175"/>
      <c r="I10" s="176">
        <f>ROUND(E10*H10,2)</f>
        <v>0</v>
      </c>
      <c r="J10" s="175"/>
      <c r="K10" s="176">
        <f>ROUND(E10*J10,2)</f>
        <v>0</v>
      </c>
      <c r="L10" s="176">
        <v>21</v>
      </c>
      <c r="M10" s="176">
        <f>G10*(1+L10/100)</f>
        <v>0</v>
      </c>
      <c r="N10" s="177">
        <v>0.1114</v>
      </c>
      <c r="O10" s="177">
        <f>ROUND(E10*N10,5)</f>
        <v>0.12031</v>
      </c>
      <c r="P10" s="177">
        <v>0</v>
      </c>
      <c r="Q10" s="177">
        <f>ROUND(E10*P10,5)</f>
        <v>0</v>
      </c>
      <c r="R10" s="178"/>
      <c r="S10" s="178"/>
      <c r="T10" s="178"/>
      <c r="U10" s="178"/>
      <c r="V10" s="178"/>
      <c r="W10" s="178"/>
      <c r="X10" s="178"/>
      <c r="Y10" s="178"/>
      <c r="Z10" s="178"/>
      <c r="AA10" s="178" t="s">
        <v>125</v>
      </c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</row>
    <row r="11" spans="1:27" ht="12.75">
      <c r="A11" s="179" t="s">
        <v>120</v>
      </c>
      <c r="B11" s="179" t="s">
        <v>47</v>
      </c>
      <c r="C11" s="180" t="s">
        <v>48</v>
      </c>
      <c r="D11" s="181"/>
      <c r="E11" s="182"/>
      <c r="F11" s="183"/>
      <c r="G11" s="183">
        <f>SUMIF(AA12:AA14,"&lt;&gt;NOR",G12:G14)</f>
        <v>0</v>
      </c>
      <c r="H11" s="183"/>
      <c r="I11" s="183">
        <f>SUM(I12:I14)</f>
        <v>0</v>
      </c>
      <c r="J11" s="183"/>
      <c r="K11" s="183">
        <f>SUM(K12:K14)</f>
        <v>0</v>
      </c>
      <c r="L11" s="183"/>
      <c r="M11" s="183">
        <f>SUM(M12:M14)</f>
        <v>0</v>
      </c>
      <c r="N11" s="184"/>
      <c r="O11" s="184">
        <f>SUM(O12:O14)</f>
        <v>0.35079</v>
      </c>
      <c r="P11" s="184"/>
      <c r="Q11" s="184">
        <f>SUM(Q12:Q14)</f>
        <v>0</v>
      </c>
      <c r="AA11" t="s">
        <v>121</v>
      </c>
    </row>
    <row r="12" spans="1:56" ht="22.5" outlineLevel="1">
      <c r="A12" s="171">
        <v>3</v>
      </c>
      <c r="B12" s="171" t="s">
        <v>128</v>
      </c>
      <c r="C12" s="172" t="s">
        <v>129</v>
      </c>
      <c r="D12" s="173" t="s">
        <v>124</v>
      </c>
      <c r="E12" s="174">
        <v>23.67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7">
        <v>0.01243</v>
      </c>
      <c r="O12" s="177">
        <f>ROUND(E12*N12,5)</f>
        <v>0.29422</v>
      </c>
      <c r="P12" s="177">
        <v>0</v>
      </c>
      <c r="Q12" s="177">
        <f>ROUND(E12*P12,5)</f>
        <v>0</v>
      </c>
      <c r="R12" s="178"/>
      <c r="S12" s="178"/>
      <c r="T12" s="178"/>
      <c r="U12" s="178"/>
      <c r="V12" s="178"/>
      <c r="W12" s="178"/>
      <c r="X12" s="178"/>
      <c r="Y12" s="178"/>
      <c r="Z12" s="178"/>
      <c r="AA12" s="178" t="s">
        <v>125</v>
      </c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</row>
    <row r="13" spans="1:56" ht="12.75" outlineLevel="1">
      <c r="A13" s="171">
        <v>4</v>
      </c>
      <c r="B13" s="171" t="s">
        <v>130</v>
      </c>
      <c r="C13" s="172" t="s">
        <v>131</v>
      </c>
      <c r="D13" s="173" t="s">
        <v>124</v>
      </c>
      <c r="E13" s="174">
        <v>4.515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21</v>
      </c>
      <c r="M13" s="176">
        <f>G13*(1+L13/100)</f>
        <v>0</v>
      </c>
      <c r="N13" s="177">
        <v>0.01253</v>
      </c>
      <c r="O13" s="177">
        <f>ROUND(E13*N13,5)</f>
        <v>0.05657</v>
      </c>
      <c r="P13" s="177">
        <v>0</v>
      </c>
      <c r="Q13" s="177">
        <f>ROUND(E13*P13,5)</f>
        <v>0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 t="s">
        <v>125</v>
      </c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</row>
    <row r="14" spans="1:56" ht="12.75" outlineLevel="1">
      <c r="A14" s="171">
        <v>5</v>
      </c>
      <c r="B14" s="171" t="s">
        <v>132</v>
      </c>
      <c r="C14" s="172" t="s">
        <v>133</v>
      </c>
      <c r="D14" s="173" t="s">
        <v>124</v>
      </c>
      <c r="E14" s="174">
        <v>4.515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77">
        <v>0</v>
      </c>
      <c r="O14" s="177">
        <f>ROUND(E14*N14,5)</f>
        <v>0</v>
      </c>
      <c r="P14" s="177">
        <v>0</v>
      </c>
      <c r="Q14" s="177">
        <f>ROUND(E14*P14,5)</f>
        <v>0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 t="s">
        <v>125</v>
      </c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</row>
    <row r="15" spans="1:27" ht="12.75">
      <c r="A15" s="179" t="s">
        <v>120</v>
      </c>
      <c r="B15" s="179" t="s">
        <v>49</v>
      </c>
      <c r="C15" s="180" t="s">
        <v>50</v>
      </c>
      <c r="D15" s="181"/>
      <c r="E15" s="182"/>
      <c r="F15" s="183"/>
      <c r="G15" s="183">
        <f>SUMIF(AA16:AA17,"&lt;&gt;NOR",G16:G17)</f>
        <v>0</v>
      </c>
      <c r="H15" s="183"/>
      <c r="I15" s="183">
        <f>SUM(I16:I17)</f>
        <v>0</v>
      </c>
      <c r="J15" s="183"/>
      <c r="K15" s="183">
        <f>SUM(K16:K17)</f>
        <v>0</v>
      </c>
      <c r="L15" s="183"/>
      <c r="M15" s="183">
        <f>SUM(M16:M17)</f>
        <v>0</v>
      </c>
      <c r="N15" s="184"/>
      <c r="O15" s="184">
        <f>SUM(O16:O17)</f>
        <v>0.27601</v>
      </c>
      <c r="P15" s="184"/>
      <c r="Q15" s="184">
        <f>SUM(Q16:Q17)</f>
        <v>0</v>
      </c>
      <c r="AA15" t="s">
        <v>121</v>
      </c>
    </row>
    <row r="16" spans="1:56" ht="12.75" outlineLevel="1">
      <c r="A16" s="171">
        <v>6</v>
      </c>
      <c r="B16" s="171" t="s">
        <v>134</v>
      </c>
      <c r="C16" s="172" t="s">
        <v>135</v>
      </c>
      <c r="D16" s="173" t="s">
        <v>124</v>
      </c>
      <c r="E16" s="174">
        <v>16.4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21</v>
      </c>
      <c r="M16" s="176">
        <f>G16*(1+L16/100)</f>
        <v>0</v>
      </c>
      <c r="N16" s="177">
        <v>3E-05</v>
      </c>
      <c r="O16" s="177">
        <f>ROUND(E16*N16,5)</f>
        <v>0.00049</v>
      </c>
      <c r="P16" s="177">
        <v>0</v>
      </c>
      <c r="Q16" s="177">
        <f>ROUND(E16*P16,5)</f>
        <v>0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 t="s">
        <v>125</v>
      </c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</row>
    <row r="17" spans="1:56" ht="22.5" outlineLevel="1">
      <c r="A17" s="171">
        <v>7</v>
      </c>
      <c r="B17" s="171" t="s">
        <v>136</v>
      </c>
      <c r="C17" s="172" t="s">
        <v>137</v>
      </c>
      <c r="D17" s="173" t="s">
        <v>124</v>
      </c>
      <c r="E17" s="174">
        <v>16.4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7">
        <v>0.0168</v>
      </c>
      <c r="O17" s="177">
        <f>ROUND(E17*N17,5)</f>
        <v>0.27552</v>
      </c>
      <c r="P17" s="177">
        <v>0</v>
      </c>
      <c r="Q17" s="177">
        <f>ROUND(E17*P17,5)</f>
        <v>0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 t="s">
        <v>125</v>
      </c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</row>
    <row r="18" spans="1:27" ht="12.75">
      <c r="A18" s="179" t="s">
        <v>120</v>
      </c>
      <c r="B18" s="179" t="s">
        <v>51</v>
      </c>
      <c r="C18" s="180" t="s">
        <v>52</v>
      </c>
      <c r="D18" s="181"/>
      <c r="E18" s="182"/>
      <c r="F18" s="183"/>
      <c r="G18" s="183">
        <f>SUMIF(AA19:AA24,"&lt;&gt;NOR",G19:G24)</f>
        <v>0</v>
      </c>
      <c r="H18" s="183"/>
      <c r="I18" s="183">
        <f>SUM(I19:I24)</f>
        <v>0</v>
      </c>
      <c r="J18" s="183"/>
      <c r="K18" s="183">
        <f>SUM(K19:K24)</f>
        <v>0</v>
      </c>
      <c r="L18" s="183"/>
      <c r="M18" s="183">
        <f>SUM(M19:M24)</f>
        <v>0</v>
      </c>
      <c r="N18" s="184"/>
      <c r="O18" s="184">
        <f>SUM(O19:O24)</f>
        <v>0.38458000000000003</v>
      </c>
      <c r="P18" s="184"/>
      <c r="Q18" s="184">
        <f>SUM(Q19:Q24)</f>
        <v>0</v>
      </c>
      <c r="AA18" t="s">
        <v>121</v>
      </c>
    </row>
    <row r="19" spans="1:56" ht="12.75" outlineLevel="1">
      <c r="A19" s="171">
        <v>8</v>
      </c>
      <c r="B19" s="171" t="s">
        <v>138</v>
      </c>
      <c r="C19" s="172" t="s">
        <v>139</v>
      </c>
      <c r="D19" s="173" t="s">
        <v>124</v>
      </c>
      <c r="E19" s="174">
        <v>15</v>
      </c>
      <c r="F19" s="175"/>
      <c r="G19" s="176">
        <f aca="true" t="shared" si="0" ref="G19:G24">ROUND(E19*F19,2)</f>
        <v>0</v>
      </c>
      <c r="H19" s="175"/>
      <c r="I19" s="176">
        <f aca="true" t="shared" si="1" ref="I19:I24">ROUND(E19*H19,2)</f>
        <v>0</v>
      </c>
      <c r="J19" s="175"/>
      <c r="K19" s="176">
        <f aca="true" t="shared" si="2" ref="K19:K24">ROUND(E19*J19,2)</f>
        <v>0</v>
      </c>
      <c r="L19" s="176">
        <v>21</v>
      </c>
      <c r="M19" s="176">
        <f aca="true" t="shared" si="3" ref="M19:M24">G19*(1+L19/100)</f>
        <v>0</v>
      </c>
      <c r="N19" s="177">
        <v>4E-05</v>
      </c>
      <c r="O19" s="177">
        <f aca="true" t="shared" si="4" ref="O19:O24">ROUND(E19*N19,5)</f>
        <v>0.0006</v>
      </c>
      <c r="P19" s="177">
        <v>0</v>
      </c>
      <c r="Q19" s="177">
        <f aca="true" t="shared" si="5" ref="Q19:Q24">ROUND(E19*P19,5)</f>
        <v>0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 t="s">
        <v>125</v>
      </c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</row>
    <row r="20" spans="1:56" ht="22.5" outlineLevel="1">
      <c r="A20" s="171">
        <v>9</v>
      </c>
      <c r="B20" s="171" t="s">
        <v>140</v>
      </c>
      <c r="C20" s="172" t="s">
        <v>141</v>
      </c>
      <c r="D20" s="173" t="s">
        <v>124</v>
      </c>
      <c r="E20" s="174">
        <v>3.3</v>
      </c>
      <c r="F20" s="175"/>
      <c r="G20" s="176">
        <f t="shared" si="0"/>
        <v>0</v>
      </c>
      <c r="H20" s="175"/>
      <c r="I20" s="176">
        <f t="shared" si="1"/>
        <v>0</v>
      </c>
      <c r="J20" s="175"/>
      <c r="K20" s="176">
        <f t="shared" si="2"/>
        <v>0</v>
      </c>
      <c r="L20" s="176">
        <v>21</v>
      </c>
      <c r="M20" s="176">
        <f t="shared" si="3"/>
        <v>0</v>
      </c>
      <c r="N20" s="177">
        <v>0.03491</v>
      </c>
      <c r="O20" s="177">
        <f t="shared" si="4"/>
        <v>0.1152</v>
      </c>
      <c r="P20" s="177">
        <v>0</v>
      </c>
      <c r="Q20" s="177">
        <f t="shared" si="5"/>
        <v>0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 t="s">
        <v>125</v>
      </c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</row>
    <row r="21" spans="1:56" ht="12.75" outlineLevel="1">
      <c r="A21" s="171">
        <v>10</v>
      </c>
      <c r="B21" s="171" t="s">
        <v>142</v>
      </c>
      <c r="C21" s="172" t="s">
        <v>143</v>
      </c>
      <c r="D21" s="173" t="s">
        <v>124</v>
      </c>
      <c r="E21" s="174">
        <v>1.9125</v>
      </c>
      <c r="F21" s="175"/>
      <c r="G21" s="176">
        <f t="shared" si="0"/>
        <v>0</v>
      </c>
      <c r="H21" s="175"/>
      <c r="I21" s="176">
        <f t="shared" si="1"/>
        <v>0</v>
      </c>
      <c r="J21" s="175"/>
      <c r="K21" s="176">
        <f t="shared" si="2"/>
        <v>0</v>
      </c>
      <c r="L21" s="176">
        <v>21</v>
      </c>
      <c r="M21" s="176">
        <f t="shared" si="3"/>
        <v>0</v>
      </c>
      <c r="N21" s="177">
        <v>0.05284</v>
      </c>
      <c r="O21" s="177">
        <f t="shared" si="4"/>
        <v>0.10106</v>
      </c>
      <c r="P21" s="177">
        <v>0</v>
      </c>
      <c r="Q21" s="177">
        <f t="shared" si="5"/>
        <v>0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 t="s">
        <v>125</v>
      </c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</row>
    <row r="22" spans="1:56" ht="22.5" outlineLevel="1">
      <c r="A22" s="171">
        <v>11</v>
      </c>
      <c r="B22" s="171" t="s">
        <v>144</v>
      </c>
      <c r="C22" s="172" t="s">
        <v>145</v>
      </c>
      <c r="D22" s="173" t="s">
        <v>146</v>
      </c>
      <c r="E22" s="174">
        <v>2.5</v>
      </c>
      <c r="F22" s="175"/>
      <c r="G22" s="176">
        <f t="shared" si="0"/>
        <v>0</v>
      </c>
      <c r="H22" s="175"/>
      <c r="I22" s="176">
        <f t="shared" si="1"/>
        <v>0</v>
      </c>
      <c r="J22" s="175"/>
      <c r="K22" s="176">
        <f t="shared" si="2"/>
        <v>0</v>
      </c>
      <c r="L22" s="176">
        <v>21</v>
      </c>
      <c r="M22" s="176">
        <f t="shared" si="3"/>
        <v>0</v>
      </c>
      <c r="N22" s="177">
        <v>0.00866</v>
      </c>
      <c r="O22" s="177">
        <f t="shared" si="4"/>
        <v>0.02165</v>
      </c>
      <c r="P22" s="177">
        <v>0</v>
      </c>
      <c r="Q22" s="177">
        <f t="shared" si="5"/>
        <v>0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 t="s">
        <v>125</v>
      </c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</row>
    <row r="23" spans="1:56" ht="22.5" outlineLevel="1">
      <c r="A23" s="171">
        <v>12</v>
      </c>
      <c r="B23" s="171" t="s">
        <v>147</v>
      </c>
      <c r="C23" s="172" t="s">
        <v>148</v>
      </c>
      <c r="D23" s="173" t="s">
        <v>124</v>
      </c>
      <c r="E23" s="174">
        <v>3</v>
      </c>
      <c r="F23" s="175"/>
      <c r="G23" s="176">
        <f t="shared" si="0"/>
        <v>0</v>
      </c>
      <c r="H23" s="175"/>
      <c r="I23" s="176">
        <f t="shared" si="1"/>
        <v>0</v>
      </c>
      <c r="J23" s="175"/>
      <c r="K23" s="176">
        <f t="shared" si="2"/>
        <v>0</v>
      </c>
      <c r="L23" s="176">
        <v>21</v>
      </c>
      <c r="M23" s="176">
        <f t="shared" si="3"/>
        <v>0</v>
      </c>
      <c r="N23" s="177">
        <v>0.03829</v>
      </c>
      <c r="O23" s="177">
        <f t="shared" si="4"/>
        <v>0.11487</v>
      </c>
      <c r="P23" s="177">
        <v>0</v>
      </c>
      <c r="Q23" s="177">
        <f t="shared" si="5"/>
        <v>0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 t="s">
        <v>125</v>
      </c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</row>
    <row r="24" spans="1:56" ht="22.5" outlineLevel="1">
      <c r="A24" s="171">
        <v>13</v>
      </c>
      <c r="B24" s="171" t="s">
        <v>149</v>
      </c>
      <c r="C24" s="172" t="s">
        <v>150</v>
      </c>
      <c r="D24" s="173" t="s">
        <v>146</v>
      </c>
      <c r="E24" s="174">
        <v>20</v>
      </c>
      <c r="F24" s="175"/>
      <c r="G24" s="176">
        <f t="shared" si="0"/>
        <v>0</v>
      </c>
      <c r="H24" s="175"/>
      <c r="I24" s="176">
        <f t="shared" si="1"/>
        <v>0</v>
      </c>
      <c r="J24" s="175"/>
      <c r="K24" s="176">
        <f t="shared" si="2"/>
        <v>0</v>
      </c>
      <c r="L24" s="176">
        <v>21</v>
      </c>
      <c r="M24" s="176">
        <f t="shared" si="3"/>
        <v>0</v>
      </c>
      <c r="N24" s="177">
        <v>0.00156</v>
      </c>
      <c r="O24" s="177">
        <f t="shared" si="4"/>
        <v>0.0312</v>
      </c>
      <c r="P24" s="177">
        <v>0</v>
      </c>
      <c r="Q24" s="177">
        <f t="shared" si="5"/>
        <v>0</v>
      </c>
      <c r="R24" s="178"/>
      <c r="S24" s="178"/>
      <c r="T24" s="178"/>
      <c r="U24" s="178"/>
      <c r="V24" s="178"/>
      <c r="W24" s="178"/>
      <c r="X24" s="178"/>
      <c r="Y24" s="178"/>
      <c r="Z24" s="178"/>
      <c r="AA24" s="178" t="s">
        <v>125</v>
      </c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</row>
    <row r="25" spans="1:27" ht="12.75">
      <c r="A25" s="179" t="s">
        <v>120</v>
      </c>
      <c r="B25" s="179" t="s">
        <v>53</v>
      </c>
      <c r="C25" s="180" t="s">
        <v>54</v>
      </c>
      <c r="D25" s="181"/>
      <c r="E25" s="182"/>
      <c r="F25" s="183"/>
      <c r="G25" s="183">
        <f>SUMIF(AA26:AA28,"&lt;&gt;NOR",G26:G28)</f>
        <v>0</v>
      </c>
      <c r="H25" s="183"/>
      <c r="I25" s="183">
        <f>SUM(I26:I28)</f>
        <v>0</v>
      </c>
      <c r="J25" s="183"/>
      <c r="K25" s="183">
        <f>SUM(K26:K28)</f>
        <v>0</v>
      </c>
      <c r="L25" s="183"/>
      <c r="M25" s="183">
        <f>SUM(M26:M28)</f>
        <v>0</v>
      </c>
      <c r="N25" s="184"/>
      <c r="O25" s="184">
        <f>SUM(O26:O28)</f>
        <v>0.7245999999999999</v>
      </c>
      <c r="P25" s="184"/>
      <c r="Q25" s="184">
        <f>SUM(Q26:Q28)</f>
        <v>0</v>
      </c>
      <c r="AA25" t="s">
        <v>121</v>
      </c>
    </row>
    <row r="26" spans="1:56" ht="22.5" outlineLevel="1">
      <c r="A26" s="171">
        <v>14</v>
      </c>
      <c r="B26" s="171" t="s">
        <v>151</v>
      </c>
      <c r="C26" s="172" t="s">
        <v>152</v>
      </c>
      <c r="D26" s="173" t="s">
        <v>153</v>
      </c>
      <c r="E26" s="174">
        <v>0.12</v>
      </c>
      <c r="F26" s="175"/>
      <c r="G26" s="176">
        <f>ROUND(E26*F26,2)</f>
        <v>0</v>
      </c>
      <c r="H26" s="175"/>
      <c r="I26" s="176">
        <f>ROUND(E26*H26,2)</f>
        <v>0</v>
      </c>
      <c r="J26" s="175"/>
      <c r="K26" s="176">
        <f>ROUND(E26*J26,2)</f>
        <v>0</v>
      </c>
      <c r="L26" s="176">
        <v>21</v>
      </c>
      <c r="M26" s="176">
        <f>G26*(1+L26/100)</f>
        <v>0</v>
      </c>
      <c r="N26" s="177">
        <v>2.02</v>
      </c>
      <c r="O26" s="177">
        <f>ROUND(E26*N26,5)</f>
        <v>0.2424</v>
      </c>
      <c r="P26" s="177">
        <v>0</v>
      </c>
      <c r="Q26" s="177">
        <f>ROUND(E26*P26,5)</f>
        <v>0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 t="s">
        <v>125</v>
      </c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</row>
    <row r="27" spans="1:56" ht="12.75" outlineLevel="1">
      <c r="A27" s="171">
        <v>15</v>
      </c>
      <c r="B27" s="171" t="s">
        <v>154</v>
      </c>
      <c r="C27" s="172" t="s">
        <v>155</v>
      </c>
      <c r="D27" s="173" t="s">
        <v>124</v>
      </c>
      <c r="E27" s="174">
        <v>0.33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7">
        <v>0.10237</v>
      </c>
      <c r="O27" s="177">
        <f>ROUND(E27*N27,5)</f>
        <v>0.03378</v>
      </c>
      <c r="P27" s="177">
        <v>0</v>
      </c>
      <c r="Q27" s="177">
        <f>ROUND(E27*P27,5)</f>
        <v>0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 t="s">
        <v>125</v>
      </c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</row>
    <row r="28" spans="1:56" ht="22.5" outlineLevel="1">
      <c r="A28" s="171">
        <v>16</v>
      </c>
      <c r="B28" s="171" t="s">
        <v>156</v>
      </c>
      <c r="C28" s="172" t="s">
        <v>157</v>
      </c>
      <c r="D28" s="173" t="s">
        <v>124</v>
      </c>
      <c r="E28" s="174">
        <v>28.185</v>
      </c>
      <c r="F28" s="175"/>
      <c r="G28" s="176">
        <f>ROUND(E28*F28,2)</f>
        <v>0</v>
      </c>
      <c r="H28" s="175"/>
      <c r="I28" s="176">
        <f>ROUND(E28*H28,2)</f>
        <v>0</v>
      </c>
      <c r="J28" s="175"/>
      <c r="K28" s="176">
        <f>ROUND(E28*J28,2)</f>
        <v>0</v>
      </c>
      <c r="L28" s="176">
        <v>21</v>
      </c>
      <c r="M28" s="176">
        <f>G28*(1+L28/100)</f>
        <v>0</v>
      </c>
      <c r="N28" s="177">
        <v>0.01591</v>
      </c>
      <c r="O28" s="177">
        <f>ROUND(E28*N28,5)</f>
        <v>0.44842</v>
      </c>
      <c r="P28" s="177">
        <v>0</v>
      </c>
      <c r="Q28" s="177">
        <f>ROUND(E28*P28,5)</f>
        <v>0</v>
      </c>
      <c r="R28" s="178"/>
      <c r="S28" s="178"/>
      <c r="T28" s="178"/>
      <c r="U28" s="178"/>
      <c r="V28" s="178"/>
      <c r="W28" s="178"/>
      <c r="X28" s="178"/>
      <c r="Y28" s="178"/>
      <c r="Z28" s="178"/>
      <c r="AA28" s="178" t="s">
        <v>125</v>
      </c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</row>
    <row r="29" spans="1:27" ht="12.75">
      <c r="A29" s="179" t="s">
        <v>120</v>
      </c>
      <c r="B29" s="179" t="s">
        <v>55</v>
      </c>
      <c r="C29" s="180" t="s">
        <v>56</v>
      </c>
      <c r="D29" s="181"/>
      <c r="E29" s="182"/>
      <c r="F29" s="183"/>
      <c r="G29" s="183">
        <f>SUMIF(AA30:AA31,"&lt;&gt;NOR",G30:G31)</f>
        <v>0</v>
      </c>
      <c r="H29" s="183"/>
      <c r="I29" s="183">
        <f>SUM(I30:I31)</f>
        <v>0</v>
      </c>
      <c r="J29" s="183"/>
      <c r="K29" s="183">
        <f>SUM(K30:K31)</f>
        <v>0</v>
      </c>
      <c r="L29" s="183"/>
      <c r="M29" s="183">
        <f>SUM(M30:M31)</f>
        <v>0</v>
      </c>
      <c r="N29" s="184"/>
      <c r="O29" s="184">
        <f>SUM(O30:O31)</f>
        <v>0.08381</v>
      </c>
      <c r="P29" s="184"/>
      <c r="Q29" s="184">
        <f>SUM(Q30:Q31)</f>
        <v>0</v>
      </c>
      <c r="AA29" t="s">
        <v>121</v>
      </c>
    </row>
    <row r="30" spans="1:56" ht="12.75" outlineLevel="1">
      <c r="A30" s="171">
        <v>17</v>
      </c>
      <c r="B30" s="171" t="s">
        <v>158</v>
      </c>
      <c r="C30" s="172" t="s">
        <v>159</v>
      </c>
      <c r="D30" s="173" t="s">
        <v>160</v>
      </c>
      <c r="E30" s="174">
        <v>1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21</v>
      </c>
      <c r="M30" s="176">
        <f>G30*(1+L30/100)</f>
        <v>0</v>
      </c>
      <c r="N30" s="177">
        <v>0.05411</v>
      </c>
      <c r="O30" s="177">
        <f>ROUND(E30*N30,5)</f>
        <v>0.05411</v>
      </c>
      <c r="P30" s="177">
        <v>0</v>
      </c>
      <c r="Q30" s="177">
        <f>ROUND(E30*P30,5)</f>
        <v>0</v>
      </c>
      <c r="R30" s="178"/>
      <c r="S30" s="178"/>
      <c r="T30" s="178"/>
      <c r="U30" s="178"/>
      <c r="V30" s="178"/>
      <c r="W30" s="178"/>
      <c r="X30" s="178"/>
      <c r="Y30" s="178"/>
      <c r="Z30" s="178"/>
      <c r="AA30" s="178" t="s">
        <v>125</v>
      </c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</row>
    <row r="31" spans="1:56" ht="22.5" outlineLevel="1">
      <c r="A31" s="171">
        <v>18</v>
      </c>
      <c r="B31" s="171" t="s">
        <v>161</v>
      </c>
      <c r="C31" s="172" t="s">
        <v>162</v>
      </c>
      <c r="D31" s="173" t="s">
        <v>160</v>
      </c>
      <c r="E31" s="174">
        <v>1</v>
      </c>
      <c r="F31" s="175"/>
      <c r="G31" s="176">
        <f>ROUND(E31*F31,2)</f>
        <v>0</v>
      </c>
      <c r="H31" s="175"/>
      <c r="I31" s="176">
        <f>ROUND(E31*H31,2)</f>
        <v>0</v>
      </c>
      <c r="J31" s="175"/>
      <c r="K31" s="176">
        <f>ROUND(E31*J31,2)</f>
        <v>0</v>
      </c>
      <c r="L31" s="176">
        <v>21</v>
      </c>
      <c r="M31" s="176">
        <f>G31*(1+L31/100)</f>
        <v>0</v>
      </c>
      <c r="N31" s="177">
        <v>0.0297</v>
      </c>
      <c r="O31" s="177">
        <f>ROUND(E31*N31,5)</f>
        <v>0.0297</v>
      </c>
      <c r="P31" s="177">
        <v>0</v>
      </c>
      <c r="Q31" s="177">
        <f>ROUND(E31*P31,5)</f>
        <v>0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 t="s">
        <v>163</v>
      </c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</row>
    <row r="32" spans="1:27" ht="12.75">
      <c r="A32" s="179" t="s">
        <v>120</v>
      </c>
      <c r="B32" s="179" t="s">
        <v>57</v>
      </c>
      <c r="C32" s="180" t="s">
        <v>58</v>
      </c>
      <c r="D32" s="181"/>
      <c r="E32" s="182"/>
      <c r="F32" s="183"/>
      <c r="G32" s="183">
        <f>SUMIF(AA33:AA33,"&lt;&gt;NOR",G33:G33)</f>
        <v>0</v>
      </c>
      <c r="H32" s="183"/>
      <c r="I32" s="183">
        <f>SUM(I33:I33)</f>
        <v>0</v>
      </c>
      <c r="J32" s="183"/>
      <c r="K32" s="183">
        <f>SUM(K33:K33)</f>
        <v>0</v>
      </c>
      <c r="L32" s="183"/>
      <c r="M32" s="183">
        <f>SUM(M33:M33)</f>
        <v>0</v>
      </c>
      <c r="N32" s="184"/>
      <c r="O32" s="184">
        <f>SUM(O33:O33)</f>
        <v>0.04453</v>
      </c>
      <c r="P32" s="184"/>
      <c r="Q32" s="184">
        <f>SUM(Q33:Q33)</f>
        <v>0</v>
      </c>
      <c r="AA32" t="s">
        <v>121</v>
      </c>
    </row>
    <row r="33" spans="1:56" ht="12.75" outlineLevel="1">
      <c r="A33" s="171">
        <v>19</v>
      </c>
      <c r="B33" s="171" t="s">
        <v>164</v>
      </c>
      <c r="C33" s="172" t="s">
        <v>165</v>
      </c>
      <c r="D33" s="173" t="s">
        <v>124</v>
      </c>
      <c r="E33" s="174">
        <v>28.185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77">
        <v>0.00158</v>
      </c>
      <c r="O33" s="177">
        <f>ROUND(E33*N33,5)</f>
        <v>0.04453</v>
      </c>
      <c r="P33" s="177">
        <v>0</v>
      </c>
      <c r="Q33" s="177">
        <f>ROUND(E33*P33,5)</f>
        <v>0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 t="s">
        <v>125</v>
      </c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</row>
    <row r="34" spans="1:27" ht="12.75">
      <c r="A34" s="179" t="s">
        <v>120</v>
      </c>
      <c r="B34" s="179" t="s">
        <v>59</v>
      </c>
      <c r="C34" s="180" t="s">
        <v>60</v>
      </c>
      <c r="D34" s="181"/>
      <c r="E34" s="182"/>
      <c r="F34" s="183"/>
      <c r="G34" s="183">
        <f>SUMIF(AA35:AA35,"&lt;&gt;NOR",G35:G35)</f>
        <v>0</v>
      </c>
      <c r="H34" s="183"/>
      <c r="I34" s="183">
        <f>SUM(I35:I35)</f>
        <v>0</v>
      </c>
      <c r="J34" s="183"/>
      <c r="K34" s="183">
        <f>SUM(K35:K35)</f>
        <v>0</v>
      </c>
      <c r="L34" s="183"/>
      <c r="M34" s="183">
        <f>SUM(M35:M35)</f>
        <v>0</v>
      </c>
      <c r="N34" s="184"/>
      <c r="O34" s="184">
        <f>SUM(O35:O35)</f>
        <v>0</v>
      </c>
      <c r="P34" s="184"/>
      <c r="Q34" s="184">
        <f>SUM(Q35:Q35)</f>
        <v>0</v>
      </c>
      <c r="AA34" t="s">
        <v>121</v>
      </c>
    </row>
    <row r="35" spans="1:56" ht="12.75" outlineLevel="1">
      <c r="A35" s="171">
        <v>20</v>
      </c>
      <c r="B35" s="171" t="s">
        <v>166</v>
      </c>
      <c r="C35" s="172" t="s">
        <v>167</v>
      </c>
      <c r="D35" s="173" t="s">
        <v>124</v>
      </c>
      <c r="E35" s="174">
        <v>43.185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7">
        <v>0</v>
      </c>
      <c r="O35" s="177">
        <f>ROUND(E35*N35,5)</f>
        <v>0</v>
      </c>
      <c r="P35" s="177">
        <v>0</v>
      </c>
      <c r="Q35" s="177">
        <f>ROUND(E35*P35,5)</f>
        <v>0</v>
      </c>
      <c r="R35" s="178"/>
      <c r="S35" s="178"/>
      <c r="T35" s="178"/>
      <c r="U35" s="178"/>
      <c r="V35" s="178"/>
      <c r="W35" s="178"/>
      <c r="X35" s="178"/>
      <c r="Y35" s="178"/>
      <c r="Z35" s="178"/>
      <c r="AA35" s="178" t="s">
        <v>125</v>
      </c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</row>
    <row r="36" spans="1:27" ht="12.75">
      <c r="A36" s="179" t="s">
        <v>120</v>
      </c>
      <c r="B36" s="179" t="s">
        <v>61</v>
      </c>
      <c r="C36" s="180" t="s">
        <v>62</v>
      </c>
      <c r="D36" s="181"/>
      <c r="E36" s="182"/>
      <c r="F36" s="183"/>
      <c r="G36" s="183">
        <f>SUMIF(AA37:AA41,"&lt;&gt;NOR",G37:G41)</f>
        <v>0</v>
      </c>
      <c r="H36" s="183"/>
      <c r="I36" s="183">
        <f>SUM(I37:I41)</f>
        <v>0</v>
      </c>
      <c r="J36" s="183"/>
      <c r="K36" s="183">
        <f>SUM(K37:K41)</f>
        <v>0</v>
      </c>
      <c r="L36" s="183"/>
      <c r="M36" s="183">
        <f>SUM(M37:M41)</f>
        <v>0</v>
      </c>
      <c r="N36" s="184"/>
      <c r="O36" s="184">
        <f>SUM(O37:O41)</f>
        <v>0.00481</v>
      </c>
      <c r="P36" s="184"/>
      <c r="Q36" s="184">
        <f>SUM(Q37:Q41)</f>
        <v>0.94051</v>
      </c>
      <c r="AA36" t="s">
        <v>121</v>
      </c>
    </row>
    <row r="37" spans="1:56" ht="12.75" outlineLevel="1">
      <c r="A37" s="171">
        <v>21</v>
      </c>
      <c r="B37" s="171" t="s">
        <v>168</v>
      </c>
      <c r="C37" s="172" t="s">
        <v>169</v>
      </c>
      <c r="D37" s="173" t="s">
        <v>124</v>
      </c>
      <c r="E37" s="174">
        <v>4.35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7">
        <v>0</v>
      </c>
      <c r="O37" s="177">
        <f>ROUND(E37*N37,5)</f>
        <v>0</v>
      </c>
      <c r="P37" s="177">
        <v>0.07</v>
      </c>
      <c r="Q37" s="177">
        <f>ROUND(E37*P37,5)</f>
        <v>0.3045</v>
      </c>
      <c r="R37" s="178"/>
      <c r="S37" s="178"/>
      <c r="T37" s="178"/>
      <c r="U37" s="178"/>
      <c r="V37" s="178"/>
      <c r="W37" s="178"/>
      <c r="X37" s="178"/>
      <c r="Y37" s="178"/>
      <c r="Z37" s="178"/>
      <c r="AA37" s="178" t="s">
        <v>125</v>
      </c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</row>
    <row r="38" spans="1:56" ht="22.5" outlineLevel="1">
      <c r="A38" s="171">
        <v>22</v>
      </c>
      <c r="B38" s="171" t="s">
        <v>170</v>
      </c>
      <c r="C38" s="172" t="s">
        <v>171</v>
      </c>
      <c r="D38" s="173" t="s">
        <v>153</v>
      </c>
      <c r="E38" s="174">
        <v>0.12</v>
      </c>
      <c r="F38" s="175"/>
      <c r="G38" s="176">
        <f>ROUND(E38*F38,2)</f>
        <v>0</v>
      </c>
      <c r="H38" s="175"/>
      <c r="I38" s="176">
        <f>ROUND(E38*H38,2)</f>
        <v>0</v>
      </c>
      <c r="J38" s="175"/>
      <c r="K38" s="176">
        <f>ROUND(E38*J38,2)</f>
        <v>0</v>
      </c>
      <c r="L38" s="176">
        <v>21</v>
      </c>
      <c r="M38" s="176">
        <f>G38*(1+L38/100)</f>
        <v>0</v>
      </c>
      <c r="N38" s="177">
        <v>0</v>
      </c>
      <c r="O38" s="177">
        <f>ROUND(E38*N38,5)</f>
        <v>0</v>
      </c>
      <c r="P38" s="177">
        <v>2.2</v>
      </c>
      <c r="Q38" s="177">
        <f>ROUND(E38*P38,5)</f>
        <v>0.264</v>
      </c>
      <c r="R38" s="178"/>
      <c r="S38" s="178"/>
      <c r="T38" s="178"/>
      <c r="U38" s="178"/>
      <c r="V38" s="178"/>
      <c r="W38" s="178"/>
      <c r="X38" s="178"/>
      <c r="Y38" s="178"/>
      <c r="Z38" s="178"/>
      <c r="AA38" s="178" t="s">
        <v>125</v>
      </c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</row>
    <row r="39" spans="1:56" ht="12.75" outlineLevel="1">
      <c r="A39" s="171">
        <v>23</v>
      </c>
      <c r="B39" s="171" t="s">
        <v>172</v>
      </c>
      <c r="C39" s="172" t="s">
        <v>173</v>
      </c>
      <c r="D39" s="173" t="s">
        <v>160</v>
      </c>
      <c r="E39" s="174">
        <v>2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7">
        <v>0</v>
      </c>
      <c r="O39" s="177">
        <f>ROUND(E39*N39,5)</f>
        <v>0</v>
      </c>
      <c r="P39" s="177">
        <v>0</v>
      </c>
      <c r="Q39" s="177">
        <f>ROUND(E39*P39,5)</f>
        <v>0</v>
      </c>
      <c r="R39" s="178"/>
      <c r="S39" s="178"/>
      <c r="T39" s="178"/>
      <c r="U39" s="178"/>
      <c r="V39" s="178"/>
      <c r="W39" s="178"/>
      <c r="X39" s="178"/>
      <c r="Y39" s="178"/>
      <c r="Z39" s="178"/>
      <c r="AA39" s="178" t="s">
        <v>125</v>
      </c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</row>
    <row r="40" spans="1:56" ht="12.75" outlineLevel="1">
      <c r="A40" s="171">
        <v>24</v>
      </c>
      <c r="B40" s="171" t="s">
        <v>174</v>
      </c>
      <c r="C40" s="172" t="s">
        <v>175</v>
      </c>
      <c r="D40" s="173" t="s">
        <v>124</v>
      </c>
      <c r="E40" s="174">
        <v>4.11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21</v>
      </c>
      <c r="M40" s="176">
        <f>G40*(1+L40/100)</f>
        <v>0</v>
      </c>
      <c r="N40" s="177">
        <v>0.00117</v>
      </c>
      <c r="O40" s="177">
        <f>ROUND(E40*N40,5)</f>
        <v>0.00481</v>
      </c>
      <c r="P40" s="177">
        <v>0.076</v>
      </c>
      <c r="Q40" s="177">
        <f>ROUND(E40*P40,5)</f>
        <v>0.31236</v>
      </c>
      <c r="R40" s="178"/>
      <c r="S40" s="178"/>
      <c r="T40" s="178"/>
      <c r="U40" s="178"/>
      <c r="V40" s="178"/>
      <c r="W40" s="178"/>
      <c r="X40" s="178"/>
      <c r="Y40" s="178"/>
      <c r="Z40" s="178"/>
      <c r="AA40" s="178" t="s">
        <v>125</v>
      </c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</row>
    <row r="41" spans="1:56" ht="12.75" outlineLevel="1">
      <c r="A41" s="171">
        <v>25</v>
      </c>
      <c r="B41" s="171" t="s">
        <v>176</v>
      </c>
      <c r="C41" s="172" t="s">
        <v>177</v>
      </c>
      <c r="D41" s="173" t="s">
        <v>124</v>
      </c>
      <c r="E41" s="174">
        <v>23.67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77">
        <v>0</v>
      </c>
      <c r="O41" s="177">
        <f>ROUND(E41*N41,5)</f>
        <v>0</v>
      </c>
      <c r="P41" s="177">
        <v>0.00252</v>
      </c>
      <c r="Q41" s="177">
        <f>ROUND(E41*P41,5)</f>
        <v>0.05965</v>
      </c>
      <c r="R41" s="178"/>
      <c r="S41" s="178"/>
      <c r="T41" s="178"/>
      <c r="U41" s="178"/>
      <c r="V41" s="178"/>
      <c r="W41" s="178"/>
      <c r="X41" s="178"/>
      <c r="Y41" s="178"/>
      <c r="Z41" s="178"/>
      <c r="AA41" s="178" t="s">
        <v>125</v>
      </c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</row>
    <row r="42" spans="1:27" ht="12.75">
      <c r="A42" s="179" t="s">
        <v>120</v>
      </c>
      <c r="B42" s="179" t="s">
        <v>63</v>
      </c>
      <c r="C42" s="180" t="s">
        <v>64</v>
      </c>
      <c r="D42" s="181"/>
      <c r="E42" s="182"/>
      <c r="F42" s="183"/>
      <c r="G42" s="183">
        <f>SUMIF(AA43:AA54,"&lt;&gt;NOR",G43:G54)</f>
        <v>0</v>
      </c>
      <c r="H42" s="183"/>
      <c r="I42" s="183">
        <f>SUM(I43:I54)</f>
        <v>0</v>
      </c>
      <c r="J42" s="183"/>
      <c r="K42" s="183">
        <f>SUM(K43:K54)</f>
        <v>0</v>
      </c>
      <c r="L42" s="183"/>
      <c r="M42" s="183">
        <f>SUM(M43:M54)</f>
        <v>0</v>
      </c>
      <c r="N42" s="184"/>
      <c r="O42" s="184">
        <f>SUM(O43:O54)</f>
        <v>0.00123</v>
      </c>
      <c r="P42" s="184"/>
      <c r="Q42" s="184">
        <f>SUM(Q43:Q54)</f>
        <v>1.38313</v>
      </c>
      <c r="AA42" t="s">
        <v>121</v>
      </c>
    </row>
    <row r="43" spans="1:56" ht="12.75" outlineLevel="1">
      <c r="A43" s="171">
        <v>26</v>
      </c>
      <c r="B43" s="171" t="s">
        <v>178</v>
      </c>
      <c r="C43" s="172" t="s">
        <v>179</v>
      </c>
      <c r="D43" s="173" t="s">
        <v>124</v>
      </c>
      <c r="E43" s="174">
        <v>19.4475</v>
      </c>
      <c r="F43" s="175"/>
      <c r="G43" s="176">
        <f aca="true" t="shared" si="6" ref="G43:G54">ROUND(E43*F43,2)</f>
        <v>0</v>
      </c>
      <c r="H43" s="175"/>
      <c r="I43" s="176">
        <f aca="true" t="shared" si="7" ref="I43:I54">ROUND(E43*H43,2)</f>
        <v>0</v>
      </c>
      <c r="J43" s="175"/>
      <c r="K43" s="176">
        <f aca="true" t="shared" si="8" ref="K43:K54">ROUND(E43*J43,2)</f>
        <v>0</v>
      </c>
      <c r="L43" s="176">
        <v>21</v>
      </c>
      <c r="M43" s="176">
        <f aca="true" t="shared" si="9" ref="M43:M54">G43*(1+L43/100)</f>
        <v>0</v>
      </c>
      <c r="N43" s="177">
        <v>0</v>
      </c>
      <c r="O43" s="177">
        <f aca="true" t="shared" si="10" ref="O43:O54">ROUND(E43*N43,5)</f>
        <v>0</v>
      </c>
      <c r="P43" s="177">
        <v>0.068</v>
      </c>
      <c r="Q43" s="177">
        <f aca="true" t="shared" si="11" ref="Q43:Q54">ROUND(E43*P43,5)</f>
        <v>1.32243</v>
      </c>
      <c r="R43" s="178"/>
      <c r="S43" s="178"/>
      <c r="T43" s="178"/>
      <c r="U43" s="178"/>
      <c r="V43" s="178"/>
      <c r="W43" s="178"/>
      <c r="X43" s="178"/>
      <c r="Y43" s="178"/>
      <c r="Z43" s="178"/>
      <c r="AA43" s="178" t="s">
        <v>125</v>
      </c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</row>
    <row r="44" spans="1:56" ht="12.75" outlineLevel="1">
      <c r="A44" s="171">
        <v>27</v>
      </c>
      <c r="B44" s="171" t="s">
        <v>180</v>
      </c>
      <c r="C44" s="172" t="s">
        <v>181</v>
      </c>
      <c r="D44" s="173" t="s">
        <v>146</v>
      </c>
      <c r="E44" s="174">
        <v>2.2</v>
      </c>
      <c r="F44" s="175"/>
      <c r="G44" s="176">
        <f t="shared" si="6"/>
        <v>0</v>
      </c>
      <c r="H44" s="175"/>
      <c r="I44" s="176">
        <f t="shared" si="7"/>
        <v>0</v>
      </c>
      <c r="J44" s="175"/>
      <c r="K44" s="176">
        <f t="shared" si="8"/>
        <v>0</v>
      </c>
      <c r="L44" s="176">
        <v>21</v>
      </c>
      <c r="M44" s="176">
        <f t="shared" si="9"/>
        <v>0</v>
      </c>
      <c r="N44" s="177">
        <v>0</v>
      </c>
      <c r="O44" s="177">
        <f t="shared" si="10"/>
        <v>0</v>
      </c>
      <c r="P44" s="177">
        <v>0.016</v>
      </c>
      <c r="Q44" s="177">
        <f t="shared" si="11"/>
        <v>0.0352</v>
      </c>
      <c r="R44" s="178"/>
      <c r="S44" s="178"/>
      <c r="T44" s="178"/>
      <c r="U44" s="178"/>
      <c r="V44" s="178"/>
      <c r="W44" s="178"/>
      <c r="X44" s="178"/>
      <c r="Y44" s="178"/>
      <c r="Z44" s="178"/>
      <c r="AA44" s="178" t="s">
        <v>125</v>
      </c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</row>
    <row r="45" spans="1:56" ht="12.75" outlineLevel="1">
      <c r="A45" s="171">
        <v>28</v>
      </c>
      <c r="B45" s="171" t="s">
        <v>182</v>
      </c>
      <c r="C45" s="172" t="s">
        <v>183</v>
      </c>
      <c r="D45" s="173" t="s">
        <v>146</v>
      </c>
      <c r="E45" s="174">
        <v>1</v>
      </c>
      <c r="F45" s="175"/>
      <c r="G45" s="176">
        <f t="shared" si="6"/>
        <v>0</v>
      </c>
      <c r="H45" s="175"/>
      <c r="I45" s="176">
        <f t="shared" si="7"/>
        <v>0</v>
      </c>
      <c r="J45" s="175"/>
      <c r="K45" s="176">
        <f t="shared" si="8"/>
        <v>0</v>
      </c>
      <c r="L45" s="176">
        <v>21</v>
      </c>
      <c r="M45" s="176">
        <f t="shared" si="9"/>
        <v>0</v>
      </c>
      <c r="N45" s="177">
        <v>0.00049</v>
      </c>
      <c r="O45" s="177">
        <f t="shared" si="10"/>
        <v>0.00049</v>
      </c>
      <c r="P45" s="177">
        <v>0.006</v>
      </c>
      <c r="Q45" s="177">
        <f t="shared" si="11"/>
        <v>0.006</v>
      </c>
      <c r="R45" s="178"/>
      <c r="S45" s="178"/>
      <c r="T45" s="178"/>
      <c r="U45" s="178"/>
      <c r="V45" s="178"/>
      <c r="W45" s="178"/>
      <c r="X45" s="178"/>
      <c r="Y45" s="178"/>
      <c r="Z45" s="178"/>
      <c r="AA45" s="178" t="s">
        <v>125</v>
      </c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</row>
    <row r="46" spans="1:56" ht="12.75" outlineLevel="1">
      <c r="A46" s="171">
        <v>29</v>
      </c>
      <c r="B46" s="171" t="s">
        <v>184</v>
      </c>
      <c r="C46" s="172" t="s">
        <v>185</v>
      </c>
      <c r="D46" s="173" t="s">
        <v>146</v>
      </c>
      <c r="E46" s="174">
        <v>1.5</v>
      </c>
      <c r="F46" s="175"/>
      <c r="G46" s="176">
        <f t="shared" si="6"/>
        <v>0</v>
      </c>
      <c r="H46" s="175"/>
      <c r="I46" s="176">
        <f t="shared" si="7"/>
        <v>0</v>
      </c>
      <c r="J46" s="175"/>
      <c r="K46" s="176">
        <f t="shared" si="8"/>
        <v>0</v>
      </c>
      <c r="L46" s="176">
        <v>21</v>
      </c>
      <c r="M46" s="176">
        <f t="shared" si="9"/>
        <v>0</v>
      </c>
      <c r="N46" s="177">
        <v>0.00049</v>
      </c>
      <c r="O46" s="177">
        <f t="shared" si="10"/>
        <v>0.00074</v>
      </c>
      <c r="P46" s="177">
        <v>0.013</v>
      </c>
      <c r="Q46" s="177">
        <f t="shared" si="11"/>
        <v>0.0195</v>
      </c>
      <c r="R46" s="178"/>
      <c r="S46" s="178"/>
      <c r="T46" s="178"/>
      <c r="U46" s="178"/>
      <c r="V46" s="178"/>
      <c r="W46" s="178"/>
      <c r="X46" s="178"/>
      <c r="Y46" s="178"/>
      <c r="Z46" s="178"/>
      <c r="AA46" s="178" t="s">
        <v>125</v>
      </c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</row>
    <row r="47" spans="1:56" ht="12.75" outlineLevel="1">
      <c r="A47" s="171">
        <v>30</v>
      </c>
      <c r="B47" s="171" t="s">
        <v>186</v>
      </c>
      <c r="C47" s="172" t="s">
        <v>187</v>
      </c>
      <c r="D47" s="173" t="s">
        <v>188</v>
      </c>
      <c r="E47" s="174">
        <v>2.72</v>
      </c>
      <c r="F47" s="175"/>
      <c r="G47" s="176">
        <f t="shared" si="6"/>
        <v>0</v>
      </c>
      <c r="H47" s="175"/>
      <c r="I47" s="176">
        <f t="shared" si="7"/>
        <v>0</v>
      </c>
      <c r="J47" s="175"/>
      <c r="K47" s="176">
        <f t="shared" si="8"/>
        <v>0</v>
      </c>
      <c r="L47" s="176">
        <v>21</v>
      </c>
      <c r="M47" s="176">
        <f t="shared" si="9"/>
        <v>0</v>
      </c>
      <c r="N47" s="177">
        <v>0</v>
      </c>
      <c r="O47" s="177">
        <f t="shared" si="10"/>
        <v>0</v>
      </c>
      <c r="P47" s="177">
        <v>0</v>
      </c>
      <c r="Q47" s="177">
        <f t="shared" si="11"/>
        <v>0</v>
      </c>
      <c r="R47" s="178"/>
      <c r="S47" s="178"/>
      <c r="T47" s="178"/>
      <c r="U47" s="178"/>
      <c r="V47" s="178"/>
      <c r="W47" s="178"/>
      <c r="X47" s="178"/>
      <c r="Y47" s="178"/>
      <c r="Z47" s="178"/>
      <c r="AA47" s="178" t="s">
        <v>125</v>
      </c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</row>
    <row r="48" spans="1:56" ht="12.75" outlineLevel="1">
      <c r="A48" s="171">
        <v>31</v>
      </c>
      <c r="B48" s="171" t="s">
        <v>189</v>
      </c>
      <c r="C48" s="172" t="s">
        <v>190</v>
      </c>
      <c r="D48" s="173" t="s">
        <v>188</v>
      </c>
      <c r="E48" s="174">
        <v>10.88</v>
      </c>
      <c r="F48" s="175"/>
      <c r="G48" s="176">
        <f t="shared" si="6"/>
        <v>0</v>
      </c>
      <c r="H48" s="175"/>
      <c r="I48" s="176">
        <f t="shared" si="7"/>
        <v>0</v>
      </c>
      <c r="J48" s="175"/>
      <c r="K48" s="176">
        <f t="shared" si="8"/>
        <v>0</v>
      </c>
      <c r="L48" s="176">
        <v>21</v>
      </c>
      <c r="M48" s="176">
        <f t="shared" si="9"/>
        <v>0</v>
      </c>
      <c r="N48" s="177">
        <v>0</v>
      </c>
      <c r="O48" s="177">
        <f t="shared" si="10"/>
        <v>0</v>
      </c>
      <c r="P48" s="177">
        <v>0</v>
      </c>
      <c r="Q48" s="177">
        <f t="shared" si="11"/>
        <v>0</v>
      </c>
      <c r="R48" s="178"/>
      <c r="S48" s="178"/>
      <c r="T48" s="178"/>
      <c r="U48" s="178"/>
      <c r="V48" s="178"/>
      <c r="W48" s="178"/>
      <c r="X48" s="178"/>
      <c r="Y48" s="178"/>
      <c r="Z48" s="178"/>
      <c r="AA48" s="178" t="s">
        <v>125</v>
      </c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</row>
    <row r="49" spans="1:56" ht="12.75" outlineLevel="1">
      <c r="A49" s="171">
        <v>32</v>
      </c>
      <c r="B49" s="171" t="s">
        <v>191</v>
      </c>
      <c r="C49" s="172" t="s">
        <v>192</v>
      </c>
      <c r="D49" s="173" t="s">
        <v>188</v>
      </c>
      <c r="E49" s="174">
        <v>2.72</v>
      </c>
      <c r="F49" s="175"/>
      <c r="G49" s="176">
        <f t="shared" si="6"/>
        <v>0</v>
      </c>
      <c r="H49" s="175"/>
      <c r="I49" s="176">
        <f t="shared" si="7"/>
        <v>0</v>
      </c>
      <c r="J49" s="175"/>
      <c r="K49" s="176">
        <f t="shared" si="8"/>
        <v>0</v>
      </c>
      <c r="L49" s="176">
        <v>21</v>
      </c>
      <c r="M49" s="176">
        <f t="shared" si="9"/>
        <v>0</v>
      </c>
      <c r="N49" s="177">
        <v>0</v>
      </c>
      <c r="O49" s="177">
        <f t="shared" si="10"/>
        <v>0</v>
      </c>
      <c r="P49" s="177">
        <v>0</v>
      </c>
      <c r="Q49" s="177">
        <f t="shared" si="11"/>
        <v>0</v>
      </c>
      <c r="R49" s="178"/>
      <c r="S49" s="178"/>
      <c r="T49" s="178"/>
      <c r="U49" s="178"/>
      <c r="V49" s="178"/>
      <c r="W49" s="178"/>
      <c r="X49" s="178"/>
      <c r="Y49" s="178"/>
      <c r="Z49" s="178"/>
      <c r="AA49" s="178" t="s">
        <v>125</v>
      </c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</row>
    <row r="50" spans="1:56" ht="12.75" outlineLevel="1">
      <c r="A50" s="171">
        <v>33</v>
      </c>
      <c r="B50" s="171" t="s">
        <v>193</v>
      </c>
      <c r="C50" s="172" t="s">
        <v>194</v>
      </c>
      <c r="D50" s="173" t="s">
        <v>188</v>
      </c>
      <c r="E50" s="174">
        <v>2.72</v>
      </c>
      <c r="F50" s="175"/>
      <c r="G50" s="176">
        <f t="shared" si="6"/>
        <v>0</v>
      </c>
      <c r="H50" s="175"/>
      <c r="I50" s="176">
        <f t="shared" si="7"/>
        <v>0</v>
      </c>
      <c r="J50" s="175"/>
      <c r="K50" s="176">
        <f t="shared" si="8"/>
        <v>0</v>
      </c>
      <c r="L50" s="176">
        <v>21</v>
      </c>
      <c r="M50" s="176">
        <f t="shared" si="9"/>
        <v>0</v>
      </c>
      <c r="N50" s="177">
        <v>0</v>
      </c>
      <c r="O50" s="177">
        <f t="shared" si="10"/>
        <v>0</v>
      </c>
      <c r="P50" s="177">
        <v>0</v>
      </c>
      <c r="Q50" s="177">
        <f t="shared" si="11"/>
        <v>0</v>
      </c>
      <c r="R50" s="178"/>
      <c r="S50" s="178"/>
      <c r="T50" s="178"/>
      <c r="U50" s="178"/>
      <c r="V50" s="178"/>
      <c r="W50" s="178"/>
      <c r="X50" s="178"/>
      <c r="Y50" s="178"/>
      <c r="Z50" s="178"/>
      <c r="AA50" s="178" t="s">
        <v>125</v>
      </c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</row>
    <row r="51" spans="1:56" ht="12.75" outlineLevel="1">
      <c r="A51" s="171">
        <v>34</v>
      </c>
      <c r="B51" s="171" t="s">
        <v>195</v>
      </c>
      <c r="C51" s="172" t="s">
        <v>196</v>
      </c>
      <c r="D51" s="173" t="s">
        <v>188</v>
      </c>
      <c r="E51" s="174">
        <v>2.72</v>
      </c>
      <c r="F51" s="175"/>
      <c r="G51" s="176">
        <f t="shared" si="6"/>
        <v>0</v>
      </c>
      <c r="H51" s="175"/>
      <c r="I51" s="176">
        <f t="shared" si="7"/>
        <v>0</v>
      </c>
      <c r="J51" s="175"/>
      <c r="K51" s="176">
        <f t="shared" si="8"/>
        <v>0</v>
      </c>
      <c r="L51" s="176">
        <v>21</v>
      </c>
      <c r="M51" s="176">
        <f t="shared" si="9"/>
        <v>0</v>
      </c>
      <c r="N51" s="177">
        <v>0</v>
      </c>
      <c r="O51" s="177">
        <f t="shared" si="10"/>
        <v>0</v>
      </c>
      <c r="P51" s="177">
        <v>0</v>
      </c>
      <c r="Q51" s="177">
        <f t="shared" si="11"/>
        <v>0</v>
      </c>
      <c r="R51" s="178"/>
      <c r="S51" s="178"/>
      <c r="T51" s="178"/>
      <c r="U51" s="178"/>
      <c r="V51" s="178"/>
      <c r="W51" s="178"/>
      <c r="X51" s="178"/>
      <c r="Y51" s="178"/>
      <c r="Z51" s="178"/>
      <c r="AA51" s="178" t="s">
        <v>125</v>
      </c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</row>
    <row r="52" spans="1:56" ht="12.75" outlineLevel="1">
      <c r="A52" s="171">
        <v>35</v>
      </c>
      <c r="B52" s="171" t="s">
        <v>197</v>
      </c>
      <c r="C52" s="172" t="s">
        <v>198</v>
      </c>
      <c r="D52" s="173" t="s">
        <v>188</v>
      </c>
      <c r="E52" s="174">
        <v>2.72</v>
      </c>
      <c r="F52" s="175"/>
      <c r="G52" s="176">
        <f t="shared" si="6"/>
        <v>0</v>
      </c>
      <c r="H52" s="175"/>
      <c r="I52" s="176">
        <f t="shared" si="7"/>
        <v>0</v>
      </c>
      <c r="J52" s="175"/>
      <c r="K52" s="176">
        <f t="shared" si="8"/>
        <v>0</v>
      </c>
      <c r="L52" s="176">
        <v>21</v>
      </c>
      <c r="M52" s="176">
        <f t="shared" si="9"/>
        <v>0</v>
      </c>
      <c r="N52" s="177">
        <v>0</v>
      </c>
      <c r="O52" s="177">
        <f t="shared" si="10"/>
        <v>0</v>
      </c>
      <c r="P52" s="177">
        <v>0</v>
      </c>
      <c r="Q52" s="177">
        <f t="shared" si="11"/>
        <v>0</v>
      </c>
      <c r="R52" s="178"/>
      <c r="S52" s="178"/>
      <c r="T52" s="178"/>
      <c r="U52" s="178"/>
      <c r="V52" s="178"/>
      <c r="W52" s="178"/>
      <c r="X52" s="178"/>
      <c r="Y52" s="178"/>
      <c r="Z52" s="178"/>
      <c r="AA52" s="178" t="s">
        <v>125</v>
      </c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</row>
    <row r="53" spans="1:56" ht="12.75" outlineLevel="1">
      <c r="A53" s="171">
        <v>36</v>
      </c>
      <c r="B53" s="171" t="s">
        <v>199</v>
      </c>
      <c r="C53" s="172" t="s">
        <v>200</v>
      </c>
      <c r="D53" s="173" t="s">
        <v>188</v>
      </c>
      <c r="E53" s="174">
        <v>27.2</v>
      </c>
      <c r="F53" s="175"/>
      <c r="G53" s="176">
        <f t="shared" si="6"/>
        <v>0</v>
      </c>
      <c r="H53" s="175"/>
      <c r="I53" s="176">
        <f t="shared" si="7"/>
        <v>0</v>
      </c>
      <c r="J53" s="175"/>
      <c r="K53" s="176">
        <f t="shared" si="8"/>
        <v>0</v>
      </c>
      <c r="L53" s="176">
        <v>21</v>
      </c>
      <c r="M53" s="176">
        <f t="shared" si="9"/>
        <v>0</v>
      </c>
      <c r="N53" s="177">
        <v>0</v>
      </c>
      <c r="O53" s="177">
        <f t="shared" si="10"/>
        <v>0</v>
      </c>
      <c r="P53" s="177">
        <v>0</v>
      </c>
      <c r="Q53" s="177">
        <f t="shared" si="11"/>
        <v>0</v>
      </c>
      <c r="R53" s="178"/>
      <c r="S53" s="178"/>
      <c r="T53" s="178"/>
      <c r="U53" s="178"/>
      <c r="V53" s="178"/>
      <c r="W53" s="178"/>
      <c r="X53" s="178"/>
      <c r="Y53" s="178"/>
      <c r="Z53" s="178"/>
      <c r="AA53" s="178" t="s">
        <v>125</v>
      </c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</row>
    <row r="54" spans="1:56" ht="12.75" outlineLevel="1">
      <c r="A54" s="171">
        <v>37</v>
      </c>
      <c r="B54" s="171" t="s">
        <v>201</v>
      </c>
      <c r="C54" s="172" t="s">
        <v>202</v>
      </c>
      <c r="D54" s="173" t="s">
        <v>188</v>
      </c>
      <c r="E54" s="174">
        <v>2.72</v>
      </c>
      <c r="F54" s="175"/>
      <c r="G54" s="176">
        <f t="shared" si="6"/>
        <v>0</v>
      </c>
      <c r="H54" s="175"/>
      <c r="I54" s="176">
        <f t="shared" si="7"/>
        <v>0</v>
      </c>
      <c r="J54" s="175"/>
      <c r="K54" s="176">
        <f t="shared" si="8"/>
        <v>0</v>
      </c>
      <c r="L54" s="176">
        <v>21</v>
      </c>
      <c r="M54" s="176">
        <f t="shared" si="9"/>
        <v>0</v>
      </c>
      <c r="N54" s="177">
        <v>0</v>
      </c>
      <c r="O54" s="177">
        <f t="shared" si="10"/>
        <v>0</v>
      </c>
      <c r="P54" s="177">
        <v>0</v>
      </c>
      <c r="Q54" s="177">
        <f t="shared" si="11"/>
        <v>0</v>
      </c>
      <c r="R54" s="178"/>
      <c r="S54" s="178"/>
      <c r="T54" s="178"/>
      <c r="U54" s="178"/>
      <c r="V54" s="178"/>
      <c r="W54" s="178"/>
      <c r="X54" s="178"/>
      <c r="Y54" s="178"/>
      <c r="Z54" s="178"/>
      <c r="AA54" s="178" t="s">
        <v>125</v>
      </c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</row>
    <row r="55" spans="1:27" ht="12.75">
      <c r="A55" s="179" t="s">
        <v>120</v>
      </c>
      <c r="B55" s="179" t="s">
        <v>65</v>
      </c>
      <c r="C55" s="180" t="s">
        <v>66</v>
      </c>
      <c r="D55" s="181"/>
      <c r="E55" s="182"/>
      <c r="F55" s="183"/>
      <c r="G55" s="183">
        <f>SUMIF(AA56:AA56,"&lt;&gt;NOR",G56:G56)</f>
        <v>0</v>
      </c>
      <c r="H55" s="183"/>
      <c r="I55" s="183">
        <f>SUM(I56:I56)</f>
        <v>0</v>
      </c>
      <c r="J55" s="183"/>
      <c r="K55" s="183">
        <f>SUM(K56:K56)</f>
        <v>0</v>
      </c>
      <c r="L55" s="183"/>
      <c r="M55" s="183">
        <f>SUM(M56:M56)</f>
        <v>0</v>
      </c>
      <c r="N55" s="184"/>
      <c r="O55" s="184">
        <f>SUM(O56:O56)</f>
        <v>0</v>
      </c>
      <c r="P55" s="184"/>
      <c r="Q55" s="184">
        <f>SUM(Q56:Q56)</f>
        <v>0</v>
      </c>
      <c r="AA55" t="s">
        <v>121</v>
      </c>
    </row>
    <row r="56" spans="1:56" ht="22.5" outlineLevel="1">
      <c r="A56" s="171">
        <v>38</v>
      </c>
      <c r="B56" s="171" t="s">
        <v>203</v>
      </c>
      <c r="C56" s="172" t="s">
        <v>204</v>
      </c>
      <c r="D56" s="173" t="s">
        <v>188</v>
      </c>
      <c r="E56" s="174">
        <v>3.52</v>
      </c>
      <c r="F56" s="175"/>
      <c r="G56" s="176">
        <f>ROUND(E56*F56,2)</f>
        <v>0</v>
      </c>
      <c r="H56" s="175"/>
      <c r="I56" s="176">
        <f>ROUND(E56*H56,2)</f>
        <v>0</v>
      </c>
      <c r="J56" s="175"/>
      <c r="K56" s="176">
        <f>ROUND(E56*J56,2)</f>
        <v>0</v>
      </c>
      <c r="L56" s="176">
        <v>21</v>
      </c>
      <c r="M56" s="176">
        <f>G56*(1+L56/100)</f>
        <v>0</v>
      </c>
      <c r="N56" s="177">
        <v>0</v>
      </c>
      <c r="O56" s="177">
        <f>ROUND(E56*N56,5)</f>
        <v>0</v>
      </c>
      <c r="P56" s="177">
        <v>0</v>
      </c>
      <c r="Q56" s="177">
        <f>ROUND(E56*P56,5)</f>
        <v>0</v>
      </c>
      <c r="R56" s="178"/>
      <c r="S56" s="178"/>
      <c r="T56" s="178"/>
      <c r="U56" s="178"/>
      <c r="V56" s="178"/>
      <c r="W56" s="178"/>
      <c r="X56" s="178"/>
      <c r="Y56" s="178"/>
      <c r="Z56" s="178"/>
      <c r="AA56" s="178" t="s">
        <v>125</v>
      </c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</row>
    <row r="57" spans="1:27" ht="12.75">
      <c r="A57" s="179" t="s">
        <v>120</v>
      </c>
      <c r="B57" s="179" t="s">
        <v>67</v>
      </c>
      <c r="C57" s="180" t="s">
        <v>68</v>
      </c>
      <c r="D57" s="181"/>
      <c r="E57" s="182"/>
      <c r="F57" s="183"/>
      <c r="G57" s="183">
        <f>SUMIF(AA58:AA60,"&lt;&gt;NOR",G58:G60)</f>
        <v>0</v>
      </c>
      <c r="H57" s="183"/>
      <c r="I57" s="183">
        <f>SUM(I58:I60)</f>
        <v>0</v>
      </c>
      <c r="J57" s="183"/>
      <c r="K57" s="183">
        <f>SUM(K58:K60)</f>
        <v>0</v>
      </c>
      <c r="L57" s="183"/>
      <c r="M57" s="183">
        <f>SUM(M58:M60)</f>
        <v>0</v>
      </c>
      <c r="N57" s="184"/>
      <c r="O57" s="184">
        <f>SUM(O58:O60)</f>
        <v>0.020130000000000002</v>
      </c>
      <c r="P57" s="184"/>
      <c r="Q57" s="184">
        <f>SUM(Q58:Q60)</f>
        <v>0</v>
      </c>
      <c r="AA57" t="s">
        <v>121</v>
      </c>
    </row>
    <row r="58" spans="1:56" ht="12.75" outlineLevel="1">
      <c r="A58" s="171">
        <v>39</v>
      </c>
      <c r="B58" s="171" t="s">
        <v>205</v>
      </c>
      <c r="C58" s="172" t="s">
        <v>206</v>
      </c>
      <c r="D58" s="173" t="s">
        <v>124</v>
      </c>
      <c r="E58" s="174">
        <v>12.4125</v>
      </c>
      <c r="F58" s="175"/>
      <c r="G58" s="176">
        <f>ROUND(E58*F58,2)</f>
        <v>0</v>
      </c>
      <c r="H58" s="175"/>
      <c r="I58" s="176">
        <f>ROUND(E58*H58,2)</f>
        <v>0</v>
      </c>
      <c r="J58" s="175"/>
      <c r="K58" s="176">
        <f>ROUND(E58*J58,2)</f>
        <v>0</v>
      </c>
      <c r="L58" s="176">
        <v>21</v>
      </c>
      <c r="M58" s="176">
        <f>G58*(1+L58/100)</f>
        <v>0</v>
      </c>
      <c r="N58" s="177">
        <v>0.00021</v>
      </c>
      <c r="O58" s="177">
        <f>ROUND(E58*N58,5)</f>
        <v>0.00261</v>
      </c>
      <c r="P58" s="177">
        <v>0</v>
      </c>
      <c r="Q58" s="177">
        <f>ROUND(E58*P58,5)</f>
        <v>0</v>
      </c>
      <c r="R58" s="178"/>
      <c r="S58" s="178"/>
      <c r="T58" s="178"/>
      <c r="U58" s="178"/>
      <c r="V58" s="178"/>
      <c r="W58" s="178"/>
      <c r="X58" s="178"/>
      <c r="Y58" s="178"/>
      <c r="Z58" s="178"/>
      <c r="AA58" s="178" t="s">
        <v>125</v>
      </c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</row>
    <row r="59" spans="1:56" ht="12.75" outlineLevel="1">
      <c r="A59" s="171">
        <v>40</v>
      </c>
      <c r="B59" s="171" t="s">
        <v>207</v>
      </c>
      <c r="C59" s="172" t="s">
        <v>208</v>
      </c>
      <c r="D59" s="173" t="s">
        <v>124</v>
      </c>
      <c r="E59" s="174">
        <v>12.4125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7">
        <v>0.00126</v>
      </c>
      <c r="O59" s="177">
        <f>ROUND(E59*N59,5)</f>
        <v>0.01564</v>
      </c>
      <c r="P59" s="177">
        <v>0</v>
      </c>
      <c r="Q59" s="177">
        <f>ROUND(E59*P59,5)</f>
        <v>0</v>
      </c>
      <c r="R59" s="178"/>
      <c r="S59" s="178"/>
      <c r="T59" s="178"/>
      <c r="U59" s="178"/>
      <c r="V59" s="178"/>
      <c r="W59" s="178"/>
      <c r="X59" s="178"/>
      <c r="Y59" s="178"/>
      <c r="Z59" s="178"/>
      <c r="AA59" s="178" t="s">
        <v>125</v>
      </c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</row>
    <row r="60" spans="1:56" ht="12.75" outlineLevel="1">
      <c r="A60" s="171">
        <v>41</v>
      </c>
      <c r="B60" s="171" t="s">
        <v>209</v>
      </c>
      <c r="C60" s="172" t="s">
        <v>210</v>
      </c>
      <c r="D60" s="173" t="s">
        <v>146</v>
      </c>
      <c r="E60" s="174">
        <v>12.5</v>
      </c>
      <c r="F60" s="175"/>
      <c r="G60" s="176">
        <f>ROUND(E60*F60,2)</f>
        <v>0</v>
      </c>
      <c r="H60" s="175"/>
      <c r="I60" s="176">
        <f>ROUND(E60*H60,2)</f>
        <v>0</v>
      </c>
      <c r="J60" s="175"/>
      <c r="K60" s="176">
        <f>ROUND(E60*J60,2)</f>
        <v>0</v>
      </c>
      <c r="L60" s="176">
        <v>21</v>
      </c>
      <c r="M60" s="176">
        <f>G60*(1+L60/100)</f>
        <v>0</v>
      </c>
      <c r="N60" s="177">
        <v>0.00015</v>
      </c>
      <c r="O60" s="177">
        <f>ROUND(E60*N60,5)</f>
        <v>0.00188</v>
      </c>
      <c r="P60" s="177">
        <v>0</v>
      </c>
      <c r="Q60" s="177">
        <f>ROUND(E60*P60,5)</f>
        <v>0</v>
      </c>
      <c r="R60" s="178"/>
      <c r="S60" s="178"/>
      <c r="T60" s="178"/>
      <c r="U60" s="178"/>
      <c r="V60" s="178"/>
      <c r="W60" s="178"/>
      <c r="X60" s="178"/>
      <c r="Y60" s="178"/>
      <c r="Z60" s="178"/>
      <c r="AA60" s="178" t="s">
        <v>125</v>
      </c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</row>
    <row r="61" spans="1:27" ht="12.75">
      <c r="A61" s="179" t="s">
        <v>120</v>
      </c>
      <c r="B61" s="179" t="s">
        <v>69</v>
      </c>
      <c r="C61" s="180" t="s">
        <v>70</v>
      </c>
      <c r="D61" s="181"/>
      <c r="E61" s="182"/>
      <c r="F61" s="183"/>
      <c r="G61" s="183">
        <f>SUMIF(AA62:AA67,"&lt;&gt;NOR",G62:G67)</f>
        <v>0</v>
      </c>
      <c r="H61" s="183"/>
      <c r="I61" s="183">
        <f>SUM(I62:I67)</f>
        <v>0</v>
      </c>
      <c r="J61" s="183"/>
      <c r="K61" s="183">
        <f>SUM(K62:K67)</f>
        <v>0</v>
      </c>
      <c r="L61" s="183"/>
      <c r="M61" s="183">
        <f>SUM(M62:M67)</f>
        <v>0</v>
      </c>
      <c r="N61" s="184"/>
      <c r="O61" s="184">
        <f>SUM(O62:O67)</f>
        <v>0.03376</v>
      </c>
      <c r="P61" s="184"/>
      <c r="Q61" s="184">
        <f>SUM(Q62:Q67)</f>
        <v>0.02027</v>
      </c>
      <c r="AA61" t="s">
        <v>121</v>
      </c>
    </row>
    <row r="62" spans="1:56" ht="12.75" outlineLevel="1">
      <c r="A62" s="171">
        <v>42</v>
      </c>
      <c r="B62" s="171" t="s">
        <v>211</v>
      </c>
      <c r="C62" s="172" t="s">
        <v>212</v>
      </c>
      <c r="D62" s="173" t="s">
        <v>160</v>
      </c>
      <c r="E62" s="174">
        <v>1</v>
      </c>
      <c r="F62" s="175"/>
      <c r="G62" s="176">
        <f aca="true" t="shared" si="12" ref="G62:G67">ROUND(E62*F62,2)</f>
        <v>0</v>
      </c>
      <c r="H62" s="175"/>
      <c r="I62" s="176">
        <f aca="true" t="shared" si="13" ref="I62:I67">ROUND(E62*H62,2)</f>
        <v>0</v>
      </c>
      <c r="J62" s="175"/>
      <c r="K62" s="176">
        <f aca="true" t="shared" si="14" ref="K62:K67">ROUND(E62*J62,2)</f>
        <v>0</v>
      </c>
      <c r="L62" s="176">
        <v>21</v>
      </c>
      <c r="M62" s="176">
        <f aca="true" t="shared" si="15" ref="M62:M67">G62*(1+L62/100)</f>
        <v>0</v>
      </c>
      <c r="N62" s="177">
        <v>0</v>
      </c>
      <c r="O62" s="177">
        <f aca="true" t="shared" si="16" ref="O62:O67">ROUND(E62*N62,5)</f>
        <v>0</v>
      </c>
      <c r="P62" s="177">
        <v>0.02027</v>
      </c>
      <c r="Q62" s="177">
        <f aca="true" t="shared" si="17" ref="Q62:Q67">ROUND(E62*P62,5)</f>
        <v>0.02027</v>
      </c>
      <c r="R62" s="178"/>
      <c r="S62" s="178"/>
      <c r="T62" s="178"/>
      <c r="U62" s="178"/>
      <c r="V62" s="178"/>
      <c r="W62" s="178"/>
      <c r="X62" s="178"/>
      <c r="Y62" s="178"/>
      <c r="Z62" s="178"/>
      <c r="AA62" s="178" t="s">
        <v>125</v>
      </c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</row>
    <row r="63" spans="1:56" ht="12.75" outlineLevel="1">
      <c r="A63" s="171">
        <v>43</v>
      </c>
      <c r="B63" s="171" t="s">
        <v>213</v>
      </c>
      <c r="C63" s="172" t="s">
        <v>214</v>
      </c>
      <c r="D63" s="173" t="s">
        <v>160</v>
      </c>
      <c r="E63" s="174">
        <v>2</v>
      </c>
      <c r="F63" s="175"/>
      <c r="G63" s="176">
        <f t="shared" si="12"/>
        <v>0</v>
      </c>
      <c r="H63" s="175"/>
      <c r="I63" s="176">
        <f t="shared" si="13"/>
        <v>0</v>
      </c>
      <c r="J63" s="175"/>
      <c r="K63" s="176">
        <f t="shared" si="14"/>
        <v>0</v>
      </c>
      <c r="L63" s="176">
        <v>21</v>
      </c>
      <c r="M63" s="176">
        <f t="shared" si="15"/>
        <v>0</v>
      </c>
      <c r="N63" s="177">
        <v>0.01265</v>
      </c>
      <c r="O63" s="177">
        <f t="shared" si="16"/>
        <v>0.0253</v>
      </c>
      <c r="P63" s="177">
        <v>0</v>
      </c>
      <c r="Q63" s="177">
        <f t="shared" si="17"/>
        <v>0</v>
      </c>
      <c r="R63" s="178"/>
      <c r="S63" s="178"/>
      <c r="T63" s="178"/>
      <c r="U63" s="178"/>
      <c r="V63" s="178"/>
      <c r="W63" s="178"/>
      <c r="X63" s="178"/>
      <c r="Y63" s="178"/>
      <c r="Z63" s="178"/>
      <c r="AA63" s="178" t="s">
        <v>125</v>
      </c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</row>
    <row r="64" spans="1:56" ht="12.75" outlineLevel="1">
      <c r="A64" s="171">
        <v>44</v>
      </c>
      <c r="B64" s="171" t="s">
        <v>215</v>
      </c>
      <c r="C64" s="172" t="s">
        <v>216</v>
      </c>
      <c r="D64" s="173" t="s">
        <v>160</v>
      </c>
      <c r="E64" s="174">
        <v>1</v>
      </c>
      <c r="F64" s="175"/>
      <c r="G64" s="176">
        <f t="shared" si="12"/>
        <v>0</v>
      </c>
      <c r="H64" s="175"/>
      <c r="I64" s="176">
        <f t="shared" si="13"/>
        <v>0</v>
      </c>
      <c r="J64" s="175"/>
      <c r="K64" s="176">
        <f t="shared" si="14"/>
        <v>0</v>
      </c>
      <c r="L64" s="176">
        <v>21</v>
      </c>
      <c r="M64" s="176">
        <f t="shared" si="15"/>
        <v>0</v>
      </c>
      <c r="N64" s="177">
        <v>0.00675</v>
      </c>
      <c r="O64" s="177">
        <f t="shared" si="16"/>
        <v>0.00675</v>
      </c>
      <c r="P64" s="177">
        <v>0</v>
      </c>
      <c r="Q64" s="177">
        <f t="shared" si="17"/>
        <v>0</v>
      </c>
      <c r="R64" s="178"/>
      <c r="S64" s="178"/>
      <c r="T64" s="178"/>
      <c r="U64" s="178"/>
      <c r="V64" s="178"/>
      <c r="W64" s="178"/>
      <c r="X64" s="178"/>
      <c r="Y64" s="178"/>
      <c r="Z64" s="178"/>
      <c r="AA64" s="178" t="s">
        <v>125</v>
      </c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</row>
    <row r="65" spans="1:56" ht="12.75" outlineLevel="1">
      <c r="A65" s="171">
        <v>45</v>
      </c>
      <c r="B65" s="171" t="s">
        <v>217</v>
      </c>
      <c r="C65" s="172" t="s">
        <v>218</v>
      </c>
      <c r="D65" s="173" t="s">
        <v>146</v>
      </c>
      <c r="E65" s="174">
        <v>1</v>
      </c>
      <c r="F65" s="175"/>
      <c r="G65" s="176">
        <f t="shared" si="12"/>
        <v>0</v>
      </c>
      <c r="H65" s="175"/>
      <c r="I65" s="176">
        <f t="shared" si="13"/>
        <v>0</v>
      </c>
      <c r="J65" s="175"/>
      <c r="K65" s="176">
        <f t="shared" si="14"/>
        <v>0</v>
      </c>
      <c r="L65" s="176">
        <v>21</v>
      </c>
      <c r="M65" s="176">
        <f t="shared" si="15"/>
        <v>0</v>
      </c>
      <c r="N65" s="177">
        <v>0.00047</v>
      </c>
      <c r="O65" s="177">
        <f t="shared" si="16"/>
        <v>0.00047</v>
      </c>
      <c r="P65" s="177">
        <v>0</v>
      </c>
      <c r="Q65" s="177">
        <f t="shared" si="17"/>
        <v>0</v>
      </c>
      <c r="R65" s="178"/>
      <c r="S65" s="178"/>
      <c r="T65" s="178"/>
      <c r="U65" s="178"/>
      <c r="V65" s="178"/>
      <c r="W65" s="178"/>
      <c r="X65" s="178"/>
      <c r="Y65" s="178"/>
      <c r="Z65" s="178"/>
      <c r="AA65" s="178" t="s">
        <v>125</v>
      </c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</row>
    <row r="66" spans="1:56" ht="12.75" outlineLevel="1">
      <c r="A66" s="171">
        <v>46</v>
      </c>
      <c r="B66" s="171" t="s">
        <v>219</v>
      </c>
      <c r="C66" s="172" t="s">
        <v>220</v>
      </c>
      <c r="D66" s="173" t="s">
        <v>160</v>
      </c>
      <c r="E66" s="174">
        <v>1</v>
      </c>
      <c r="F66" s="175"/>
      <c r="G66" s="176">
        <f t="shared" si="12"/>
        <v>0</v>
      </c>
      <c r="H66" s="175"/>
      <c r="I66" s="176">
        <f t="shared" si="13"/>
        <v>0</v>
      </c>
      <c r="J66" s="175"/>
      <c r="K66" s="176">
        <f t="shared" si="14"/>
        <v>0</v>
      </c>
      <c r="L66" s="176">
        <v>21</v>
      </c>
      <c r="M66" s="176">
        <f t="shared" si="15"/>
        <v>0</v>
      </c>
      <c r="N66" s="177">
        <v>0</v>
      </c>
      <c r="O66" s="177">
        <f t="shared" si="16"/>
        <v>0</v>
      </c>
      <c r="P66" s="177">
        <v>0</v>
      </c>
      <c r="Q66" s="177">
        <f t="shared" si="17"/>
        <v>0</v>
      </c>
      <c r="R66" s="178"/>
      <c r="S66" s="178"/>
      <c r="T66" s="178"/>
      <c r="U66" s="178"/>
      <c r="V66" s="178"/>
      <c r="W66" s="178"/>
      <c r="X66" s="178"/>
      <c r="Y66" s="178"/>
      <c r="Z66" s="178"/>
      <c r="AA66" s="178" t="s">
        <v>125</v>
      </c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</row>
    <row r="67" spans="1:56" ht="22.5" outlineLevel="1">
      <c r="A67" s="171">
        <v>47</v>
      </c>
      <c r="B67" s="171" t="s">
        <v>221</v>
      </c>
      <c r="C67" s="172" t="s">
        <v>222</v>
      </c>
      <c r="D67" s="173" t="s">
        <v>160</v>
      </c>
      <c r="E67" s="174">
        <v>1</v>
      </c>
      <c r="F67" s="175"/>
      <c r="G67" s="176">
        <f t="shared" si="12"/>
        <v>0</v>
      </c>
      <c r="H67" s="175"/>
      <c r="I67" s="176">
        <f t="shared" si="13"/>
        <v>0</v>
      </c>
      <c r="J67" s="175"/>
      <c r="K67" s="176">
        <f t="shared" si="14"/>
        <v>0</v>
      </c>
      <c r="L67" s="176">
        <v>21</v>
      </c>
      <c r="M67" s="176">
        <f t="shared" si="15"/>
        <v>0</v>
      </c>
      <c r="N67" s="177">
        <v>0.00124</v>
      </c>
      <c r="O67" s="177">
        <f t="shared" si="16"/>
        <v>0.00124</v>
      </c>
      <c r="P67" s="177">
        <v>0</v>
      </c>
      <c r="Q67" s="177">
        <f t="shared" si="17"/>
        <v>0</v>
      </c>
      <c r="R67" s="178"/>
      <c r="S67" s="178"/>
      <c r="T67" s="178"/>
      <c r="U67" s="178"/>
      <c r="V67" s="178"/>
      <c r="W67" s="178"/>
      <c r="X67" s="178"/>
      <c r="Y67" s="178"/>
      <c r="Z67" s="178"/>
      <c r="AA67" s="178" t="s">
        <v>125</v>
      </c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</row>
    <row r="68" spans="1:27" ht="12.75">
      <c r="A68" s="179" t="s">
        <v>120</v>
      </c>
      <c r="B68" s="179" t="s">
        <v>71</v>
      </c>
      <c r="C68" s="180" t="s">
        <v>72</v>
      </c>
      <c r="D68" s="181"/>
      <c r="E68" s="182"/>
      <c r="F68" s="183"/>
      <c r="G68" s="183">
        <f>SUMIF(AA69:AA72,"&lt;&gt;NOR",G69:G72)</f>
        <v>0</v>
      </c>
      <c r="H68" s="183"/>
      <c r="I68" s="183">
        <f>SUM(I69:I72)</f>
        <v>0</v>
      </c>
      <c r="J68" s="183"/>
      <c r="K68" s="183">
        <f>SUM(K69:K72)</f>
        <v>0</v>
      </c>
      <c r="L68" s="183"/>
      <c r="M68" s="183">
        <f>SUM(M69:M72)</f>
        <v>0</v>
      </c>
      <c r="N68" s="184"/>
      <c r="O68" s="184">
        <f>SUM(O69:O72)</f>
        <v>0.0059299999999999995</v>
      </c>
      <c r="P68" s="184"/>
      <c r="Q68" s="184">
        <f>SUM(Q69:Q72)</f>
        <v>0</v>
      </c>
      <c r="AA68" t="s">
        <v>121</v>
      </c>
    </row>
    <row r="69" spans="1:56" ht="12.75" outlineLevel="1">
      <c r="A69" s="171">
        <v>48</v>
      </c>
      <c r="B69" s="171" t="s">
        <v>223</v>
      </c>
      <c r="C69" s="172" t="s">
        <v>224</v>
      </c>
      <c r="D69" s="173" t="s">
        <v>160</v>
      </c>
      <c r="E69" s="174">
        <v>5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77">
        <v>0.0007</v>
      </c>
      <c r="O69" s="177">
        <f>ROUND(E69*N69,5)</f>
        <v>0.0035</v>
      </c>
      <c r="P69" s="177">
        <v>0</v>
      </c>
      <c r="Q69" s="177">
        <f>ROUND(E69*P69,5)</f>
        <v>0</v>
      </c>
      <c r="R69" s="178"/>
      <c r="S69" s="178"/>
      <c r="T69" s="178"/>
      <c r="U69" s="178"/>
      <c r="V69" s="178"/>
      <c r="W69" s="178"/>
      <c r="X69" s="178"/>
      <c r="Y69" s="178"/>
      <c r="Z69" s="178"/>
      <c r="AA69" s="178" t="s">
        <v>125</v>
      </c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</row>
    <row r="70" spans="1:56" ht="12.75" outlineLevel="1">
      <c r="A70" s="171">
        <v>49</v>
      </c>
      <c r="B70" s="171" t="s">
        <v>225</v>
      </c>
      <c r="C70" s="172" t="s">
        <v>226</v>
      </c>
      <c r="D70" s="173" t="s">
        <v>146</v>
      </c>
      <c r="E70" s="174">
        <v>3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77">
        <v>0.0005</v>
      </c>
      <c r="O70" s="177">
        <f>ROUND(E70*N70,5)</f>
        <v>0.0015</v>
      </c>
      <c r="P70" s="177">
        <v>0</v>
      </c>
      <c r="Q70" s="177">
        <f>ROUND(E70*P70,5)</f>
        <v>0</v>
      </c>
      <c r="R70" s="178"/>
      <c r="S70" s="178"/>
      <c r="T70" s="178"/>
      <c r="U70" s="178"/>
      <c r="V70" s="178"/>
      <c r="W70" s="178"/>
      <c r="X70" s="178"/>
      <c r="Y70" s="178"/>
      <c r="Z70" s="178"/>
      <c r="AA70" s="178" t="s">
        <v>125</v>
      </c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</row>
    <row r="71" spans="1:56" ht="22.5" outlineLevel="1">
      <c r="A71" s="171">
        <v>50</v>
      </c>
      <c r="B71" s="171" t="s">
        <v>227</v>
      </c>
      <c r="C71" s="172" t="s">
        <v>228</v>
      </c>
      <c r="D71" s="173" t="s">
        <v>146</v>
      </c>
      <c r="E71" s="174">
        <v>3</v>
      </c>
      <c r="F71" s="175"/>
      <c r="G71" s="176">
        <f>ROUND(E71*F71,2)</f>
        <v>0</v>
      </c>
      <c r="H71" s="175"/>
      <c r="I71" s="176">
        <f>ROUND(E71*H71,2)</f>
        <v>0</v>
      </c>
      <c r="J71" s="175"/>
      <c r="K71" s="176">
        <f>ROUND(E71*J71,2)</f>
        <v>0</v>
      </c>
      <c r="L71" s="176">
        <v>21</v>
      </c>
      <c r="M71" s="176">
        <f>G71*(1+L71/100)</f>
        <v>0</v>
      </c>
      <c r="N71" s="177">
        <v>1E-05</v>
      </c>
      <c r="O71" s="177">
        <f>ROUND(E71*N71,5)</f>
        <v>3E-05</v>
      </c>
      <c r="P71" s="177">
        <v>0</v>
      </c>
      <c r="Q71" s="177">
        <f>ROUND(E71*P71,5)</f>
        <v>0</v>
      </c>
      <c r="R71" s="178"/>
      <c r="S71" s="178"/>
      <c r="T71" s="178"/>
      <c r="U71" s="178"/>
      <c r="V71" s="178"/>
      <c r="W71" s="178"/>
      <c r="X71" s="178"/>
      <c r="Y71" s="178"/>
      <c r="Z71" s="178"/>
      <c r="AA71" s="178" t="s">
        <v>125</v>
      </c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</row>
    <row r="72" spans="1:56" ht="12.75" outlineLevel="1">
      <c r="A72" s="171">
        <v>51</v>
      </c>
      <c r="B72" s="171" t="s">
        <v>229</v>
      </c>
      <c r="C72" s="172" t="s">
        <v>230</v>
      </c>
      <c r="D72" s="173" t="s">
        <v>160</v>
      </c>
      <c r="E72" s="174">
        <v>5</v>
      </c>
      <c r="F72" s="175"/>
      <c r="G72" s="176">
        <f>ROUND(E72*F72,2)</f>
        <v>0</v>
      </c>
      <c r="H72" s="175"/>
      <c r="I72" s="176">
        <f>ROUND(E72*H72,2)</f>
        <v>0</v>
      </c>
      <c r="J72" s="175"/>
      <c r="K72" s="176">
        <f>ROUND(E72*J72,2)</f>
        <v>0</v>
      </c>
      <c r="L72" s="176">
        <v>21</v>
      </c>
      <c r="M72" s="176">
        <f>G72*(1+L72/100)</f>
        <v>0</v>
      </c>
      <c r="N72" s="177">
        <v>0.00018</v>
      </c>
      <c r="O72" s="177">
        <f>ROUND(E72*N72,5)</f>
        <v>0.0009</v>
      </c>
      <c r="P72" s="177">
        <v>0</v>
      </c>
      <c r="Q72" s="177">
        <f>ROUND(E72*P72,5)</f>
        <v>0</v>
      </c>
      <c r="R72" s="178"/>
      <c r="S72" s="178"/>
      <c r="T72" s="178"/>
      <c r="U72" s="178"/>
      <c r="V72" s="178"/>
      <c r="W72" s="178"/>
      <c r="X72" s="178"/>
      <c r="Y72" s="178"/>
      <c r="Z72" s="178"/>
      <c r="AA72" s="178" t="s">
        <v>125</v>
      </c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</row>
    <row r="73" spans="1:27" ht="12.75">
      <c r="A73" s="179" t="s">
        <v>120</v>
      </c>
      <c r="B73" s="179" t="s">
        <v>73</v>
      </c>
      <c r="C73" s="180" t="s">
        <v>74</v>
      </c>
      <c r="D73" s="181"/>
      <c r="E73" s="182"/>
      <c r="F73" s="183"/>
      <c r="G73" s="183">
        <f>SUMIF(AA74:AA104,"&lt;&gt;NOR",G74:G104)</f>
        <v>0</v>
      </c>
      <c r="H73" s="183"/>
      <c r="I73" s="183">
        <f>SUM(I74:I104)</f>
        <v>0</v>
      </c>
      <c r="J73" s="183"/>
      <c r="K73" s="183">
        <f>SUM(K74:K104)</f>
        <v>0</v>
      </c>
      <c r="L73" s="183"/>
      <c r="M73" s="183">
        <f>SUM(M74:M104)</f>
        <v>0</v>
      </c>
      <c r="N73" s="184"/>
      <c r="O73" s="184">
        <f>SUM(O74:O104)</f>
        <v>0.07292</v>
      </c>
      <c r="P73" s="184"/>
      <c r="Q73" s="184">
        <f>SUM(Q74:Q104)</f>
        <v>0.13788</v>
      </c>
      <c r="AA73" t="s">
        <v>121</v>
      </c>
    </row>
    <row r="74" spans="1:56" ht="12.75" outlineLevel="1">
      <c r="A74" s="171">
        <v>52</v>
      </c>
      <c r="B74" s="171" t="s">
        <v>231</v>
      </c>
      <c r="C74" s="172" t="s">
        <v>232</v>
      </c>
      <c r="D74" s="173" t="s">
        <v>160</v>
      </c>
      <c r="E74" s="174">
        <v>2</v>
      </c>
      <c r="F74" s="175"/>
      <c r="G74" s="176">
        <f aca="true" t="shared" si="18" ref="G74:G104">ROUND(E74*F74,2)</f>
        <v>0</v>
      </c>
      <c r="H74" s="175"/>
      <c r="I74" s="176">
        <f aca="true" t="shared" si="19" ref="I74:I104">ROUND(E74*H74,2)</f>
        <v>0</v>
      </c>
      <c r="J74" s="175"/>
      <c r="K74" s="176">
        <f aca="true" t="shared" si="20" ref="K74:K104">ROUND(E74*J74,2)</f>
        <v>0</v>
      </c>
      <c r="L74" s="176">
        <v>21</v>
      </c>
      <c r="M74" s="176">
        <f aca="true" t="shared" si="21" ref="M74:M104">G74*(1+L74/100)</f>
        <v>0</v>
      </c>
      <c r="N74" s="177">
        <v>0</v>
      </c>
      <c r="O74" s="177">
        <f aca="true" t="shared" si="22" ref="O74:O104">ROUND(E74*N74,5)</f>
        <v>0</v>
      </c>
      <c r="P74" s="177">
        <v>0.00225</v>
      </c>
      <c r="Q74" s="177">
        <f aca="true" t="shared" si="23" ref="Q74:Q104">ROUND(E74*P74,5)</f>
        <v>0.0045</v>
      </c>
      <c r="R74" s="178"/>
      <c r="S74" s="178"/>
      <c r="T74" s="178"/>
      <c r="U74" s="178"/>
      <c r="V74" s="178"/>
      <c r="W74" s="178"/>
      <c r="X74" s="178"/>
      <c r="Y74" s="178"/>
      <c r="Z74" s="178"/>
      <c r="AA74" s="178" t="s">
        <v>125</v>
      </c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</row>
    <row r="75" spans="1:56" ht="12.75" outlineLevel="1">
      <c r="A75" s="171">
        <v>53</v>
      </c>
      <c r="B75" s="171" t="s">
        <v>233</v>
      </c>
      <c r="C75" s="172" t="s">
        <v>234</v>
      </c>
      <c r="D75" s="173" t="s">
        <v>235</v>
      </c>
      <c r="E75" s="174">
        <v>2</v>
      </c>
      <c r="F75" s="175"/>
      <c r="G75" s="176">
        <f t="shared" si="18"/>
        <v>0</v>
      </c>
      <c r="H75" s="175"/>
      <c r="I75" s="176">
        <f t="shared" si="19"/>
        <v>0</v>
      </c>
      <c r="J75" s="175"/>
      <c r="K75" s="176">
        <f t="shared" si="20"/>
        <v>0</v>
      </c>
      <c r="L75" s="176">
        <v>21</v>
      </c>
      <c r="M75" s="176">
        <f t="shared" si="21"/>
        <v>0</v>
      </c>
      <c r="N75" s="177">
        <v>0</v>
      </c>
      <c r="O75" s="177">
        <f t="shared" si="22"/>
        <v>0</v>
      </c>
      <c r="P75" s="177">
        <v>0.00156</v>
      </c>
      <c r="Q75" s="177">
        <f t="shared" si="23"/>
        <v>0.00312</v>
      </c>
      <c r="R75" s="178"/>
      <c r="S75" s="178"/>
      <c r="T75" s="178"/>
      <c r="U75" s="178"/>
      <c r="V75" s="178"/>
      <c r="W75" s="178"/>
      <c r="X75" s="178"/>
      <c r="Y75" s="178"/>
      <c r="Z75" s="178"/>
      <c r="AA75" s="178" t="s">
        <v>125</v>
      </c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</row>
    <row r="76" spans="1:56" ht="12.75" outlineLevel="1">
      <c r="A76" s="171">
        <v>54</v>
      </c>
      <c r="B76" s="171" t="s">
        <v>236</v>
      </c>
      <c r="C76" s="172" t="s">
        <v>237</v>
      </c>
      <c r="D76" s="173" t="s">
        <v>235</v>
      </c>
      <c r="E76" s="174">
        <v>1</v>
      </c>
      <c r="F76" s="175"/>
      <c r="G76" s="176">
        <f t="shared" si="18"/>
        <v>0</v>
      </c>
      <c r="H76" s="175"/>
      <c r="I76" s="176">
        <f t="shared" si="19"/>
        <v>0</v>
      </c>
      <c r="J76" s="175"/>
      <c r="K76" s="176">
        <f t="shared" si="20"/>
        <v>0</v>
      </c>
      <c r="L76" s="176">
        <v>21</v>
      </c>
      <c r="M76" s="176">
        <f t="shared" si="21"/>
        <v>0</v>
      </c>
      <c r="N76" s="177">
        <v>0</v>
      </c>
      <c r="O76" s="177">
        <f t="shared" si="22"/>
        <v>0</v>
      </c>
      <c r="P76" s="177">
        <v>0.01946</v>
      </c>
      <c r="Q76" s="177">
        <f t="shared" si="23"/>
        <v>0.01946</v>
      </c>
      <c r="R76" s="178"/>
      <c r="S76" s="178"/>
      <c r="T76" s="178"/>
      <c r="U76" s="178"/>
      <c r="V76" s="178"/>
      <c r="W76" s="178"/>
      <c r="X76" s="178"/>
      <c r="Y76" s="178"/>
      <c r="Z76" s="178"/>
      <c r="AA76" s="178" t="s">
        <v>125</v>
      </c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</row>
    <row r="77" spans="1:56" ht="12.75" outlineLevel="1">
      <c r="A77" s="171">
        <v>55</v>
      </c>
      <c r="B77" s="171" t="s">
        <v>238</v>
      </c>
      <c r="C77" s="172" t="s">
        <v>239</v>
      </c>
      <c r="D77" s="173" t="s">
        <v>160</v>
      </c>
      <c r="E77" s="174">
        <v>1</v>
      </c>
      <c r="F77" s="175"/>
      <c r="G77" s="176">
        <f t="shared" si="18"/>
        <v>0</v>
      </c>
      <c r="H77" s="175"/>
      <c r="I77" s="176">
        <f t="shared" si="19"/>
        <v>0</v>
      </c>
      <c r="J77" s="175"/>
      <c r="K77" s="176">
        <f t="shared" si="20"/>
        <v>0</v>
      </c>
      <c r="L77" s="176">
        <v>21</v>
      </c>
      <c r="M77" s="176">
        <f t="shared" si="21"/>
        <v>0</v>
      </c>
      <c r="N77" s="177">
        <v>0</v>
      </c>
      <c r="O77" s="177">
        <f t="shared" si="22"/>
        <v>0</v>
      </c>
      <c r="P77" s="177">
        <v>0.00085</v>
      </c>
      <c r="Q77" s="177">
        <f t="shared" si="23"/>
        <v>0.00085</v>
      </c>
      <c r="R77" s="178"/>
      <c r="S77" s="178"/>
      <c r="T77" s="178"/>
      <c r="U77" s="178"/>
      <c r="V77" s="178"/>
      <c r="W77" s="178"/>
      <c r="X77" s="178"/>
      <c r="Y77" s="178"/>
      <c r="Z77" s="178"/>
      <c r="AA77" s="178" t="s">
        <v>125</v>
      </c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</row>
    <row r="78" spans="1:56" ht="12.75" outlineLevel="1">
      <c r="A78" s="171">
        <v>56</v>
      </c>
      <c r="B78" s="171" t="s">
        <v>240</v>
      </c>
      <c r="C78" s="172" t="s">
        <v>241</v>
      </c>
      <c r="D78" s="173" t="s">
        <v>160</v>
      </c>
      <c r="E78" s="174">
        <v>1</v>
      </c>
      <c r="F78" s="175"/>
      <c r="G78" s="176">
        <f t="shared" si="18"/>
        <v>0</v>
      </c>
      <c r="H78" s="175"/>
      <c r="I78" s="176">
        <f t="shared" si="19"/>
        <v>0</v>
      </c>
      <c r="J78" s="175"/>
      <c r="K78" s="176">
        <f t="shared" si="20"/>
        <v>0</v>
      </c>
      <c r="L78" s="176">
        <v>21</v>
      </c>
      <c r="M78" s="176">
        <f t="shared" si="21"/>
        <v>0</v>
      </c>
      <c r="N78" s="177">
        <v>0</v>
      </c>
      <c r="O78" s="177">
        <f t="shared" si="22"/>
        <v>0</v>
      </c>
      <c r="P78" s="177">
        <v>0.00122</v>
      </c>
      <c r="Q78" s="177">
        <f t="shared" si="23"/>
        <v>0.00122</v>
      </c>
      <c r="R78" s="178"/>
      <c r="S78" s="178"/>
      <c r="T78" s="178"/>
      <c r="U78" s="178"/>
      <c r="V78" s="178"/>
      <c r="W78" s="178"/>
      <c r="X78" s="178"/>
      <c r="Y78" s="178"/>
      <c r="Z78" s="178"/>
      <c r="AA78" s="178" t="s">
        <v>125</v>
      </c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</row>
    <row r="79" spans="1:56" ht="12.75" outlineLevel="1">
      <c r="A79" s="171">
        <v>57</v>
      </c>
      <c r="B79" s="171" t="s">
        <v>242</v>
      </c>
      <c r="C79" s="172" t="s">
        <v>243</v>
      </c>
      <c r="D79" s="173" t="s">
        <v>235</v>
      </c>
      <c r="E79" s="174">
        <v>1</v>
      </c>
      <c r="F79" s="175"/>
      <c r="G79" s="176">
        <f t="shared" si="18"/>
        <v>0</v>
      </c>
      <c r="H79" s="175"/>
      <c r="I79" s="176">
        <f t="shared" si="19"/>
        <v>0</v>
      </c>
      <c r="J79" s="175"/>
      <c r="K79" s="176">
        <f t="shared" si="20"/>
        <v>0</v>
      </c>
      <c r="L79" s="176">
        <v>21</v>
      </c>
      <c r="M79" s="176">
        <f t="shared" si="21"/>
        <v>0</v>
      </c>
      <c r="N79" s="177">
        <v>0</v>
      </c>
      <c r="O79" s="177">
        <f t="shared" si="22"/>
        <v>0</v>
      </c>
      <c r="P79" s="177">
        <v>0.01933</v>
      </c>
      <c r="Q79" s="177">
        <f t="shared" si="23"/>
        <v>0.01933</v>
      </c>
      <c r="R79" s="178"/>
      <c r="S79" s="178"/>
      <c r="T79" s="178"/>
      <c r="U79" s="178"/>
      <c r="V79" s="178"/>
      <c r="W79" s="178"/>
      <c r="X79" s="178"/>
      <c r="Y79" s="178"/>
      <c r="Z79" s="178"/>
      <c r="AA79" s="178" t="s">
        <v>125</v>
      </c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</row>
    <row r="80" spans="1:56" ht="12.75" outlineLevel="1">
      <c r="A80" s="171">
        <v>58</v>
      </c>
      <c r="B80" s="171" t="s">
        <v>244</v>
      </c>
      <c r="C80" s="172" t="s">
        <v>245</v>
      </c>
      <c r="D80" s="173" t="s">
        <v>235</v>
      </c>
      <c r="E80" s="174">
        <v>1</v>
      </c>
      <c r="F80" s="175"/>
      <c r="G80" s="176">
        <f t="shared" si="18"/>
        <v>0</v>
      </c>
      <c r="H80" s="175"/>
      <c r="I80" s="176">
        <f t="shared" si="19"/>
        <v>0</v>
      </c>
      <c r="J80" s="175"/>
      <c r="K80" s="176">
        <f t="shared" si="20"/>
        <v>0</v>
      </c>
      <c r="L80" s="176">
        <v>21</v>
      </c>
      <c r="M80" s="176">
        <f t="shared" si="21"/>
        <v>0</v>
      </c>
      <c r="N80" s="177">
        <v>0</v>
      </c>
      <c r="O80" s="177">
        <f t="shared" si="22"/>
        <v>0</v>
      </c>
      <c r="P80" s="177">
        <v>0.088</v>
      </c>
      <c r="Q80" s="177">
        <f t="shared" si="23"/>
        <v>0.088</v>
      </c>
      <c r="R80" s="178"/>
      <c r="S80" s="178"/>
      <c r="T80" s="178"/>
      <c r="U80" s="178"/>
      <c r="V80" s="178"/>
      <c r="W80" s="178"/>
      <c r="X80" s="178"/>
      <c r="Y80" s="178"/>
      <c r="Z80" s="178"/>
      <c r="AA80" s="178" t="s">
        <v>125</v>
      </c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</row>
    <row r="81" spans="1:56" ht="12.75" outlineLevel="1">
      <c r="A81" s="171">
        <v>59</v>
      </c>
      <c r="B81" s="171" t="s">
        <v>246</v>
      </c>
      <c r="C81" s="172" t="s">
        <v>247</v>
      </c>
      <c r="D81" s="173" t="s">
        <v>235</v>
      </c>
      <c r="E81" s="174">
        <v>1</v>
      </c>
      <c r="F81" s="175"/>
      <c r="G81" s="176">
        <f t="shared" si="18"/>
        <v>0</v>
      </c>
      <c r="H81" s="175"/>
      <c r="I81" s="176">
        <f t="shared" si="19"/>
        <v>0</v>
      </c>
      <c r="J81" s="175"/>
      <c r="K81" s="176">
        <f t="shared" si="20"/>
        <v>0</v>
      </c>
      <c r="L81" s="176">
        <v>21</v>
      </c>
      <c r="M81" s="176">
        <f t="shared" si="21"/>
        <v>0</v>
      </c>
      <c r="N81" s="177">
        <v>3E-05</v>
      </c>
      <c r="O81" s="177">
        <f t="shared" si="22"/>
        <v>3E-05</v>
      </c>
      <c r="P81" s="177">
        <v>0</v>
      </c>
      <c r="Q81" s="177">
        <f t="shared" si="23"/>
        <v>0</v>
      </c>
      <c r="R81" s="178"/>
      <c r="S81" s="178"/>
      <c r="T81" s="178"/>
      <c r="U81" s="178"/>
      <c r="V81" s="178"/>
      <c r="W81" s="178"/>
      <c r="X81" s="178"/>
      <c r="Y81" s="178"/>
      <c r="Z81" s="178"/>
      <c r="AA81" s="178" t="s">
        <v>125</v>
      </c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</row>
    <row r="82" spans="1:56" ht="12.75" outlineLevel="1">
      <c r="A82" s="171">
        <v>60</v>
      </c>
      <c r="B82" s="171" t="s">
        <v>248</v>
      </c>
      <c r="C82" s="172" t="s">
        <v>249</v>
      </c>
      <c r="D82" s="173" t="s">
        <v>235</v>
      </c>
      <c r="E82" s="174">
        <v>2</v>
      </c>
      <c r="F82" s="175"/>
      <c r="G82" s="176">
        <f t="shared" si="18"/>
        <v>0</v>
      </c>
      <c r="H82" s="175"/>
      <c r="I82" s="176">
        <f t="shared" si="19"/>
        <v>0</v>
      </c>
      <c r="J82" s="175"/>
      <c r="K82" s="176">
        <f t="shared" si="20"/>
        <v>0</v>
      </c>
      <c r="L82" s="176">
        <v>21</v>
      </c>
      <c r="M82" s="176">
        <f t="shared" si="21"/>
        <v>0</v>
      </c>
      <c r="N82" s="177">
        <v>0.00024</v>
      </c>
      <c r="O82" s="177">
        <f t="shared" si="22"/>
        <v>0.00048</v>
      </c>
      <c r="P82" s="177">
        <v>0</v>
      </c>
      <c r="Q82" s="177">
        <f t="shared" si="23"/>
        <v>0</v>
      </c>
      <c r="R82" s="178"/>
      <c r="S82" s="178"/>
      <c r="T82" s="178"/>
      <c r="U82" s="178"/>
      <c r="V82" s="178"/>
      <c r="W82" s="178"/>
      <c r="X82" s="178"/>
      <c r="Y82" s="178"/>
      <c r="Z82" s="178"/>
      <c r="AA82" s="178" t="s">
        <v>125</v>
      </c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</row>
    <row r="83" spans="1:56" ht="12.75" outlineLevel="1">
      <c r="A83" s="171">
        <v>61</v>
      </c>
      <c r="B83" s="171" t="s">
        <v>250</v>
      </c>
      <c r="C83" s="172" t="s">
        <v>251</v>
      </c>
      <c r="D83" s="173" t="s">
        <v>160</v>
      </c>
      <c r="E83" s="174">
        <v>2</v>
      </c>
      <c r="F83" s="175"/>
      <c r="G83" s="176">
        <f t="shared" si="18"/>
        <v>0</v>
      </c>
      <c r="H83" s="175"/>
      <c r="I83" s="176">
        <f t="shared" si="19"/>
        <v>0</v>
      </c>
      <c r="J83" s="175"/>
      <c r="K83" s="176">
        <f t="shared" si="20"/>
        <v>0</v>
      </c>
      <c r="L83" s="176">
        <v>21</v>
      </c>
      <c r="M83" s="176">
        <f t="shared" si="21"/>
        <v>0</v>
      </c>
      <c r="N83" s="177">
        <v>0.00013</v>
      </c>
      <c r="O83" s="177">
        <f t="shared" si="22"/>
        <v>0.00026</v>
      </c>
      <c r="P83" s="177">
        <v>0</v>
      </c>
      <c r="Q83" s="177">
        <f t="shared" si="23"/>
        <v>0</v>
      </c>
      <c r="R83" s="178"/>
      <c r="S83" s="178"/>
      <c r="T83" s="178"/>
      <c r="U83" s="178"/>
      <c r="V83" s="178"/>
      <c r="W83" s="178"/>
      <c r="X83" s="178"/>
      <c r="Y83" s="178"/>
      <c r="Z83" s="178"/>
      <c r="AA83" s="178" t="s">
        <v>125</v>
      </c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</row>
    <row r="84" spans="1:56" ht="12.75" outlineLevel="1">
      <c r="A84" s="171">
        <v>62</v>
      </c>
      <c r="B84" s="171" t="s">
        <v>252</v>
      </c>
      <c r="C84" s="172" t="s">
        <v>253</v>
      </c>
      <c r="D84" s="173" t="s">
        <v>160</v>
      </c>
      <c r="E84" s="174">
        <v>1</v>
      </c>
      <c r="F84" s="175"/>
      <c r="G84" s="176">
        <f t="shared" si="18"/>
        <v>0</v>
      </c>
      <c r="H84" s="175"/>
      <c r="I84" s="176">
        <f t="shared" si="19"/>
        <v>0</v>
      </c>
      <c r="J84" s="175"/>
      <c r="K84" s="176">
        <f t="shared" si="20"/>
        <v>0</v>
      </c>
      <c r="L84" s="176">
        <v>21</v>
      </c>
      <c r="M84" s="176">
        <f t="shared" si="21"/>
        <v>0</v>
      </c>
      <c r="N84" s="177">
        <v>0.00164</v>
      </c>
      <c r="O84" s="177">
        <f t="shared" si="22"/>
        <v>0.00164</v>
      </c>
      <c r="P84" s="177">
        <v>0</v>
      </c>
      <c r="Q84" s="177">
        <f t="shared" si="23"/>
        <v>0</v>
      </c>
      <c r="R84" s="178"/>
      <c r="S84" s="178"/>
      <c r="T84" s="178"/>
      <c r="U84" s="178"/>
      <c r="V84" s="178"/>
      <c r="W84" s="178"/>
      <c r="X84" s="178"/>
      <c r="Y84" s="178"/>
      <c r="Z84" s="178"/>
      <c r="AA84" s="178" t="s">
        <v>163</v>
      </c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</row>
    <row r="85" spans="1:56" ht="22.5" outlineLevel="1">
      <c r="A85" s="171">
        <v>63</v>
      </c>
      <c r="B85" s="171" t="s">
        <v>254</v>
      </c>
      <c r="C85" s="172" t="s">
        <v>255</v>
      </c>
      <c r="D85" s="173" t="s">
        <v>160</v>
      </c>
      <c r="E85" s="174">
        <v>1</v>
      </c>
      <c r="F85" s="175"/>
      <c r="G85" s="176">
        <f t="shared" si="18"/>
        <v>0</v>
      </c>
      <c r="H85" s="175"/>
      <c r="I85" s="176">
        <f t="shared" si="19"/>
        <v>0</v>
      </c>
      <c r="J85" s="175"/>
      <c r="K85" s="176">
        <f t="shared" si="20"/>
        <v>0</v>
      </c>
      <c r="L85" s="176">
        <v>21</v>
      </c>
      <c r="M85" s="176">
        <f t="shared" si="21"/>
        <v>0</v>
      </c>
      <c r="N85" s="177">
        <v>0.0014</v>
      </c>
      <c r="O85" s="177">
        <f t="shared" si="22"/>
        <v>0.0014</v>
      </c>
      <c r="P85" s="177">
        <v>0</v>
      </c>
      <c r="Q85" s="177">
        <f t="shared" si="23"/>
        <v>0</v>
      </c>
      <c r="R85" s="178"/>
      <c r="S85" s="178"/>
      <c r="T85" s="178"/>
      <c r="U85" s="178"/>
      <c r="V85" s="178"/>
      <c r="W85" s="178"/>
      <c r="X85" s="178"/>
      <c r="Y85" s="178"/>
      <c r="Z85" s="178"/>
      <c r="AA85" s="178" t="s">
        <v>163</v>
      </c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</row>
    <row r="86" spans="1:56" ht="22.5" outlineLevel="1">
      <c r="A86" s="171">
        <v>64</v>
      </c>
      <c r="B86" s="171" t="s">
        <v>256</v>
      </c>
      <c r="C86" s="172" t="s">
        <v>257</v>
      </c>
      <c r="D86" s="173" t="s">
        <v>160</v>
      </c>
      <c r="E86" s="174">
        <v>1</v>
      </c>
      <c r="F86" s="175"/>
      <c r="G86" s="176">
        <f t="shared" si="18"/>
        <v>0</v>
      </c>
      <c r="H86" s="175"/>
      <c r="I86" s="176">
        <f t="shared" si="19"/>
        <v>0</v>
      </c>
      <c r="J86" s="175"/>
      <c r="K86" s="176">
        <f t="shared" si="20"/>
        <v>0</v>
      </c>
      <c r="L86" s="176">
        <v>21</v>
      </c>
      <c r="M86" s="176">
        <f t="shared" si="21"/>
        <v>0</v>
      </c>
      <c r="N86" s="177">
        <v>0.0014</v>
      </c>
      <c r="O86" s="177">
        <f t="shared" si="22"/>
        <v>0.0014</v>
      </c>
      <c r="P86" s="177">
        <v>0</v>
      </c>
      <c r="Q86" s="177">
        <f t="shared" si="23"/>
        <v>0</v>
      </c>
      <c r="R86" s="178"/>
      <c r="S86" s="178"/>
      <c r="T86" s="178"/>
      <c r="U86" s="178"/>
      <c r="V86" s="178"/>
      <c r="W86" s="178"/>
      <c r="X86" s="178"/>
      <c r="Y86" s="178"/>
      <c r="Z86" s="178"/>
      <c r="AA86" s="178" t="s">
        <v>163</v>
      </c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</row>
    <row r="87" spans="1:56" ht="22.5" outlineLevel="1">
      <c r="A87" s="171">
        <v>65</v>
      </c>
      <c r="B87" s="171" t="s">
        <v>258</v>
      </c>
      <c r="C87" s="172" t="s">
        <v>259</v>
      </c>
      <c r="D87" s="173" t="s">
        <v>160</v>
      </c>
      <c r="E87" s="174">
        <v>1</v>
      </c>
      <c r="F87" s="175"/>
      <c r="G87" s="176">
        <f t="shared" si="18"/>
        <v>0</v>
      </c>
      <c r="H87" s="175"/>
      <c r="I87" s="176">
        <f t="shared" si="19"/>
        <v>0</v>
      </c>
      <c r="J87" s="175"/>
      <c r="K87" s="176">
        <f t="shared" si="20"/>
        <v>0</v>
      </c>
      <c r="L87" s="176">
        <v>21</v>
      </c>
      <c r="M87" s="176">
        <f t="shared" si="21"/>
        <v>0</v>
      </c>
      <c r="N87" s="177">
        <v>0</v>
      </c>
      <c r="O87" s="177">
        <f t="shared" si="22"/>
        <v>0</v>
      </c>
      <c r="P87" s="177">
        <v>0</v>
      </c>
      <c r="Q87" s="177">
        <f t="shared" si="23"/>
        <v>0</v>
      </c>
      <c r="R87" s="178"/>
      <c r="S87" s="178"/>
      <c r="T87" s="178"/>
      <c r="U87" s="178"/>
      <c r="V87" s="178"/>
      <c r="W87" s="178"/>
      <c r="X87" s="178"/>
      <c r="Y87" s="178"/>
      <c r="Z87" s="178"/>
      <c r="AA87" s="178" t="s">
        <v>163</v>
      </c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</row>
    <row r="88" spans="1:56" ht="22.5" outlineLevel="1">
      <c r="A88" s="171">
        <v>66</v>
      </c>
      <c r="B88" s="171" t="s">
        <v>260</v>
      </c>
      <c r="C88" s="172" t="s">
        <v>261</v>
      </c>
      <c r="D88" s="173" t="s">
        <v>160</v>
      </c>
      <c r="E88" s="174">
        <v>1</v>
      </c>
      <c r="F88" s="175"/>
      <c r="G88" s="176">
        <f t="shared" si="18"/>
        <v>0</v>
      </c>
      <c r="H88" s="175"/>
      <c r="I88" s="176">
        <f t="shared" si="19"/>
        <v>0</v>
      </c>
      <c r="J88" s="175"/>
      <c r="K88" s="176">
        <f t="shared" si="20"/>
        <v>0</v>
      </c>
      <c r="L88" s="176">
        <v>21</v>
      </c>
      <c r="M88" s="176">
        <f t="shared" si="21"/>
        <v>0</v>
      </c>
      <c r="N88" s="177">
        <v>0</v>
      </c>
      <c r="O88" s="177">
        <f t="shared" si="22"/>
        <v>0</v>
      </c>
      <c r="P88" s="177">
        <v>0</v>
      </c>
      <c r="Q88" s="177">
        <f t="shared" si="23"/>
        <v>0</v>
      </c>
      <c r="R88" s="178"/>
      <c r="S88" s="178"/>
      <c r="T88" s="178"/>
      <c r="U88" s="178"/>
      <c r="V88" s="178"/>
      <c r="W88" s="178"/>
      <c r="X88" s="178"/>
      <c r="Y88" s="178"/>
      <c r="Z88" s="178"/>
      <c r="AA88" s="178" t="s">
        <v>163</v>
      </c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</row>
    <row r="89" spans="1:56" ht="12.75" outlineLevel="1">
      <c r="A89" s="171">
        <v>67</v>
      </c>
      <c r="B89" s="171" t="s">
        <v>262</v>
      </c>
      <c r="C89" s="172" t="s">
        <v>263</v>
      </c>
      <c r="D89" s="173" t="s">
        <v>160</v>
      </c>
      <c r="E89" s="174">
        <v>1</v>
      </c>
      <c r="F89" s="175"/>
      <c r="G89" s="176">
        <f t="shared" si="18"/>
        <v>0</v>
      </c>
      <c r="H89" s="175"/>
      <c r="I89" s="176">
        <f t="shared" si="19"/>
        <v>0</v>
      </c>
      <c r="J89" s="175"/>
      <c r="K89" s="176">
        <f t="shared" si="20"/>
        <v>0</v>
      </c>
      <c r="L89" s="176">
        <v>21</v>
      </c>
      <c r="M89" s="176">
        <f t="shared" si="21"/>
        <v>0</v>
      </c>
      <c r="N89" s="177">
        <v>4E-05</v>
      </c>
      <c r="O89" s="177">
        <f t="shared" si="22"/>
        <v>4E-05</v>
      </c>
      <c r="P89" s="177">
        <v>0</v>
      </c>
      <c r="Q89" s="177">
        <f t="shared" si="23"/>
        <v>0</v>
      </c>
      <c r="R89" s="178"/>
      <c r="S89" s="178"/>
      <c r="T89" s="178"/>
      <c r="U89" s="178"/>
      <c r="V89" s="178"/>
      <c r="W89" s="178"/>
      <c r="X89" s="178"/>
      <c r="Y89" s="178"/>
      <c r="Z89" s="178"/>
      <c r="AA89" s="178" t="s">
        <v>125</v>
      </c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</row>
    <row r="90" spans="1:56" ht="22.5" outlineLevel="1">
      <c r="A90" s="171">
        <v>68</v>
      </c>
      <c r="B90" s="171" t="s">
        <v>264</v>
      </c>
      <c r="C90" s="172" t="s">
        <v>265</v>
      </c>
      <c r="D90" s="173" t="s">
        <v>160</v>
      </c>
      <c r="E90" s="174">
        <v>1</v>
      </c>
      <c r="F90" s="175"/>
      <c r="G90" s="176">
        <f t="shared" si="18"/>
        <v>0</v>
      </c>
      <c r="H90" s="175"/>
      <c r="I90" s="176">
        <f t="shared" si="19"/>
        <v>0</v>
      </c>
      <c r="J90" s="175"/>
      <c r="K90" s="176">
        <f t="shared" si="20"/>
        <v>0</v>
      </c>
      <c r="L90" s="176">
        <v>21</v>
      </c>
      <c r="M90" s="176">
        <f t="shared" si="21"/>
        <v>0</v>
      </c>
      <c r="N90" s="177">
        <v>0.00085</v>
      </c>
      <c r="O90" s="177">
        <f t="shared" si="22"/>
        <v>0.00085</v>
      </c>
      <c r="P90" s="177">
        <v>0</v>
      </c>
      <c r="Q90" s="177">
        <f t="shared" si="23"/>
        <v>0</v>
      </c>
      <c r="R90" s="178"/>
      <c r="S90" s="178"/>
      <c r="T90" s="178"/>
      <c r="U90" s="178"/>
      <c r="V90" s="178"/>
      <c r="W90" s="178"/>
      <c r="X90" s="178"/>
      <c r="Y90" s="178"/>
      <c r="Z90" s="178"/>
      <c r="AA90" s="178" t="s">
        <v>163</v>
      </c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</row>
    <row r="91" spans="1:56" ht="12.75" outlineLevel="1">
      <c r="A91" s="171">
        <v>69</v>
      </c>
      <c r="B91" s="171" t="s">
        <v>266</v>
      </c>
      <c r="C91" s="172" t="s">
        <v>267</v>
      </c>
      <c r="D91" s="173" t="s">
        <v>235</v>
      </c>
      <c r="E91" s="174">
        <v>1</v>
      </c>
      <c r="F91" s="175"/>
      <c r="G91" s="176">
        <f t="shared" si="18"/>
        <v>0</v>
      </c>
      <c r="H91" s="175"/>
      <c r="I91" s="176">
        <f t="shared" si="19"/>
        <v>0</v>
      </c>
      <c r="J91" s="175"/>
      <c r="K91" s="176">
        <f t="shared" si="20"/>
        <v>0</v>
      </c>
      <c r="L91" s="176">
        <v>21</v>
      </c>
      <c r="M91" s="176">
        <f t="shared" si="21"/>
        <v>0</v>
      </c>
      <c r="N91" s="177">
        <v>0.00141</v>
      </c>
      <c r="O91" s="177">
        <f t="shared" si="22"/>
        <v>0.00141</v>
      </c>
      <c r="P91" s="177">
        <v>0</v>
      </c>
      <c r="Q91" s="177">
        <f t="shared" si="23"/>
        <v>0</v>
      </c>
      <c r="R91" s="178"/>
      <c r="S91" s="178"/>
      <c r="T91" s="178"/>
      <c r="U91" s="178"/>
      <c r="V91" s="178"/>
      <c r="W91" s="178"/>
      <c r="X91" s="178"/>
      <c r="Y91" s="178"/>
      <c r="Z91" s="178"/>
      <c r="AA91" s="178" t="s">
        <v>125</v>
      </c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</row>
    <row r="92" spans="1:56" ht="22.5" outlineLevel="1">
      <c r="A92" s="171">
        <v>70</v>
      </c>
      <c r="B92" s="171" t="s">
        <v>268</v>
      </c>
      <c r="C92" s="172" t="s">
        <v>269</v>
      </c>
      <c r="D92" s="173" t="s">
        <v>160</v>
      </c>
      <c r="E92" s="174">
        <v>1</v>
      </c>
      <c r="F92" s="175"/>
      <c r="G92" s="176">
        <f t="shared" si="18"/>
        <v>0</v>
      </c>
      <c r="H92" s="175"/>
      <c r="I92" s="176">
        <f t="shared" si="19"/>
        <v>0</v>
      </c>
      <c r="J92" s="175"/>
      <c r="K92" s="176">
        <f t="shared" si="20"/>
        <v>0</v>
      </c>
      <c r="L92" s="176">
        <v>21</v>
      </c>
      <c r="M92" s="176">
        <f t="shared" si="21"/>
        <v>0</v>
      </c>
      <c r="N92" s="177">
        <v>0.0152</v>
      </c>
      <c r="O92" s="177">
        <f t="shared" si="22"/>
        <v>0.0152</v>
      </c>
      <c r="P92" s="177">
        <v>0</v>
      </c>
      <c r="Q92" s="177">
        <f t="shared" si="23"/>
        <v>0</v>
      </c>
      <c r="R92" s="178"/>
      <c r="S92" s="178"/>
      <c r="T92" s="178"/>
      <c r="U92" s="178"/>
      <c r="V92" s="178"/>
      <c r="W92" s="178"/>
      <c r="X92" s="178"/>
      <c r="Y92" s="178"/>
      <c r="Z92" s="178"/>
      <c r="AA92" s="178" t="s">
        <v>163</v>
      </c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</row>
    <row r="93" spans="1:56" ht="12.75" outlineLevel="1">
      <c r="A93" s="171">
        <v>71</v>
      </c>
      <c r="B93" s="171" t="s">
        <v>270</v>
      </c>
      <c r="C93" s="172" t="s">
        <v>271</v>
      </c>
      <c r="D93" s="173" t="s">
        <v>235</v>
      </c>
      <c r="E93" s="174">
        <v>1</v>
      </c>
      <c r="F93" s="175"/>
      <c r="G93" s="176">
        <f t="shared" si="18"/>
        <v>0</v>
      </c>
      <c r="H93" s="175"/>
      <c r="I93" s="176">
        <f t="shared" si="19"/>
        <v>0</v>
      </c>
      <c r="J93" s="175"/>
      <c r="K93" s="176">
        <f t="shared" si="20"/>
        <v>0</v>
      </c>
      <c r="L93" s="176">
        <v>21</v>
      </c>
      <c r="M93" s="176">
        <f t="shared" si="21"/>
        <v>0</v>
      </c>
      <c r="N93" s="177">
        <v>7E-05</v>
      </c>
      <c r="O93" s="177">
        <f t="shared" si="22"/>
        <v>7E-05</v>
      </c>
      <c r="P93" s="177">
        <v>0</v>
      </c>
      <c r="Q93" s="177">
        <f t="shared" si="23"/>
        <v>0</v>
      </c>
      <c r="R93" s="178"/>
      <c r="S93" s="178"/>
      <c r="T93" s="178"/>
      <c r="U93" s="178"/>
      <c r="V93" s="178"/>
      <c r="W93" s="178"/>
      <c r="X93" s="178"/>
      <c r="Y93" s="178"/>
      <c r="Z93" s="178"/>
      <c r="AA93" s="178" t="s">
        <v>125</v>
      </c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</row>
    <row r="94" spans="1:56" ht="12.75" outlineLevel="1">
      <c r="A94" s="171">
        <v>72</v>
      </c>
      <c r="B94" s="171" t="s">
        <v>272</v>
      </c>
      <c r="C94" s="172" t="s">
        <v>273</v>
      </c>
      <c r="D94" s="173" t="s">
        <v>160</v>
      </c>
      <c r="E94" s="174">
        <v>1</v>
      </c>
      <c r="F94" s="175"/>
      <c r="G94" s="176">
        <f t="shared" si="18"/>
        <v>0</v>
      </c>
      <c r="H94" s="175"/>
      <c r="I94" s="176">
        <f t="shared" si="19"/>
        <v>0</v>
      </c>
      <c r="J94" s="175"/>
      <c r="K94" s="176">
        <f t="shared" si="20"/>
        <v>0</v>
      </c>
      <c r="L94" s="176">
        <v>21</v>
      </c>
      <c r="M94" s="176">
        <f t="shared" si="21"/>
        <v>0</v>
      </c>
      <c r="N94" s="177">
        <v>0.0067</v>
      </c>
      <c r="O94" s="177">
        <f t="shared" si="22"/>
        <v>0.0067</v>
      </c>
      <c r="P94" s="177">
        <v>0</v>
      </c>
      <c r="Q94" s="177">
        <f t="shared" si="23"/>
        <v>0</v>
      </c>
      <c r="R94" s="178"/>
      <c r="S94" s="178"/>
      <c r="T94" s="178"/>
      <c r="U94" s="178"/>
      <c r="V94" s="178"/>
      <c r="W94" s="178"/>
      <c r="X94" s="178"/>
      <c r="Y94" s="178"/>
      <c r="Z94" s="178"/>
      <c r="AA94" s="178" t="s">
        <v>163</v>
      </c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</row>
    <row r="95" spans="1:56" ht="12.75" outlineLevel="1">
      <c r="A95" s="171">
        <v>73</v>
      </c>
      <c r="B95" s="171" t="s">
        <v>274</v>
      </c>
      <c r="C95" s="172" t="s">
        <v>275</v>
      </c>
      <c r="D95" s="173" t="s">
        <v>160</v>
      </c>
      <c r="E95" s="174">
        <v>1</v>
      </c>
      <c r="F95" s="175"/>
      <c r="G95" s="176">
        <f t="shared" si="18"/>
        <v>0</v>
      </c>
      <c r="H95" s="175"/>
      <c r="I95" s="176">
        <f t="shared" si="19"/>
        <v>0</v>
      </c>
      <c r="J95" s="175"/>
      <c r="K95" s="176">
        <f t="shared" si="20"/>
        <v>0</v>
      </c>
      <c r="L95" s="176">
        <v>21</v>
      </c>
      <c r="M95" s="176">
        <f t="shared" si="21"/>
        <v>0</v>
      </c>
      <c r="N95" s="177">
        <v>0.00041</v>
      </c>
      <c r="O95" s="177">
        <f t="shared" si="22"/>
        <v>0.00041</v>
      </c>
      <c r="P95" s="177">
        <v>0</v>
      </c>
      <c r="Q95" s="177">
        <f t="shared" si="23"/>
        <v>0</v>
      </c>
      <c r="R95" s="178"/>
      <c r="S95" s="178"/>
      <c r="T95" s="178"/>
      <c r="U95" s="178"/>
      <c r="V95" s="178"/>
      <c r="W95" s="178"/>
      <c r="X95" s="178"/>
      <c r="Y95" s="178"/>
      <c r="Z95" s="178"/>
      <c r="AA95" s="178" t="s">
        <v>125</v>
      </c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</row>
    <row r="96" spans="1:56" ht="12.75" outlineLevel="1">
      <c r="A96" s="171">
        <v>74</v>
      </c>
      <c r="B96" s="171" t="s">
        <v>276</v>
      </c>
      <c r="C96" s="172" t="s">
        <v>277</v>
      </c>
      <c r="D96" s="173" t="s">
        <v>160</v>
      </c>
      <c r="E96" s="174">
        <v>1</v>
      </c>
      <c r="F96" s="175"/>
      <c r="G96" s="176">
        <f t="shared" si="18"/>
        <v>0</v>
      </c>
      <c r="H96" s="175"/>
      <c r="I96" s="176">
        <f t="shared" si="19"/>
        <v>0</v>
      </c>
      <c r="J96" s="175"/>
      <c r="K96" s="176">
        <f t="shared" si="20"/>
        <v>0</v>
      </c>
      <c r="L96" s="176">
        <v>21</v>
      </c>
      <c r="M96" s="176">
        <f t="shared" si="21"/>
        <v>0</v>
      </c>
      <c r="N96" s="177">
        <v>0.00022</v>
      </c>
      <c r="O96" s="177">
        <f t="shared" si="22"/>
        <v>0.00022</v>
      </c>
      <c r="P96" s="177">
        <v>0</v>
      </c>
      <c r="Q96" s="177">
        <f t="shared" si="23"/>
        <v>0</v>
      </c>
      <c r="R96" s="178"/>
      <c r="S96" s="178"/>
      <c r="T96" s="178"/>
      <c r="U96" s="178"/>
      <c r="V96" s="178"/>
      <c r="W96" s="178"/>
      <c r="X96" s="178"/>
      <c r="Y96" s="178"/>
      <c r="Z96" s="178"/>
      <c r="AA96" s="178" t="s">
        <v>125</v>
      </c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</row>
    <row r="97" spans="1:56" ht="12.75" outlineLevel="1">
      <c r="A97" s="171">
        <v>75</v>
      </c>
      <c r="B97" s="171" t="s">
        <v>278</v>
      </c>
      <c r="C97" s="172" t="s">
        <v>279</v>
      </c>
      <c r="D97" s="173" t="s">
        <v>235</v>
      </c>
      <c r="E97" s="174">
        <v>1</v>
      </c>
      <c r="F97" s="175"/>
      <c r="G97" s="176">
        <f t="shared" si="18"/>
        <v>0</v>
      </c>
      <c r="H97" s="175"/>
      <c r="I97" s="176">
        <f t="shared" si="19"/>
        <v>0</v>
      </c>
      <c r="J97" s="175"/>
      <c r="K97" s="176">
        <f t="shared" si="20"/>
        <v>0</v>
      </c>
      <c r="L97" s="176">
        <v>21</v>
      </c>
      <c r="M97" s="176">
        <f t="shared" si="21"/>
        <v>0</v>
      </c>
      <c r="N97" s="177">
        <v>0.00089</v>
      </c>
      <c r="O97" s="177">
        <f t="shared" si="22"/>
        <v>0.00089</v>
      </c>
      <c r="P97" s="177">
        <v>0</v>
      </c>
      <c r="Q97" s="177">
        <f t="shared" si="23"/>
        <v>0</v>
      </c>
      <c r="R97" s="178"/>
      <c r="S97" s="178"/>
      <c r="T97" s="178"/>
      <c r="U97" s="178"/>
      <c r="V97" s="178"/>
      <c r="W97" s="178"/>
      <c r="X97" s="178"/>
      <c r="Y97" s="178"/>
      <c r="Z97" s="178"/>
      <c r="AA97" s="178" t="s">
        <v>125</v>
      </c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</row>
    <row r="98" spans="1:56" ht="12.75" outlineLevel="1">
      <c r="A98" s="171">
        <v>76</v>
      </c>
      <c r="B98" s="171" t="s">
        <v>280</v>
      </c>
      <c r="C98" s="172" t="s">
        <v>281</v>
      </c>
      <c r="D98" s="173" t="s">
        <v>160</v>
      </c>
      <c r="E98" s="174">
        <v>1</v>
      </c>
      <c r="F98" s="175"/>
      <c r="G98" s="176">
        <f t="shared" si="18"/>
        <v>0</v>
      </c>
      <c r="H98" s="175"/>
      <c r="I98" s="176">
        <f t="shared" si="19"/>
        <v>0</v>
      </c>
      <c r="J98" s="175"/>
      <c r="K98" s="176">
        <f t="shared" si="20"/>
        <v>0</v>
      </c>
      <c r="L98" s="176">
        <v>21</v>
      </c>
      <c r="M98" s="176">
        <f t="shared" si="21"/>
        <v>0</v>
      </c>
      <c r="N98" s="177">
        <v>0.024</v>
      </c>
      <c r="O98" s="177">
        <f t="shared" si="22"/>
        <v>0.024</v>
      </c>
      <c r="P98" s="177">
        <v>0</v>
      </c>
      <c r="Q98" s="177">
        <f t="shared" si="23"/>
        <v>0</v>
      </c>
      <c r="R98" s="178"/>
      <c r="S98" s="178"/>
      <c r="T98" s="178"/>
      <c r="U98" s="178"/>
      <c r="V98" s="178"/>
      <c r="W98" s="178"/>
      <c r="X98" s="178"/>
      <c r="Y98" s="178"/>
      <c r="Z98" s="178"/>
      <c r="AA98" s="178" t="s">
        <v>163</v>
      </c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</row>
    <row r="99" spans="1:56" ht="12.75" outlineLevel="1">
      <c r="A99" s="171">
        <v>77</v>
      </c>
      <c r="B99" s="171" t="s">
        <v>282</v>
      </c>
      <c r="C99" s="172" t="s">
        <v>283</v>
      </c>
      <c r="D99" s="173" t="s">
        <v>160</v>
      </c>
      <c r="E99" s="174">
        <v>1</v>
      </c>
      <c r="F99" s="175"/>
      <c r="G99" s="176">
        <f t="shared" si="18"/>
        <v>0</v>
      </c>
      <c r="H99" s="175"/>
      <c r="I99" s="176">
        <f t="shared" si="19"/>
        <v>0</v>
      </c>
      <c r="J99" s="175"/>
      <c r="K99" s="176">
        <f t="shared" si="20"/>
        <v>0</v>
      </c>
      <c r="L99" s="176">
        <v>21</v>
      </c>
      <c r="M99" s="176">
        <f t="shared" si="21"/>
        <v>0</v>
      </c>
      <c r="N99" s="177">
        <v>0.00135</v>
      </c>
      <c r="O99" s="177">
        <f t="shared" si="22"/>
        <v>0.00135</v>
      </c>
      <c r="P99" s="177">
        <v>0.0014</v>
      </c>
      <c r="Q99" s="177">
        <f t="shared" si="23"/>
        <v>0.0014</v>
      </c>
      <c r="R99" s="178"/>
      <c r="S99" s="178"/>
      <c r="T99" s="178"/>
      <c r="U99" s="178"/>
      <c r="V99" s="178"/>
      <c r="W99" s="178"/>
      <c r="X99" s="178"/>
      <c r="Y99" s="178"/>
      <c r="Z99" s="178"/>
      <c r="AA99" s="178" t="s">
        <v>125</v>
      </c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</row>
    <row r="100" spans="1:56" ht="12.75" outlineLevel="1">
      <c r="A100" s="171">
        <v>78</v>
      </c>
      <c r="B100" s="171" t="s">
        <v>284</v>
      </c>
      <c r="C100" s="172" t="s">
        <v>285</v>
      </c>
      <c r="D100" s="173" t="s">
        <v>160</v>
      </c>
      <c r="E100" s="174">
        <v>1</v>
      </c>
      <c r="F100" s="175"/>
      <c r="G100" s="176">
        <f t="shared" si="18"/>
        <v>0</v>
      </c>
      <c r="H100" s="175"/>
      <c r="I100" s="176">
        <f t="shared" si="19"/>
        <v>0</v>
      </c>
      <c r="J100" s="175"/>
      <c r="K100" s="176">
        <f t="shared" si="20"/>
        <v>0</v>
      </c>
      <c r="L100" s="176">
        <v>21</v>
      </c>
      <c r="M100" s="176">
        <f t="shared" si="21"/>
        <v>0</v>
      </c>
      <c r="N100" s="177">
        <v>0.0012</v>
      </c>
      <c r="O100" s="177">
        <f t="shared" si="22"/>
        <v>0.0012</v>
      </c>
      <c r="P100" s="177">
        <v>0</v>
      </c>
      <c r="Q100" s="177">
        <f t="shared" si="23"/>
        <v>0</v>
      </c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 t="s">
        <v>163</v>
      </c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</row>
    <row r="101" spans="1:56" ht="12.75" outlineLevel="1">
      <c r="A101" s="171">
        <v>79</v>
      </c>
      <c r="B101" s="171" t="s">
        <v>286</v>
      </c>
      <c r="C101" s="172" t="s">
        <v>287</v>
      </c>
      <c r="D101" s="173" t="s">
        <v>235</v>
      </c>
      <c r="E101" s="174">
        <v>1</v>
      </c>
      <c r="F101" s="175"/>
      <c r="G101" s="176">
        <f t="shared" si="18"/>
        <v>0</v>
      </c>
      <c r="H101" s="175"/>
      <c r="I101" s="176">
        <f t="shared" si="19"/>
        <v>0</v>
      </c>
      <c r="J101" s="175"/>
      <c r="K101" s="176">
        <f t="shared" si="20"/>
        <v>0</v>
      </c>
      <c r="L101" s="176">
        <v>21</v>
      </c>
      <c r="M101" s="176">
        <f t="shared" si="21"/>
        <v>0</v>
      </c>
      <c r="N101" s="177">
        <v>0.00017</v>
      </c>
      <c r="O101" s="177">
        <f t="shared" si="22"/>
        <v>0.00017</v>
      </c>
      <c r="P101" s="177">
        <v>0</v>
      </c>
      <c r="Q101" s="177">
        <f t="shared" si="23"/>
        <v>0</v>
      </c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 t="s">
        <v>125</v>
      </c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</row>
    <row r="102" spans="1:56" ht="22.5" outlineLevel="1">
      <c r="A102" s="171">
        <v>80</v>
      </c>
      <c r="B102" s="171" t="s">
        <v>288</v>
      </c>
      <c r="C102" s="172" t="s">
        <v>289</v>
      </c>
      <c r="D102" s="173" t="s">
        <v>160</v>
      </c>
      <c r="E102" s="174">
        <v>1</v>
      </c>
      <c r="F102" s="175"/>
      <c r="G102" s="176">
        <f t="shared" si="18"/>
        <v>0</v>
      </c>
      <c r="H102" s="175"/>
      <c r="I102" s="176">
        <f t="shared" si="19"/>
        <v>0</v>
      </c>
      <c r="J102" s="175"/>
      <c r="K102" s="176">
        <f t="shared" si="20"/>
        <v>0</v>
      </c>
      <c r="L102" s="176">
        <v>21</v>
      </c>
      <c r="M102" s="176">
        <f t="shared" si="21"/>
        <v>0</v>
      </c>
      <c r="N102" s="177">
        <v>0.011</v>
      </c>
      <c r="O102" s="177">
        <f t="shared" si="22"/>
        <v>0.011</v>
      </c>
      <c r="P102" s="177">
        <v>0</v>
      </c>
      <c r="Q102" s="177">
        <f t="shared" si="23"/>
        <v>0</v>
      </c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 t="s">
        <v>163</v>
      </c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</row>
    <row r="103" spans="1:56" ht="12.75" outlineLevel="1">
      <c r="A103" s="171">
        <v>81</v>
      </c>
      <c r="B103" s="171" t="s">
        <v>290</v>
      </c>
      <c r="C103" s="172" t="s">
        <v>291</v>
      </c>
      <c r="D103" s="173" t="s">
        <v>235</v>
      </c>
      <c r="E103" s="174">
        <v>1</v>
      </c>
      <c r="F103" s="175"/>
      <c r="G103" s="176">
        <f t="shared" si="18"/>
        <v>0</v>
      </c>
      <c r="H103" s="175"/>
      <c r="I103" s="176">
        <f t="shared" si="19"/>
        <v>0</v>
      </c>
      <c r="J103" s="175"/>
      <c r="K103" s="176">
        <f t="shared" si="20"/>
        <v>0</v>
      </c>
      <c r="L103" s="176">
        <v>21</v>
      </c>
      <c r="M103" s="176">
        <f t="shared" si="21"/>
        <v>0</v>
      </c>
      <c r="N103" s="177">
        <v>0.0022</v>
      </c>
      <c r="O103" s="177">
        <f t="shared" si="22"/>
        <v>0.0022</v>
      </c>
      <c r="P103" s="177">
        <v>0</v>
      </c>
      <c r="Q103" s="177">
        <f t="shared" si="23"/>
        <v>0</v>
      </c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 t="s">
        <v>125</v>
      </c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</row>
    <row r="104" spans="1:56" ht="22.5" outlineLevel="1">
      <c r="A104" s="171">
        <v>82</v>
      </c>
      <c r="B104" s="171" t="s">
        <v>292</v>
      </c>
      <c r="C104" s="172" t="s">
        <v>293</v>
      </c>
      <c r="D104" s="173" t="s">
        <v>235</v>
      </c>
      <c r="E104" s="174">
        <v>1</v>
      </c>
      <c r="F104" s="175"/>
      <c r="G104" s="176">
        <f t="shared" si="18"/>
        <v>0</v>
      </c>
      <c r="H104" s="175"/>
      <c r="I104" s="176">
        <f t="shared" si="19"/>
        <v>0</v>
      </c>
      <c r="J104" s="175"/>
      <c r="K104" s="176">
        <f t="shared" si="20"/>
        <v>0</v>
      </c>
      <c r="L104" s="176">
        <v>21</v>
      </c>
      <c r="M104" s="176">
        <f t="shared" si="21"/>
        <v>0</v>
      </c>
      <c r="N104" s="177">
        <v>0.002</v>
      </c>
      <c r="O104" s="177">
        <f t="shared" si="22"/>
        <v>0.002</v>
      </c>
      <c r="P104" s="177">
        <v>0</v>
      </c>
      <c r="Q104" s="177">
        <f t="shared" si="23"/>
        <v>0</v>
      </c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 t="s">
        <v>125</v>
      </c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</row>
    <row r="105" spans="1:27" ht="12.75">
      <c r="A105" s="179" t="s">
        <v>120</v>
      </c>
      <c r="B105" s="179" t="s">
        <v>75</v>
      </c>
      <c r="C105" s="180" t="s">
        <v>76</v>
      </c>
      <c r="D105" s="181"/>
      <c r="E105" s="182"/>
      <c r="F105" s="183"/>
      <c r="G105" s="183">
        <f>SUMIF(AA106:AA106,"&lt;&gt;NOR",G106:G106)</f>
        <v>0</v>
      </c>
      <c r="H105" s="183"/>
      <c r="I105" s="183">
        <f>SUM(I106:I106)</f>
        <v>0</v>
      </c>
      <c r="J105" s="183"/>
      <c r="K105" s="183">
        <f>SUM(K106:K106)</f>
        <v>0</v>
      </c>
      <c r="L105" s="183"/>
      <c r="M105" s="183">
        <f>SUM(M106:M106)</f>
        <v>0</v>
      </c>
      <c r="N105" s="184"/>
      <c r="O105" s="184">
        <f>SUM(O106:O106)</f>
        <v>0.009</v>
      </c>
      <c r="P105" s="184"/>
      <c r="Q105" s="184">
        <f>SUM(Q106:Q106)</f>
        <v>0</v>
      </c>
      <c r="AA105" t="s">
        <v>121</v>
      </c>
    </row>
    <row r="106" spans="1:56" ht="12.75" outlineLevel="1">
      <c r="A106" s="171">
        <v>83</v>
      </c>
      <c r="B106" s="171" t="s">
        <v>294</v>
      </c>
      <c r="C106" s="172" t="s">
        <v>295</v>
      </c>
      <c r="D106" s="173" t="s">
        <v>235</v>
      </c>
      <c r="E106" s="174">
        <v>1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7">
        <v>0.009</v>
      </c>
      <c r="O106" s="177">
        <f>ROUND(E106*N106,5)</f>
        <v>0.009</v>
      </c>
      <c r="P106" s="177">
        <v>0</v>
      </c>
      <c r="Q106" s="177">
        <f>ROUND(E106*P106,5)</f>
        <v>0</v>
      </c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 t="s">
        <v>125</v>
      </c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</row>
    <row r="107" spans="1:27" ht="12.75">
      <c r="A107" s="179" t="s">
        <v>120</v>
      </c>
      <c r="B107" s="179" t="s">
        <v>77</v>
      </c>
      <c r="C107" s="180" t="s">
        <v>78</v>
      </c>
      <c r="D107" s="181"/>
      <c r="E107" s="182"/>
      <c r="F107" s="183"/>
      <c r="G107" s="183">
        <f>SUMIF(AA108:AA111,"&lt;&gt;NOR",G108:G111)</f>
        <v>0</v>
      </c>
      <c r="H107" s="183"/>
      <c r="I107" s="183">
        <f>SUM(I108:I111)</f>
        <v>0</v>
      </c>
      <c r="J107" s="183"/>
      <c r="K107" s="183">
        <f>SUM(K108:K111)</f>
        <v>0</v>
      </c>
      <c r="L107" s="183"/>
      <c r="M107" s="183">
        <f>SUM(M108:M111)</f>
        <v>0</v>
      </c>
      <c r="N107" s="184"/>
      <c r="O107" s="184">
        <f>SUM(O108:O111)</f>
        <v>0.00018</v>
      </c>
      <c r="P107" s="184"/>
      <c r="Q107" s="184">
        <f>SUM(Q108:Q111)</f>
        <v>0.04553</v>
      </c>
      <c r="AA107" t="s">
        <v>121</v>
      </c>
    </row>
    <row r="108" spans="1:56" ht="22.5" outlineLevel="1">
      <c r="A108" s="171">
        <v>84</v>
      </c>
      <c r="B108" s="171" t="s">
        <v>296</v>
      </c>
      <c r="C108" s="172" t="s">
        <v>297</v>
      </c>
      <c r="D108" s="173" t="s">
        <v>160</v>
      </c>
      <c r="E108" s="174">
        <v>1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77">
        <v>8E-05</v>
      </c>
      <c r="O108" s="177">
        <f>ROUND(E108*N108,5)</f>
        <v>8E-05</v>
      </c>
      <c r="P108" s="177">
        <v>0.02493</v>
      </c>
      <c r="Q108" s="177">
        <f>ROUND(E108*P108,5)</f>
        <v>0.02493</v>
      </c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 t="s">
        <v>125</v>
      </c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</row>
    <row r="109" spans="1:56" ht="12.75" outlineLevel="1">
      <c r="A109" s="171">
        <v>85</v>
      </c>
      <c r="B109" s="171" t="s">
        <v>298</v>
      </c>
      <c r="C109" s="172" t="s">
        <v>299</v>
      </c>
      <c r="D109" s="173" t="s">
        <v>160</v>
      </c>
      <c r="E109" s="174">
        <v>1</v>
      </c>
      <c r="F109" s="175"/>
      <c r="G109" s="176">
        <f>ROUND(E109*F109,2)</f>
        <v>0</v>
      </c>
      <c r="H109" s="175"/>
      <c r="I109" s="176">
        <f>ROUND(E109*H109,2)</f>
        <v>0</v>
      </c>
      <c r="J109" s="175"/>
      <c r="K109" s="176">
        <f>ROUND(E109*J109,2)</f>
        <v>0</v>
      </c>
      <c r="L109" s="176">
        <v>21</v>
      </c>
      <c r="M109" s="176">
        <f>G109*(1+L109/100)</f>
        <v>0</v>
      </c>
      <c r="N109" s="177">
        <v>8E-05</v>
      </c>
      <c r="O109" s="177">
        <f>ROUND(E109*N109,5)</f>
        <v>8E-05</v>
      </c>
      <c r="P109" s="177">
        <v>0.0206</v>
      </c>
      <c r="Q109" s="177">
        <f>ROUND(E109*P109,5)</f>
        <v>0.0206</v>
      </c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 t="s">
        <v>125</v>
      </c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</row>
    <row r="110" spans="1:56" ht="12.75" outlineLevel="1">
      <c r="A110" s="171">
        <v>86</v>
      </c>
      <c r="B110" s="171" t="s">
        <v>300</v>
      </c>
      <c r="C110" s="172" t="s">
        <v>301</v>
      </c>
      <c r="D110" s="173" t="s">
        <v>160</v>
      </c>
      <c r="E110" s="174">
        <v>1</v>
      </c>
      <c r="F110" s="175"/>
      <c r="G110" s="176">
        <f>ROUND(E110*F110,2)</f>
        <v>0</v>
      </c>
      <c r="H110" s="175"/>
      <c r="I110" s="176">
        <f>ROUND(E110*H110,2)</f>
        <v>0</v>
      </c>
      <c r="J110" s="175"/>
      <c r="K110" s="176">
        <f>ROUND(E110*J110,2)</f>
        <v>0</v>
      </c>
      <c r="L110" s="176">
        <v>21</v>
      </c>
      <c r="M110" s="176">
        <f>G110*(1+L110/100)</f>
        <v>0</v>
      </c>
      <c r="N110" s="177">
        <v>0</v>
      </c>
      <c r="O110" s="177">
        <f>ROUND(E110*N110,5)</f>
        <v>0</v>
      </c>
      <c r="P110" s="177">
        <v>0</v>
      </c>
      <c r="Q110" s="177">
        <f>ROUND(E110*P110,5)</f>
        <v>0</v>
      </c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 t="s">
        <v>125</v>
      </c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</row>
    <row r="111" spans="1:56" ht="12.75" outlineLevel="1">
      <c r="A111" s="171">
        <v>87</v>
      </c>
      <c r="B111" s="171" t="s">
        <v>302</v>
      </c>
      <c r="C111" s="172" t="s">
        <v>303</v>
      </c>
      <c r="D111" s="173" t="s">
        <v>160</v>
      </c>
      <c r="E111" s="174">
        <v>1</v>
      </c>
      <c r="F111" s="175"/>
      <c r="G111" s="176">
        <f>ROUND(E111*F111,2)</f>
        <v>0</v>
      </c>
      <c r="H111" s="175"/>
      <c r="I111" s="176">
        <f>ROUND(E111*H111,2)</f>
        <v>0</v>
      </c>
      <c r="J111" s="175"/>
      <c r="K111" s="176">
        <f>ROUND(E111*J111,2)</f>
        <v>0</v>
      </c>
      <c r="L111" s="176">
        <v>21</v>
      </c>
      <c r="M111" s="176">
        <f>G111*(1+L111/100)</f>
        <v>0</v>
      </c>
      <c r="N111" s="177">
        <v>2E-05</v>
      </c>
      <c r="O111" s="177">
        <f>ROUND(E111*N111,5)</f>
        <v>2E-05</v>
      </c>
      <c r="P111" s="177">
        <v>0</v>
      </c>
      <c r="Q111" s="177">
        <f>ROUND(E111*P111,5)</f>
        <v>0</v>
      </c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 t="s">
        <v>125</v>
      </c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</row>
    <row r="112" spans="1:27" ht="12.75">
      <c r="A112" s="179" t="s">
        <v>120</v>
      </c>
      <c r="B112" s="179" t="s">
        <v>79</v>
      </c>
      <c r="C112" s="180" t="s">
        <v>80</v>
      </c>
      <c r="D112" s="181"/>
      <c r="E112" s="182"/>
      <c r="F112" s="183"/>
      <c r="G112" s="183">
        <f>SUMIF(AA113:AA116,"&lt;&gt;NOR",G113:G116)</f>
        <v>0</v>
      </c>
      <c r="H112" s="183"/>
      <c r="I112" s="183">
        <f>SUM(I113:I116)</f>
        <v>0</v>
      </c>
      <c r="J112" s="183"/>
      <c r="K112" s="183">
        <f>SUM(K113:K116)</f>
        <v>0</v>
      </c>
      <c r="L112" s="183"/>
      <c r="M112" s="183">
        <f>SUM(M113:M116)</f>
        <v>0</v>
      </c>
      <c r="N112" s="184"/>
      <c r="O112" s="184">
        <f>SUM(O113:O116)</f>
        <v>0.20199999999999999</v>
      </c>
      <c r="P112" s="184"/>
      <c r="Q112" s="184">
        <f>SUM(Q113:Q116)</f>
        <v>0.166</v>
      </c>
      <c r="AA112" t="s">
        <v>121</v>
      </c>
    </row>
    <row r="113" spans="1:56" ht="12.75" outlineLevel="1">
      <c r="A113" s="171">
        <v>88</v>
      </c>
      <c r="B113" s="171" t="s">
        <v>304</v>
      </c>
      <c r="C113" s="172" t="s">
        <v>305</v>
      </c>
      <c r="D113" s="173" t="s">
        <v>160</v>
      </c>
      <c r="E113" s="174">
        <v>1</v>
      </c>
      <c r="F113" s="175"/>
      <c r="G113" s="176">
        <f>ROUND(E113*F113,2)</f>
        <v>0</v>
      </c>
      <c r="H113" s="175"/>
      <c r="I113" s="176">
        <f>ROUND(E113*H113,2)</f>
        <v>0</v>
      </c>
      <c r="J113" s="175"/>
      <c r="K113" s="176">
        <f>ROUND(E113*J113,2)</f>
        <v>0</v>
      </c>
      <c r="L113" s="176">
        <v>21</v>
      </c>
      <c r="M113" s="176">
        <f>G113*(1+L113/100)</f>
        <v>0</v>
      </c>
      <c r="N113" s="177">
        <v>0</v>
      </c>
      <c r="O113" s="177">
        <f>ROUND(E113*N113,5)</f>
        <v>0</v>
      </c>
      <c r="P113" s="177">
        <v>0.166</v>
      </c>
      <c r="Q113" s="177">
        <f>ROUND(E113*P113,5)</f>
        <v>0.166</v>
      </c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 t="s">
        <v>125</v>
      </c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</row>
    <row r="114" spans="1:56" ht="12.75" outlineLevel="1">
      <c r="A114" s="171">
        <v>89</v>
      </c>
      <c r="B114" s="171" t="s">
        <v>306</v>
      </c>
      <c r="C114" s="172" t="s">
        <v>307</v>
      </c>
      <c r="D114" s="173" t="s">
        <v>160</v>
      </c>
      <c r="E114" s="174">
        <v>1</v>
      </c>
      <c r="F114" s="175"/>
      <c r="G114" s="176">
        <f>ROUND(E114*F114,2)</f>
        <v>0</v>
      </c>
      <c r="H114" s="175"/>
      <c r="I114" s="176">
        <f>ROUND(E114*H114,2)</f>
        <v>0</v>
      </c>
      <c r="J114" s="175"/>
      <c r="K114" s="176">
        <f>ROUND(E114*J114,2)</f>
        <v>0</v>
      </c>
      <c r="L114" s="176">
        <v>21</v>
      </c>
      <c r="M114" s="176">
        <f>G114*(1+L114/100)</f>
        <v>0</v>
      </c>
      <c r="N114" s="177">
        <v>0</v>
      </c>
      <c r="O114" s="177">
        <f>ROUND(E114*N114,5)</f>
        <v>0</v>
      </c>
      <c r="P114" s="177">
        <v>0</v>
      </c>
      <c r="Q114" s="177">
        <f>ROUND(E114*P114,5)</f>
        <v>0</v>
      </c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 t="s">
        <v>125</v>
      </c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</row>
    <row r="115" spans="1:56" ht="22.5" outlineLevel="1">
      <c r="A115" s="171">
        <v>90</v>
      </c>
      <c r="B115" s="171" t="s">
        <v>308</v>
      </c>
      <c r="C115" s="172" t="s">
        <v>309</v>
      </c>
      <c r="D115" s="173" t="s">
        <v>160</v>
      </c>
      <c r="E115" s="174">
        <v>1</v>
      </c>
      <c r="F115" s="175"/>
      <c r="G115" s="176">
        <f>ROUND(E115*F115,2)</f>
        <v>0</v>
      </c>
      <c r="H115" s="175"/>
      <c r="I115" s="176">
        <f>ROUND(E115*H115,2)</f>
        <v>0</v>
      </c>
      <c r="J115" s="175"/>
      <c r="K115" s="176">
        <f>ROUND(E115*J115,2)</f>
        <v>0</v>
      </c>
      <c r="L115" s="176">
        <v>21</v>
      </c>
      <c r="M115" s="176">
        <f>G115*(1+L115/100)</f>
        <v>0</v>
      </c>
      <c r="N115" s="177">
        <v>0.018</v>
      </c>
      <c r="O115" s="177">
        <f>ROUND(E115*N115,5)</f>
        <v>0.018</v>
      </c>
      <c r="P115" s="177">
        <v>0</v>
      </c>
      <c r="Q115" s="177">
        <f>ROUND(E115*P115,5)</f>
        <v>0</v>
      </c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 t="s">
        <v>163</v>
      </c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</row>
    <row r="116" spans="1:56" s="187" customFormat="1" ht="22.5" outlineLevel="1">
      <c r="A116" s="185">
        <v>91</v>
      </c>
      <c r="B116" s="186">
        <v>76681</v>
      </c>
      <c r="C116" s="172" t="s">
        <v>310</v>
      </c>
      <c r="D116" s="173" t="s">
        <v>160</v>
      </c>
      <c r="E116" s="174">
        <v>1</v>
      </c>
      <c r="F116" s="175"/>
      <c r="G116" s="176">
        <f>ROUND(E116*F116,2)</f>
        <v>0</v>
      </c>
      <c r="H116" s="175"/>
      <c r="I116" s="176">
        <f>ROUND(E116*H116,2)</f>
        <v>0</v>
      </c>
      <c r="J116" s="175"/>
      <c r="K116" s="176">
        <f>ROUND(E116*J116,2)</f>
        <v>0</v>
      </c>
      <c r="L116" s="176">
        <v>21</v>
      </c>
      <c r="M116" s="176">
        <f>G116*(1+L116/100)</f>
        <v>0</v>
      </c>
      <c r="N116" s="177">
        <v>0.184</v>
      </c>
      <c r="O116" s="177">
        <f>ROUND(E116*N116,5)</f>
        <v>0.184</v>
      </c>
      <c r="P116" s="177">
        <v>0</v>
      </c>
      <c r="Q116" s="177">
        <f>ROUND(E116*P116,5)</f>
        <v>0</v>
      </c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 t="s">
        <v>125</v>
      </c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</row>
    <row r="117" spans="1:27" ht="12.75">
      <c r="A117" s="179" t="s">
        <v>120</v>
      </c>
      <c r="B117" s="179" t="s">
        <v>81</v>
      </c>
      <c r="C117" s="180" t="s">
        <v>82</v>
      </c>
      <c r="D117" s="181"/>
      <c r="E117" s="182"/>
      <c r="F117" s="183"/>
      <c r="G117" s="183">
        <f>SUMIF(AA118:AA128,"&lt;&gt;NOR",G118:G128)</f>
        <v>0</v>
      </c>
      <c r="H117" s="183"/>
      <c r="I117" s="183">
        <f>SUM(I118:I128)</f>
        <v>0</v>
      </c>
      <c r="J117" s="183"/>
      <c r="K117" s="183">
        <f>SUM(K118:K128)</f>
        <v>0</v>
      </c>
      <c r="L117" s="183"/>
      <c r="M117" s="183">
        <f>SUM(M118:M128)</f>
        <v>0</v>
      </c>
      <c r="N117" s="184"/>
      <c r="O117" s="184">
        <f>SUM(O118:O128)</f>
        <v>0.12535</v>
      </c>
      <c r="P117" s="184"/>
      <c r="Q117" s="184">
        <f>SUM(Q118:Q128)</f>
        <v>0.06675</v>
      </c>
      <c r="AA117" t="s">
        <v>121</v>
      </c>
    </row>
    <row r="118" spans="1:56" ht="12.75" outlineLevel="1">
      <c r="A118" s="171">
        <v>92</v>
      </c>
      <c r="B118" s="171" t="s">
        <v>311</v>
      </c>
      <c r="C118" s="172" t="s">
        <v>312</v>
      </c>
      <c r="D118" s="173" t="s">
        <v>124</v>
      </c>
      <c r="E118" s="174">
        <v>23.67</v>
      </c>
      <c r="F118" s="175"/>
      <c r="G118" s="176">
        <f aca="true" t="shared" si="24" ref="G118:G128">ROUND(E118*F118,2)</f>
        <v>0</v>
      </c>
      <c r="H118" s="175"/>
      <c r="I118" s="176">
        <f aca="true" t="shared" si="25" ref="I118:I128">ROUND(E118*H118,2)</f>
        <v>0</v>
      </c>
      <c r="J118" s="175"/>
      <c r="K118" s="176">
        <f aca="true" t="shared" si="26" ref="K118:K128">ROUND(E118*J118,2)</f>
        <v>0</v>
      </c>
      <c r="L118" s="176">
        <v>21</v>
      </c>
      <c r="M118" s="176">
        <f aca="true" t="shared" si="27" ref="M118:M128">G118*(1+L118/100)</f>
        <v>0</v>
      </c>
      <c r="N118" s="177">
        <v>0</v>
      </c>
      <c r="O118" s="177">
        <f aca="true" t="shared" si="28" ref="O118:O128">ROUND(E118*N118,5)</f>
        <v>0</v>
      </c>
      <c r="P118" s="177">
        <v>0.00282</v>
      </c>
      <c r="Q118" s="177">
        <f aca="true" t="shared" si="29" ref="Q118:Q128">ROUND(E118*P118,5)</f>
        <v>0.06675</v>
      </c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 t="s">
        <v>125</v>
      </c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</row>
    <row r="119" spans="1:56" ht="22.5" outlineLevel="1">
      <c r="A119" s="171">
        <v>93</v>
      </c>
      <c r="B119" s="171" t="s">
        <v>313</v>
      </c>
      <c r="C119" s="172" t="s">
        <v>314</v>
      </c>
      <c r="D119" s="173" t="s">
        <v>124</v>
      </c>
      <c r="E119" s="174">
        <v>28.185</v>
      </c>
      <c r="F119" s="175"/>
      <c r="G119" s="176">
        <f t="shared" si="24"/>
        <v>0</v>
      </c>
      <c r="H119" s="175"/>
      <c r="I119" s="176">
        <f t="shared" si="25"/>
        <v>0</v>
      </c>
      <c r="J119" s="175"/>
      <c r="K119" s="176">
        <f t="shared" si="26"/>
        <v>0</v>
      </c>
      <c r="L119" s="176">
        <v>21</v>
      </c>
      <c r="M119" s="176">
        <f t="shared" si="27"/>
        <v>0</v>
      </c>
      <c r="N119" s="177">
        <v>0</v>
      </c>
      <c r="O119" s="177">
        <f t="shared" si="28"/>
        <v>0</v>
      </c>
      <c r="P119" s="177">
        <v>0</v>
      </c>
      <c r="Q119" s="177">
        <f t="shared" si="29"/>
        <v>0</v>
      </c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 t="s">
        <v>125</v>
      </c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</row>
    <row r="120" spans="1:56" ht="12.75" outlineLevel="1">
      <c r="A120" s="171">
        <v>94</v>
      </c>
      <c r="B120" s="171" t="s">
        <v>315</v>
      </c>
      <c r="C120" s="172" t="s">
        <v>316</v>
      </c>
      <c r="D120" s="173" t="s">
        <v>124</v>
      </c>
      <c r="E120" s="174">
        <v>28.185</v>
      </c>
      <c r="F120" s="175"/>
      <c r="G120" s="176">
        <f t="shared" si="24"/>
        <v>0</v>
      </c>
      <c r="H120" s="175"/>
      <c r="I120" s="176">
        <f t="shared" si="25"/>
        <v>0</v>
      </c>
      <c r="J120" s="175"/>
      <c r="K120" s="176">
        <f t="shared" si="26"/>
        <v>0</v>
      </c>
      <c r="L120" s="176">
        <v>21</v>
      </c>
      <c r="M120" s="176">
        <f t="shared" si="27"/>
        <v>0</v>
      </c>
      <c r="N120" s="177">
        <v>0.00025</v>
      </c>
      <c r="O120" s="177">
        <f t="shared" si="28"/>
        <v>0.00705</v>
      </c>
      <c r="P120" s="177">
        <v>0</v>
      </c>
      <c r="Q120" s="177">
        <f t="shared" si="29"/>
        <v>0</v>
      </c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 t="s">
        <v>125</v>
      </c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</row>
    <row r="121" spans="1:56" ht="12.75" outlineLevel="1">
      <c r="A121" s="171">
        <v>95</v>
      </c>
      <c r="B121" s="171" t="s">
        <v>317</v>
      </c>
      <c r="C121" s="172" t="s">
        <v>318</v>
      </c>
      <c r="D121" s="173" t="s">
        <v>124</v>
      </c>
      <c r="E121" s="174">
        <v>28</v>
      </c>
      <c r="F121" s="175"/>
      <c r="G121" s="176">
        <f t="shared" si="24"/>
        <v>0</v>
      </c>
      <c r="H121" s="175"/>
      <c r="I121" s="176">
        <f t="shared" si="25"/>
        <v>0</v>
      </c>
      <c r="J121" s="175"/>
      <c r="K121" s="176">
        <f t="shared" si="26"/>
        <v>0</v>
      </c>
      <c r="L121" s="176">
        <v>21</v>
      </c>
      <c r="M121" s="176">
        <f t="shared" si="27"/>
        <v>0</v>
      </c>
      <c r="N121" s="177">
        <v>0.003</v>
      </c>
      <c r="O121" s="177">
        <f t="shared" si="28"/>
        <v>0.084</v>
      </c>
      <c r="P121" s="177">
        <v>0</v>
      </c>
      <c r="Q121" s="177">
        <f t="shared" si="29"/>
        <v>0</v>
      </c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 t="s">
        <v>163</v>
      </c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</row>
    <row r="122" spans="1:56" ht="22.5" outlineLevel="1">
      <c r="A122" s="171">
        <v>96</v>
      </c>
      <c r="B122" s="171" t="s">
        <v>319</v>
      </c>
      <c r="C122" s="172" t="s">
        <v>320</v>
      </c>
      <c r="D122" s="173" t="s">
        <v>124</v>
      </c>
      <c r="E122" s="174">
        <v>6.8</v>
      </c>
      <c r="F122" s="175"/>
      <c r="G122" s="176">
        <f t="shared" si="24"/>
        <v>0</v>
      </c>
      <c r="H122" s="175"/>
      <c r="I122" s="176">
        <f t="shared" si="25"/>
        <v>0</v>
      </c>
      <c r="J122" s="175"/>
      <c r="K122" s="176">
        <f t="shared" si="26"/>
        <v>0</v>
      </c>
      <c r="L122" s="176">
        <v>21</v>
      </c>
      <c r="M122" s="176">
        <f t="shared" si="27"/>
        <v>0</v>
      </c>
      <c r="N122" s="177">
        <v>0.00282</v>
      </c>
      <c r="O122" s="177">
        <f t="shared" si="28"/>
        <v>0.01918</v>
      </c>
      <c r="P122" s="177">
        <v>0</v>
      </c>
      <c r="Q122" s="177">
        <f t="shared" si="29"/>
        <v>0</v>
      </c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 t="s">
        <v>163</v>
      </c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</row>
    <row r="123" spans="1:56" ht="12.75" outlineLevel="1">
      <c r="A123" s="171">
        <v>97</v>
      </c>
      <c r="B123" s="171" t="s">
        <v>321</v>
      </c>
      <c r="C123" s="172" t="s">
        <v>322</v>
      </c>
      <c r="D123" s="173" t="s">
        <v>146</v>
      </c>
      <c r="E123" s="174">
        <v>25</v>
      </c>
      <c r="F123" s="175"/>
      <c r="G123" s="176">
        <f t="shared" si="24"/>
        <v>0</v>
      </c>
      <c r="H123" s="175"/>
      <c r="I123" s="176">
        <f t="shared" si="25"/>
        <v>0</v>
      </c>
      <c r="J123" s="175"/>
      <c r="K123" s="176">
        <f t="shared" si="26"/>
        <v>0</v>
      </c>
      <c r="L123" s="176">
        <v>21</v>
      </c>
      <c r="M123" s="176">
        <f t="shared" si="27"/>
        <v>0</v>
      </c>
      <c r="N123" s="177">
        <v>4E-05</v>
      </c>
      <c r="O123" s="177">
        <f t="shared" si="28"/>
        <v>0.001</v>
      </c>
      <c r="P123" s="177">
        <v>0</v>
      </c>
      <c r="Q123" s="177">
        <f t="shared" si="29"/>
        <v>0</v>
      </c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 t="s">
        <v>125</v>
      </c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</row>
    <row r="124" spans="1:56" ht="12.75" outlineLevel="1">
      <c r="A124" s="171">
        <v>98</v>
      </c>
      <c r="B124" s="171" t="s">
        <v>323</v>
      </c>
      <c r="C124" s="172" t="s">
        <v>324</v>
      </c>
      <c r="D124" s="173" t="s">
        <v>146</v>
      </c>
      <c r="E124" s="174">
        <v>26.5</v>
      </c>
      <c r="F124" s="175"/>
      <c r="G124" s="176">
        <f t="shared" si="24"/>
        <v>0</v>
      </c>
      <c r="H124" s="175"/>
      <c r="I124" s="176">
        <f t="shared" si="25"/>
        <v>0</v>
      </c>
      <c r="J124" s="175"/>
      <c r="K124" s="176">
        <f t="shared" si="26"/>
        <v>0</v>
      </c>
      <c r="L124" s="176">
        <v>21</v>
      </c>
      <c r="M124" s="176">
        <f t="shared" si="27"/>
        <v>0</v>
      </c>
      <c r="N124" s="177">
        <v>0.00022</v>
      </c>
      <c r="O124" s="177">
        <f t="shared" si="28"/>
        <v>0.00583</v>
      </c>
      <c r="P124" s="177">
        <v>0</v>
      </c>
      <c r="Q124" s="177">
        <f t="shared" si="29"/>
        <v>0</v>
      </c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 t="s">
        <v>125</v>
      </c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</row>
    <row r="125" spans="1:56" ht="12.75" outlineLevel="1">
      <c r="A125" s="171">
        <v>99</v>
      </c>
      <c r="B125" s="171" t="s">
        <v>325</v>
      </c>
      <c r="C125" s="172" t="s">
        <v>326</v>
      </c>
      <c r="D125" s="173" t="s">
        <v>146</v>
      </c>
      <c r="E125" s="174">
        <v>28</v>
      </c>
      <c r="F125" s="175"/>
      <c r="G125" s="176">
        <f t="shared" si="24"/>
        <v>0</v>
      </c>
      <c r="H125" s="175"/>
      <c r="I125" s="176">
        <f t="shared" si="25"/>
        <v>0</v>
      </c>
      <c r="J125" s="175"/>
      <c r="K125" s="176">
        <f t="shared" si="26"/>
        <v>0</v>
      </c>
      <c r="L125" s="176">
        <v>21</v>
      </c>
      <c r="M125" s="176">
        <f t="shared" si="27"/>
        <v>0</v>
      </c>
      <c r="N125" s="177">
        <v>0.00014</v>
      </c>
      <c r="O125" s="177">
        <f t="shared" si="28"/>
        <v>0.00392</v>
      </c>
      <c r="P125" s="177">
        <v>0</v>
      </c>
      <c r="Q125" s="177">
        <f t="shared" si="29"/>
        <v>0</v>
      </c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 t="s">
        <v>163</v>
      </c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</row>
    <row r="126" spans="1:56" ht="12.75" outlineLevel="1">
      <c r="A126" s="171">
        <v>100</v>
      </c>
      <c r="B126" s="171" t="s">
        <v>327</v>
      </c>
      <c r="C126" s="172" t="s">
        <v>328</v>
      </c>
      <c r="D126" s="173" t="s">
        <v>146</v>
      </c>
      <c r="E126" s="174">
        <v>18.6</v>
      </c>
      <c r="F126" s="175"/>
      <c r="G126" s="176">
        <f t="shared" si="24"/>
        <v>0</v>
      </c>
      <c r="H126" s="175"/>
      <c r="I126" s="176">
        <f t="shared" si="25"/>
        <v>0</v>
      </c>
      <c r="J126" s="175"/>
      <c r="K126" s="176">
        <f t="shared" si="26"/>
        <v>0</v>
      </c>
      <c r="L126" s="176">
        <v>21</v>
      </c>
      <c r="M126" s="176">
        <f t="shared" si="27"/>
        <v>0</v>
      </c>
      <c r="N126" s="177">
        <v>2E-05</v>
      </c>
      <c r="O126" s="177">
        <f t="shared" si="28"/>
        <v>0.00037</v>
      </c>
      <c r="P126" s="177">
        <v>0</v>
      </c>
      <c r="Q126" s="177">
        <f t="shared" si="29"/>
        <v>0</v>
      </c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 t="s">
        <v>125</v>
      </c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</row>
    <row r="127" spans="1:56" ht="12.75" outlineLevel="1">
      <c r="A127" s="171">
        <v>101</v>
      </c>
      <c r="B127" s="171" t="s">
        <v>329</v>
      </c>
      <c r="C127" s="172" t="s">
        <v>330</v>
      </c>
      <c r="D127" s="173" t="s">
        <v>146</v>
      </c>
      <c r="E127" s="174">
        <v>20</v>
      </c>
      <c r="F127" s="175"/>
      <c r="G127" s="176">
        <f t="shared" si="24"/>
        <v>0</v>
      </c>
      <c r="H127" s="175"/>
      <c r="I127" s="176">
        <f t="shared" si="25"/>
        <v>0</v>
      </c>
      <c r="J127" s="175"/>
      <c r="K127" s="176">
        <f t="shared" si="26"/>
        <v>0</v>
      </c>
      <c r="L127" s="176">
        <v>21</v>
      </c>
      <c r="M127" s="176">
        <f t="shared" si="27"/>
        <v>0</v>
      </c>
      <c r="N127" s="177">
        <v>0.0002</v>
      </c>
      <c r="O127" s="177">
        <f t="shared" si="28"/>
        <v>0.004</v>
      </c>
      <c r="P127" s="177">
        <v>0</v>
      </c>
      <c r="Q127" s="177">
        <f t="shared" si="29"/>
        <v>0</v>
      </c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 t="s">
        <v>163</v>
      </c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</row>
    <row r="128" spans="1:56" ht="12.75" outlineLevel="1">
      <c r="A128" s="171">
        <v>102</v>
      </c>
      <c r="B128" s="171" t="s">
        <v>331</v>
      </c>
      <c r="C128" s="172" t="s">
        <v>332</v>
      </c>
      <c r="D128" s="173" t="s">
        <v>160</v>
      </c>
      <c r="E128" s="174">
        <v>8</v>
      </c>
      <c r="F128" s="175"/>
      <c r="G128" s="176">
        <f t="shared" si="24"/>
        <v>0</v>
      </c>
      <c r="H128" s="175"/>
      <c r="I128" s="176">
        <f t="shared" si="25"/>
        <v>0</v>
      </c>
      <c r="J128" s="175"/>
      <c r="K128" s="176">
        <f t="shared" si="26"/>
        <v>0</v>
      </c>
      <c r="L128" s="176">
        <v>21</v>
      </c>
      <c r="M128" s="176">
        <f t="shared" si="27"/>
        <v>0</v>
      </c>
      <c r="N128" s="177">
        <v>0</v>
      </c>
      <c r="O128" s="177">
        <f t="shared" si="28"/>
        <v>0</v>
      </c>
      <c r="P128" s="177">
        <v>0</v>
      </c>
      <c r="Q128" s="177">
        <f t="shared" si="29"/>
        <v>0</v>
      </c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 t="s">
        <v>125</v>
      </c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</row>
    <row r="129" spans="1:27" ht="12.75">
      <c r="A129" s="179" t="s">
        <v>120</v>
      </c>
      <c r="B129" s="179" t="s">
        <v>83</v>
      </c>
      <c r="C129" s="180" t="s">
        <v>84</v>
      </c>
      <c r="D129" s="181"/>
      <c r="E129" s="182"/>
      <c r="F129" s="183"/>
      <c r="G129" s="183">
        <f>SUMIF(AA130:AA136,"&lt;&gt;NOR",G130:G136)</f>
        <v>0</v>
      </c>
      <c r="H129" s="183"/>
      <c r="I129" s="183">
        <f>SUM(I130:I136)</f>
        <v>0</v>
      </c>
      <c r="J129" s="183"/>
      <c r="K129" s="183">
        <f>SUM(K130:K136)</f>
        <v>0</v>
      </c>
      <c r="L129" s="183"/>
      <c r="M129" s="183">
        <f>SUM(M130:M136)</f>
        <v>0</v>
      </c>
      <c r="N129" s="184"/>
      <c r="O129" s="184">
        <f>SUM(O130:O136)</f>
        <v>0.35487</v>
      </c>
      <c r="P129" s="184"/>
      <c r="Q129" s="184">
        <f>SUM(Q130:Q136)</f>
        <v>0</v>
      </c>
      <c r="AA129" t="s">
        <v>121</v>
      </c>
    </row>
    <row r="130" spans="1:56" ht="12.75" outlineLevel="1">
      <c r="A130" s="171">
        <v>103</v>
      </c>
      <c r="B130" s="171" t="s">
        <v>333</v>
      </c>
      <c r="C130" s="172" t="s">
        <v>334</v>
      </c>
      <c r="D130" s="173" t="s">
        <v>124</v>
      </c>
      <c r="E130" s="174">
        <v>15.89</v>
      </c>
      <c r="F130" s="175"/>
      <c r="G130" s="176">
        <f aca="true" t="shared" si="30" ref="G130:G136">ROUND(E130*F130,2)</f>
        <v>0</v>
      </c>
      <c r="H130" s="175"/>
      <c r="I130" s="176">
        <f aca="true" t="shared" si="31" ref="I130:I136">ROUND(E130*H130,2)</f>
        <v>0</v>
      </c>
      <c r="J130" s="175"/>
      <c r="K130" s="176">
        <f aca="true" t="shared" si="32" ref="K130:K136">ROUND(E130*J130,2)</f>
        <v>0</v>
      </c>
      <c r="L130" s="176">
        <v>21</v>
      </c>
      <c r="M130" s="176">
        <f aca="true" t="shared" si="33" ref="M130:M136">G130*(1+L130/100)</f>
        <v>0</v>
      </c>
      <c r="N130" s="177">
        <v>0.00524</v>
      </c>
      <c r="O130" s="177">
        <f aca="true" t="shared" si="34" ref="O130:O136">ROUND(E130*N130,5)</f>
        <v>0.08326</v>
      </c>
      <c r="P130" s="177">
        <v>0</v>
      </c>
      <c r="Q130" s="177">
        <f aca="true" t="shared" si="35" ref="Q130:Q136">ROUND(E130*P130,5)</f>
        <v>0</v>
      </c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 t="s">
        <v>125</v>
      </c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</row>
    <row r="131" spans="1:56" ht="12.75" outlineLevel="1">
      <c r="A131" s="171">
        <v>104</v>
      </c>
      <c r="B131" s="171" t="s">
        <v>335</v>
      </c>
      <c r="C131" s="172" t="s">
        <v>336</v>
      </c>
      <c r="D131" s="173" t="s">
        <v>146</v>
      </c>
      <c r="E131" s="174">
        <v>1.35</v>
      </c>
      <c r="F131" s="175"/>
      <c r="G131" s="176">
        <f t="shared" si="30"/>
        <v>0</v>
      </c>
      <c r="H131" s="175"/>
      <c r="I131" s="176">
        <f t="shared" si="31"/>
        <v>0</v>
      </c>
      <c r="J131" s="175"/>
      <c r="K131" s="176">
        <f t="shared" si="32"/>
        <v>0</v>
      </c>
      <c r="L131" s="176">
        <v>21</v>
      </c>
      <c r="M131" s="176">
        <f t="shared" si="33"/>
        <v>0</v>
      </c>
      <c r="N131" s="177">
        <v>0</v>
      </c>
      <c r="O131" s="177">
        <f t="shared" si="34"/>
        <v>0</v>
      </c>
      <c r="P131" s="177">
        <v>0</v>
      </c>
      <c r="Q131" s="177">
        <f t="shared" si="35"/>
        <v>0</v>
      </c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 t="s">
        <v>125</v>
      </c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</row>
    <row r="132" spans="1:56" ht="12.75" outlineLevel="1">
      <c r="A132" s="171">
        <v>105</v>
      </c>
      <c r="B132" s="171" t="s">
        <v>337</v>
      </c>
      <c r="C132" s="172" t="s">
        <v>338</v>
      </c>
      <c r="D132" s="173" t="s">
        <v>146</v>
      </c>
      <c r="E132" s="174">
        <v>1.2</v>
      </c>
      <c r="F132" s="175"/>
      <c r="G132" s="176">
        <f t="shared" si="30"/>
        <v>0</v>
      </c>
      <c r="H132" s="175"/>
      <c r="I132" s="176">
        <f t="shared" si="31"/>
        <v>0</v>
      </c>
      <c r="J132" s="175"/>
      <c r="K132" s="176">
        <f t="shared" si="32"/>
        <v>0</v>
      </c>
      <c r="L132" s="176">
        <v>21</v>
      </c>
      <c r="M132" s="176">
        <f t="shared" si="33"/>
        <v>0</v>
      </c>
      <c r="N132" s="177">
        <v>0</v>
      </c>
      <c r="O132" s="177">
        <f t="shared" si="34"/>
        <v>0</v>
      </c>
      <c r="P132" s="177">
        <v>0</v>
      </c>
      <c r="Q132" s="177">
        <f t="shared" si="35"/>
        <v>0</v>
      </c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 t="s">
        <v>125</v>
      </c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</row>
    <row r="133" spans="1:56" ht="12.75" outlineLevel="1">
      <c r="A133" s="171">
        <v>106</v>
      </c>
      <c r="B133" s="171" t="s">
        <v>339</v>
      </c>
      <c r="C133" s="172" t="s">
        <v>340</v>
      </c>
      <c r="D133" s="173" t="s">
        <v>124</v>
      </c>
      <c r="E133" s="174">
        <v>18.868625</v>
      </c>
      <c r="F133" s="175"/>
      <c r="G133" s="176">
        <f t="shared" si="30"/>
        <v>0</v>
      </c>
      <c r="H133" s="175"/>
      <c r="I133" s="176">
        <f t="shared" si="31"/>
        <v>0</v>
      </c>
      <c r="J133" s="175"/>
      <c r="K133" s="176">
        <f t="shared" si="32"/>
        <v>0</v>
      </c>
      <c r="L133" s="176">
        <v>21</v>
      </c>
      <c r="M133" s="176">
        <f t="shared" si="33"/>
        <v>0</v>
      </c>
      <c r="N133" s="177">
        <v>0.0136</v>
      </c>
      <c r="O133" s="177">
        <f t="shared" si="34"/>
        <v>0.25661</v>
      </c>
      <c r="P133" s="177">
        <v>0</v>
      </c>
      <c r="Q133" s="177">
        <f t="shared" si="35"/>
        <v>0</v>
      </c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 t="s">
        <v>163</v>
      </c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</row>
    <row r="134" spans="1:56" ht="12.75" outlineLevel="1">
      <c r="A134" s="171">
        <v>107</v>
      </c>
      <c r="B134" s="171" t="s">
        <v>341</v>
      </c>
      <c r="C134" s="172" t="s">
        <v>342</v>
      </c>
      <c r="D134" s="173" t="s">
        <v>146</v>
      </c>
      <c r="E134" s="174">
        <v>23.7</v>
      </c>
      <c r="F134" s="175"/>
      <c r="G134" s="176">
        <f t="shared" si="30"/>
        <v>0</v>
      </c>
      <c r="H134" s="175"/>
      <c r="I134" s="176">
        <f t="shared" si="31"/>
        <v>0</v>
      </c>
      <c r="J134" s="175"/>
      <c r="K134" s="176">
        <f t="shared" si="32"/>
        <v>0</v>
      </c>
      <c r="L134" s="176">
        <v>21</v>
      </c>
      <c r="M134" s="176">
        <f t="shared" si="33"/>
        <v>0</v>
      </c>
      <c r="N134" s="177">
        <v>0</v>
      </c>
      <c r="O134" s="177">
        <f t="shared" si="34"/>
        <v>0</v>
      </c>
      <c r="P134" s="177">
        <v>0</v>
      </c>
      <c r="Q134" s="177">
        <f t="shared" si="35"/>
        <v>0</v>
      </c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 t="s">
        <v>125</v>
      </c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</row>
    <row r="135" spans="1:56" ht="12.75" outlineLevel="1">
      <c r="A135" s="171">
        <v>108</v>
      </c>
      <c r="B135" s="171" t="s">
        <v>343</v>
      </c>
      <c r="C135" s="172" t="s">
        <v>344</v>
      </c>
      <c r="D135" s="173" t="s">
        <v>160</v>
      </c>
      <c r="E135" s="174">
        <v>5</v>
      </c>
      <c r="F135" s="175"/>
      <c r="G135" s="176">
        <f t="shared" si="30"/>
        <v>0</v>
      </c>
      <c r="H135" s="175"/>
      <c r="I135" s="176">
        <f t="shared" si="31"/>
        <v>0</v>
      </c>
      <c r="J135" s="175"/>
      <c r="K135" s="176">
        <f t="shared" si="32"/>
        <v>0</v>
      </c>
      <c r="L135" s="176">
        <v>21</v>
      </c>
      <c r="M135" s="176">
        <f t="shared" si="33"/>
        <v>0</v>
      </c>
      <c r="N135" s="177">
        <v>0.003</v>
      </c>
      <c r="O135" s="177">
        <f t="shared" si="34"/>
        <v>0.015</v>
      </c>
      <c r="P135" s="177">
        <v>0</v>
      </c>
      <c r="Q135" s="177">
        <f t="shared" si="35"/>
        <v>0</v>
      </c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 t="s">
        <v>163</v>
      </c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</row>
    <row r="136" spans="1:56" ht="22.5" outlineLevel="1">
      <c r="A136" s="171">
        <v>109</v>
      </c>
      <c r="B136" s="171" t="s">
        <v>345</v>
      </c>
      <c r="C136" s="172" t="s">
        <v>346</v>
      </c>
      <c r="D136" s="173" t="s">
        <v>146</v>
      </c>
      <c r="E136" s="174">
        <v>9.76</v>
      </c>
      <c r="F136" s="175"/>
      <c r="G136" s="176">
        <f t="shared" si="30"/>
        <v>0</v>
      </c>
      <c r="H136" s="175"/>
      <c r="I136" s="176">
        <f t="shared" si="31"/>
        <v>0</v>
      </c>
      <c r="J136" s="175"/>
      <c r="K136" s="176">
        <f t="shared" si="32"/>
        <v>0</v>
      </c>
      <c r="L136" s="176">
        <v>21</v>
      </c>
      <c r="M136" s="176">
        <f t="shared" si="33"/>
        <v>0</v>
      </c>
      <c r="N136" s="177">
        <v>0</v>
      </c>
      <c r="O136" s="177">
        <f t="shared" si="34"/>
        <v>0</v>
      </c>
      <c r="P136" s="177">
        <v>0</v>
      </c>
      <c r="Q136" s="177">
        <f t="shared" si="35"/>
        <v>0</v>
      </c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 t="s">
        <v>163</v>
      </c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</row>
    <row r="137" spans="1:27" ht="12.75">
      <c r="A137" s="179" t="s">
        <v>120</v>
      </c>
      <c r="B137" s="179" t="s">
        <v>85</v>
      </c>
      <c r="C137" s="180" t="s">
        <v>86</v>
      </c>
      <c r="D137" s="181"/>
      <c r="E137" s="182"/>
      <c r="F137" s="183"/>
      <c r="G137" s="183">
        <f>SUMIF(AA138:AA139,"&lt;&gt;NOR",G138:G139)</f>
        <v>0</v>
      </c>
      <c r="H137" s="183"/>
      <c r="I137" s="183">
        <f>SUM(I138:I139)</f>
        <v>0</v>
      </c>
      <c r="J137" s="183"/>
      <c r="K137" s="183">
        <f>SUM(K138:K139)</f>
        <v>0</v>
      </c>
      <c r="L137" s="183"/>
      <c r="M137" s="183">
        <f>SUM(M138:M139)</f>
        <v>0</v>
      </c>
      <c r="N137" s="184"/>
      <c r="O137" s="184">
        <f>SUM(O138:O139)</f>
        <v>0.00091</v>
      </c>
      <c r="P137" s="184"/>
      <c r="Q137" s="184">
        <f>SUM(Q138:Q139)</f>
        <v>0</v>
      </c>
      <c r="AA137" t="s">
        <v>121</v>
      </c>
    </row>
    <row r="138" spans="1:56" ht="12.75" outlineLevel="1">
      <c r="A138" s="171">
        <v>110</v>
      </c>
      <c r="B138" s="171" t="s">
        <v>347</v>
      </c>
      <c r="C138" s="172" t="s">
        <v>348</v>
      </c>
      <c r="D138" s="173" t="s">
        <v>124</v>
      </c>
      <c r="E138" s="174">
        <v>1.2985</v>
      </c>
      <c r="F138" s="175"/>
      <c r="G138" s="176">
        <f>ROUND(E138*F138,2)</f>
        <v>0</v>
      </c>
      <c r="H138" s="175"/>
      <c r="I138" s="176">
        <f>ROUND(E138*H138,2)</f>
        <v>0</v>
      </c>
      <c r="J138" s="175"/>
      <c r="K138" s="176">
        <f>ROUND(E138*J138,2)</f>
        <v>0</v>
      </c>
      <c r="L138" s="176">
        <v>21</v>
      </c>
      <c r="M138" s="176">
        <f>G138*(1+L138/100)</f>
        <v>0</v>
      </c>
      <c r="N138" s="177">
        <v>0</v>
      </c>
      <c r="O138" s="177">
        <f>ROUND(E138*N138,5)</f>
        <v>0</v>
      </c>
      <c r="P138" s="177">
        <v>0</v>
      </c>
      <c r="Q138" s="177">
        <f>ROUND(E138*P138,5)</f>
        <v>0</v>
      </c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 t="s">
        <v>125</v>
      </c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</row>
    <row r="139" spans="1:56" ht="12.75" outlineLevel="1">
      <c r="A139" s="171">
        <v>111</v>
      </c>
      <c r="B139" s="171" t="s">
        <v>349</v>
      </c>
      <c r="C139" s="172" t="s">
        <v>350</v>
      </c>
      <c r="D139" s="173" t="s">
        <v>146</v>
      </c>
      <c r="E139" s="174">
        <v>13</v>
      </c>
      <c r="F139" s="175"/>
      <c r="G139" s="176">
        <f>ROUND(E139*F139,2)</f>
        <v>0</v>
      </c>
      <c r="H139" s="175"/>
      <c r="I139" s="176">
        <f>ROUND(E139*H139,2)</f>
        <v>0</v>
      </c>
      <c r="J139" s="175"/>
      <c r="K139" s="176">
        <f>ROUND(E139*J139,2)</f>
        <v>0</v>
      </c>
      <c r="L139" s="176">
        <v>21</v>
      </c>
      <c r="M139" s="176">
        <f>G139*(1+L139/100)</f>
        <v>0</v>
      </c>
      <c r="N139" s="177">
        <v>7E-05</v>
      </c>
      <c r="O139" s="177">
        <f>ROUND(E139*N139,5)</f>
        <v>0.00091</v>
      </c>
      <c r="P139" s="177">
        <v>0</v>
      </c>
      <c r="Q139" s="177">
        <f>ROUND(E139*P139,5)</f>
        <v>0</v>
      </c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 t="s">
        <v>125</v>
      </c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</row>
    <row r="140" spans="1:27" ht="12.75">
      <c r="A140" s="179" t="s">
        <v>120</v>
      </c>
      <c r="B140" s="179" t="s">
        <v>87</v>
      </c>
      <c r="C140" s="180" t="s">
        <v>88</v>
      </c>
      <c r="D140" s="181"/>
      <c r="E140" s="182"/>
      <c r="F140" s="183"/>
      <c r="G140" s="183">
        <f>SUMIF(AA141:AA146,"&lt;&gt;NOR",G141:G146)</f>
        <v>0</v>
      </c>
      <c r="H140" s="183"/>
      <c r="I140" s="183">
        <f>SUM(I141:I146)</f>
        <v>0</v>
      </c>
      <c r="J140" s="183"/>
      <c r="K140" s="183">
        <f>SUM(K141:K146)</f>
        <v>0</v>
      </c>
      <c r="L140" s="183"/>
      <c r="M140" s="183">
        <f>SUM(M141:M146)</f>
        <v>0</v>
      </c>
      <c r="N140" s="184"/>
      <c r="O140" s="184">
        <f>SUM(O141:O146)</f>
        <v>0.02417</v>
      </c>
      <c r="P140" s="184"/>
      <c r="Q140" s="184">
        <f>SUM(Q141:Q146)</f>
        <v>0</v>
      </c>
      <c r="AA140" t="s">
        <v>121</v>
      </c>
    </row>
    <row r="141" spans="1:56" ht="12.75" outlineLevel="1">
      <c r="A141" s="171">
        <v>112</v>
      </c>
      <c r="B141" s="171" t="s">
        <v>351</v>
      </c>
      <c r="C141" s="172" t="s">
        <v>352</v>
      </c>
      <c r="D141" s="173" t="s">
        <v>124</v>
      </c>
      <c r="E141" s="174">
        <v>51.102</v>
      </c>
      <c r="F141" s="175"/>
      <c r="G141" s="176">
        <f aca="true" t="shared" si="36" ref="G141:G146">ROUND(E141*F141,2)</f>
        <v>0</v>
      </c>
      <c r="H141" s="175"/>
      <c r="I141" s="176">
        <f aca="true" t="shared" si="37" ref="I141:I146">ROUND(E141*H141,2)</f>
        <v>0</v>
      </c>
      <c r="J141" s="175"/>
      <c r="K141" s="176">
        <f aca="true" t="shared" si="38" ref="K141:K146">ROUND(E141*J141,2)</f>
        <v>0</v>
      </c>
      <c r="L141" s="176">
        <v>21</v>
      </c>
      <c r="M141" s="176">
        <f aca="true" t="shared" si="39" ref="M141:M146">G141*(1+L141/100)</f>
        <v>0</v>
      </c>
      <c r="N141" s="177">
        <v>0</v>
      </c>
      <c r="O141" s="177">
        <f aca="true" t="shared" si="40" ref="O141:O146">ROUND(E141*N141,5)</f>
        <v>0</v>
      </c>
      <c r="P141" s="177">
        <v>0</v>
      </c>
      <c r="Q141" s="177">
        <f aca="true" t="shared" si="41" ref="Q141:Q146">ROUND(E141*P141,5)</f>
        <v>0</v>
      </c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 t="s">
        <v>125</v>
      </c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</row>
    <row r="142" spans="1:56" ht="12.75" outlineLevel="1">
      <c r="A142" s="171">
        <v>113</v>
      </c>
      <c r="B142" s="171" t="s">
        <v>353</v>
      </c>
      <c r="C142" s="172" t="s">
        <v>354</v>
      </c>
      <c r="D142" s="173" t="s">
        <v>124</v>
      </c>
      <c r="E142" s="174">
        <v>9.018</v>
      </c>
      <c r="F142" s="175"/>
      <c r="G142" s="176">
        <f t="shared" si="36"/>
        <v>0</v>
      </c>
      <c r="H142" s="175"/>
      <c r="I142" s="176">
        <f t="shared" si="37"/>
        <v>0</v>
      </c>
      <c r="J142" s="175"/>
      <c r="K142" s="176">
        <f t="shared" si="38"/>
        <v>0</v>
      </c>
      <c r="L142" s="176">
        <v>21</v>
      </c>
      <c r="M142" s="176">
        <f t="shared" si="39"/>
        <v>0</v>
      </c>
      <c r="N142" s="177">
        <v>0</v>
      </c>
      <c r="O142" s="177">
        <f t="shared" si="40"/>
        <v>0</v>
      </c>
      <c r="P142" s="177">
        <v>0</v>
      </c>
      <c r="Q142" s="177">
        <f t="shared" si="41"/>
        <v>0</v>
      </c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 t="s">
        <v>125</v>
      </c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</row>
    <row r="143" spans="1:56" ht="12.75" outlineLevel="1">
      <c r="A143" s="171">
        <v>114</v>
      </c>
      <c r="B143" s="171" t="s">
        <v>355</v>
      </c>
      <c r="C143" s="172" t="s">
        <v>356</v>
      </c>
      <c r="D143" s="173" t="s">
        <v>124</v>
      </c>
      <c r="E143" s="174">
        <v>60.12</v>
      </c>
      <c r="F143" s="175"/>
      <c r="G143" s="176">
        <f t="shared" si="36"/>
        <v>0</v>
      </c>
      <c r="H143" s="175"/>
      <c r="I143" s="176">
        <f t="shared" si="37"/>
        <v>0</v>
      </c>
      <c r="J143" s="175"/>
      <c r="K143" s="176">
        <f t="shared" si="38"/>
        <v>0</v>
      </c>
      <c r="L143" s="176">
        <v>21</v>
      </c>
      <c r="M143" s="176">
        <f t="shared" si="39"/>
        <v>0</v>
      </c>
      <c r="N143" s="177">
        <v>6E-05</v>
      </c>
      <c r="O143" s="177">
        <f t="shared" si="40"/>
        <v>0.00361</v>
      </c>
      <c r="P143" s="177">
        <v>0</v>
      </c>
      <c r="Q143" s="177">
        <f t="shared" si="41"/>
        <v>0</v>
      </c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 t="s">
        <v>125</v>
      </c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</row>
    <row r="144" spans="1:56" ht="12.75" outlineLevel="1">
      <c r="A144" s="171">
        <v>115</v>
      </c>
      <c r="B144" s="171" t="s">
        <v>357</v>
      </c>
      <c r="C144" s="172" t="s">
        <v>358</v>
      </c>
      <c r="D144" s="173" t="s">
        <v>124</v>
      </c>
      <c r="E144" s="174">
        <v>90.72</v>
      </c>
      <c r="F144" s="175"/>
      <c r="G144" s="176">
        <f t="shared" si="36"/>
        <v>0</v>
      </c>
      <c r="H144" s="175"/>
      <c r="I144" s="176">
        <f t="shared" si="37"/>
        <v>0</v>
      </c>
      <c r="J144" s="175"/>
      <c r="K144" s="176">
        <f t="shared" si="38"/>
        <v>0</v>
      </c>
      <c r="L144" s="176">
        <v>21</v>
      </c>
      <c r="M144" s="176">
        <f t="shared" si="39"/>
        <v>0</v>
      </c>
      <c r="N144" s="177">
        <v>7E-05</v>
      </c>
      <c r="O144" s="177">
        <f t="shared" si="40"/>
        <v>0.00635</v>
      </c>
      <c r="P144" s="177">
        <v>0</v>
      </c>
      <c r="Q144" s="177">
        <f t="shared" si="41"/>
        <v>0</v>
      </c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 t="s">
        <v>125</v>
      </c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</row>
    <row r="145" spans="1:56" ht="12.75" outlineLevel="1">
      <c r="A145" s="171">
        <v>116</v>
      </c>
      <c r="B145" s="171" t="s">
        <v>359</v>
      </c>
      <c r="C145" s="172" t="s">
        <v>360</v>
      </c>
      <c r="D145" s="173" t="s">
        <v>124</v>
      </c>
      <c r="E145" s="174">
        <v>30.6</v>
      </c>
      <c r="F145" s="175"/>
      <c r="G145" s="176">
        <f t="shared" si="36"/>
        <v>0</v>
      </c>
      <c r="H145" s="175"/>
      <c r="I145" s="176">
        <f t="shared" si="37"/>
        <v>0</v>
      </c>
      <c r="J145" s="175"/>
      <c r="K145" s="176">
        <f t="shared" si="38"/>
        <v>0</v>
      </c>
      <c r="L145" s="176">
        <v>21</v>
      </c>
      <c r="M145" s="176">
        <f t="shared" si="39"/>
        <v>0</v>
      </c>
      <c r="N145" s="177">
        <v>0.00015</v>
      </c>
      <c r="O145" s="177">
        <f t="shared" si="40"/>
        <v>0.00459</v>
      </c>
      <c r="P145" s="177">
        <v>0</v>
      </c>
      <c r="Q145" s="177">
        <f t="shared" si="41"/>
        <v>0</v>
      </c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 t="s">
        <v>125</v>
      </c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</row>
    <row r="146" spans="1:56" ht="12.75" outlineLevel="1">
      <c r="A146" s="171">
        <v>117</v>
      </c>
      <c r="B146" s="171" t="s">
        <v>361</v>
      </c>
      <c r="C146" s="172" t="s">
        <v>362</v>
      </c>
      <c r="D146" s="173" t="s">
        <v>124</v>
      </c>
      <c r="E146" s="174">
        <v>60.12</v>
      </c>
      <c r="F146" s="175"/>
      <c r="G146" s="176">
        <f t="shared" si="36"/>
        <v>0</v>
      </c>
      <c r="H146" s="175"/>
      <c r="I146" s="176">
        <f t="shared" si="37"/>
        <v>0</v>
      </c>
      <c r="J146" s="175"/>
      <c r="K146" s="176">
        <f t="shared" si="38"/>
        <v>0</v>
      </c>
      <c r="L146" s="176">
        <v>21</v>
      </c>
      <c r="M146" s="176">
        <f t="shared" si="39"/>
        <v>0</v>
      </c>
      <c r="N146" s="177">
        <v>0.00016</v>
      </c>
      <c r="O146" s="177">
        <f t="shared" si="40"/>
        <v>0.00962</v>
      </c>
      <c r="P146" s="177">
        <v>0</v>
      </c>
      <c r="Q146" s="177">
        <f t="shared" si="41"/>
        <v>0</v>
      </c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 t="s">
        <v>125</v>
      </c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</row>
    <row r="147" spans="1:27" ht="12.75">
      <c r="A147" s="179" t="s">
        <v>120</v>
      </c>
      <c r="B147" s="179" t="s">
        <v>89</v>
      </c>
      <c r="C147" s="180" t="s">
        <v>90</v>
      </c>
      <c r="D147" s="181"/>
      <c r="E147" s="182"/>
      <c r="F147" s="183"/>
      <c r="G147" s="183">
        <f>SUMIF(AA148:AA148,"&lt;&gt;NOR",G148:G148)</f>
        <v>0</v>
      </c>
      <c r="H147" s="183"/>
      <c r="I147" s="183">
        <f>SUM(I148:I148)</f>
        <v>0</v>
      </c>
      <c r="J147" s="183"/>
      <c r="K147" s="183">
        <f>SUM(K148:K148)</f>
        <v>0</v>
      </c>
      <c r="L147" s="183"/>
      <c r="M147" s="183">
        <f>SUM(M148:M148)</f>
        <v>0</v>
      </c>
      <c r="N147" s="184"/>
      <c r="O147" s="184">
        <f>SUM(O148:O148)</f>
        <v>0.01615</v>
      </c>
      <c r="P147" s="184"/>
      <c r="Q147" s="184">
        <f>SUM(Q148:Q148)</f>
        <v>0</v>
      </c>
      <c r="AA147" t="s">
        <v>121</v>
      </c>
    </row>
    <row r="148" spans="1:56" ht="22.5" outlineLevel="1">
      <c r="A148" s="171">
        <v>118</v>
      </c>
      <c r="B148" s="171" t="s">
        <v>363</v>
      </c>
      <c r="C148" s="172" t="s">
        <v>364</v>
      </c>
      <c r="D148" s="173" t="s">
        <v>235</v>
      </c>
      <c r="E148" s="174">
        <v>1</v>
      </c>
      <c r="F148" s="175"/>
      <c r="G148" s="176">
        <f>ROUND(E148*F148,2)</f>
        <v>0</v>
      </c>
      <c r="H148" s="175"/>
      <c r="I148" s="176">
        <f>ROUND(E148*H148,2)</f>
        <v>0</v>
      </c>
      <c r="J148" s="175"/>
      <c r="K148" s="176">
        <f>ROUND(E148*J148,2)</f>
        <v>0</v>
      </c>
      <c r="L148" s="176">
        <v>21</v>
      </c>
      <c r="M148" s="176">
        <f>G148*(1+L148/100)</f>
        <v>0</v>
      </c>
      <c r="N148" s="177">
        <v>0.01615</v>
      </c>
      <c r="O148" s="177">
        <f>ROUND(E148*N148,5)</f>
        <v>0.01615</v>
      </c>
      <c r="P148" s="177">
        <v>0</v>
      </c>
      <c r="Q148" s="177">
        <f>ROUND(E148*P148,5)</f>
        <v>0</v>
      </c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 t="s">
        <v>125</v>
      </c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</row>
    <row r="149" spans="1:27" ht="12.75">
      <c r="A149" s="179" t="s">
        <v>120</v>
      </c>
      <c r="B149" s="179" t="s">
        <v>91</v>
      </c>
      <c r="C149" s="180" t="s">
        <v>92</v>
      </c>
      <c r="D149" s="181"/>
      <c r="E149" s="182"/>
      <c r="F149" s="183"/>
      <c r="G149" s="183">
        <f>SUMIF(AA150:AA163,"&lt;&gt;NOR",G150:G163)</f>
        <v>0</v>
      </c>
      <c r="H149" s="183"/>
      <c r="I149" s="183">
        <f>SUM(I150:I163)</f>
        <v>0</v>
      </c>
      <c r="J149" s="183"/>
      <c r="K149" s="183">
        <f>SUM(K150:K163)</f>
        <v>0</v>
      </c>
      <c r="L149" s="183"/>
      <c r="M149" s="183">
        <f>SUM(M150:M163)</f>
        <v>0</v>
      </c>
      <c r="N149" s="184"/>
      <c r="O149" s="184">
        <f>SUM(O150:O163)</f>
        <v>0.13487</v>
      </c>
      <c r="P149" s="184"/>
      <c r="Q149" s="184">
        <f>SUM(Q150:Q163)</f>
        <v>0</v>
      </c>
      <c r="AA149" t="s">
        <v>121</v>
      </c>
    </row>
    <row r="150" spans="1:56" ht="22.5" outlineLevel="1">
      <c r="A150" s="171">
        <v>119</v>
      </c>
      <c r="B150" s="171" t="s">
        <v>365</v>
      </c>
      <c r="C150" s="172" t="s">
        <v>366</v>
      </c>
      <c r="D150" s="173" t="s">
        <v>160</v>
      </c>
      <c r="E150" s="174">
        <v>10</v>
      </c>
      <c r="F150" s="175"/>
      <c r="G150" s="176">
        <f aca="true" t="shared" si="42" ref="G150:G163">ROUND(E150*F150,2)</f>
        <v>0</v>
      </c>
      <c r="H150" s="175"/>
      <c r="I150" s="176">
        <f aca="true" t="shared" si="43" ref="I150:I163">ROUND(E150*H150,2)</f>
        <v>0</v>
      </c>
      <c r="J150" s="175"/>
      <c r="K150" s="176">
        <f aca="true" t="shared" si="44" ref="K150:K163">ROUND(E150*J150,2)</f>
        <v>0</v>
      </c>
      <c r="L150" s="176">
        <v>21</v>
      </c>
      <c r="M150" s="176">
        <f aca="true" t="shared" si="45" ref="M150:M163">G150*(1+L150/100)</f>
        <v>0</v>
      </c>
      <c r="N150" s="177">
        <v>0.00542</v>
      </c>
      <c r="O150" s="177">
        <f aca="true" t="shared" si="46" ref="O150:O163">ROUND(E150*N150,5)</f>
        <v>0.0542</v>
      </c>
      <c r="P150" s="177">
        <v>0</v>
      </c>
      <c r="Q150" s="177">
        <f aca="true" t="shared" si="47" ref="Q150:Q163">ROUND(E150*P150,5)</f>
        <v>0</v>
      </c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 t="s">
        <v>163</v>
      </c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</row>
    <row r="151" spans="1:56" ht="12.75" outlineLevel="1">
      <c r="A151" s="171">
        <v>120</v>
      </c>
      <c r="B151" s="171" t="s">
        <v>367</v>
      </c>
      <c r="C151" s="172" t="s">
        <v>368</v>
      </c>
      <c r="D151" s="173" t="s">
        <v>160</v>
      </c>
      <c r="E151" s="174">
        <v>10</v>
      </c>
      <c r="F151" s="175"/>
      <c r="G151" s="176">
        <f t="shared" si="42"/>
        <v>0</v>
      </c>
      <c r="H151" s="175"/>
      <c r="I151" s="176">
        <f t="shared" si="43"/>
        <v>0</v>
      </c>
      <c r="J151" s="175"/>
      <c r="K151" s="176">
        <f t="shared" si="44"/>
        <v>0</v>
      </c>
      <c r="L151" s="176">
        <v>21</v>
      </c>
      <c r="M151" s="176">
        <f t="shared" si="45"/>
        <v>0</v>
      </c>
      <c r="N151" s="177">
        <v>0.0032</v>
      </c>
      <c r="O151" s="177">
        <f t="shared" si="46"/>
        <v>0.032</v>
      </c>
      <c r="P151" s="177">
        <v>0</v>
      </c>
      <c r="Q151" s="177">
        <f t="shared" si="47"/>
        <v>0</v>
      </c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 t="s">
        <v>163</v>
      </c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</row>
    <row r="152" spans="1:56" ht="12.75" outlineLevel="1">
      <c r="A152" s="171">
        <v>121</v>
      </c>
      <c r="B152" s="171" t="s">
        <v>369</v>
      </c>
      <c r="C152" s="172" t="s">
        <v>370</v>
      </c>
      <c r="D152" s="173" t="s">
        <v>146</v>
      </c>
      <c r="E152" s="174">
        <v>50</v>
      </c>
      <c r="F152" s="175"/>
      <c r="G152" s="176">
        <f t="shared" si="42"/>
        <v>0</v>
      </c>
      <c r="H152" s="175"/>
      <c r="I152" s="176">
        <f t="shared" si="43"/>
        <v>0</v>
      </c>
      <c r="J152" s="175"/>
      <c r="K152" s="176">
        <f t="shared" si="44"/>
        <v>0</v>
      </c>
      <c r="L152" s="176">
        <v>21</v>
      </c>
      <c r="M152" s="176">
        <f t="shared" si="45"/>
        <v>0</v>
      </c>
      <c r="N152" s="177">
        <v>0</v>
      </c>
      <c r="O152" s="177">
        <f t="shared" si="46"/>
        <v>0</v>
      </c>
      <c r="P152" s="177">
        <v>0</v>
      </c>
      <c r="Q152" s="177">
        <f t="shared" si="47"/>
        <v>0</v>
      </c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 t="s">
        <v>163</v>
      </c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</row>
    <row r="153" spans="1:56" ht="12.75" outlineLevel="1">
      <c r="A153" s="171">
        <v>122</v>
      </c>
      <c r="B153" s="171" t="s">
        <v>371</v>
      </c>
      <c r="C153" s="172" t="s">
        <v>372</v>
      </c>
      <c r="D153" s="173" t="s">
        <v>160</v>
      </c>
      <c r="E153" s="174">
        <v>2</v>
      </c>
      <c r="F153" s="175"/>
      <c r="G153" s="176">
        <f t="shared" si="42"/>
        <v>0</v>
      </c>
      <c r="H153" s="175"/>
      <c r="I153" s="176">
        <f t="shared" si="43"/>
        <v>0</v>
      </c>
      <c r="J153" s="175"/>
      <c r="K153" s="176">
        <f t="shared" si="44"/>
        <v>0</v>
      </c>
      <c r="L153" s="176">
        <v>21</v>
      </c>
      <c r="M153" s="176">
        <f t="shared" si="45"/>
        <v>0</v>
      </c>
      <c r="N153" s="177">
        <v>4E-05</v>
      </c>
      <c r="O153" s="177">
        <f t="shared" si="46"/>
        <v>8E-05</v>
      </c>
      <c r="P153" s="177">
        <v>0</v>
      </c>
      <c r="Q153" s="177">
        <f t="shared" si="47"/>
        <v>0</v>
      </c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 t="s">
        <v>163</v>
      </c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</row>
    <row r="154" spans="1:56" ht="12.75" outlineLevel="1">
      <c r="A154" s="171">
        <v>123</v>
      </c>
      <c r="B154" s="171" t="s">
        <v>373</v>
      </c>
      <c r="C154" s="172" t="s">
        <v>374</v>
      </c>
      <c r="D154" s="173" t="s">
        <v>160</v>
      </c>
      <c r="E154" s="174">
        <v>2</v>
      </c>
      <c r="F154" s="175"/>
      <c r="G154" s="176">
        <f t="shared" si="42"/>
        <v>0</v>
      </c>
      <c r="H154" s="175"/>
      <c r="I154" s="176">
        <f t="shared" si="43"/>
        <v>0</v>
      </c>
      <c r="J154" s="175"/>
      <c r="K154" s="176">
        <f t="shared" si="44"/>
        <v>0</v>
      </c>
      <c r="L154" s="176">
        <v>21</v>
      </c>
      <c r="M154" s="176">
        <f t="shared" si="45"/>
        <v>0</v>
      </c>
      <c r="N154" s="177">
        <v>4E-05</v>
      </c>
      <c r="O154" s="177">
        <f t="shared" si="46"/>
        <v>8E-05</v>
      </c>
      <c r="P154" s="177">
        <v>0</v>
      </c>
      <c r="Q154" s="177">
        <f t="shared" si="47"/>
        <v>0</v>
      </c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 t="s">
        <v>163</v>
      </c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</row>
    <row r="155" spans="1:56" ht="12.75" outlineLevel="1">
      <c r="A155" s="171">
        <v>124</v>
      </c>
      <c r="B155" s="171" t="s">
        <v>375</v>
      </c>
      <c r="C155" s="172" t="s">
        <v>376</v>
      </c>
      <c r="D155" s="173" t="s">
        <v>160</v>
      </c>
      <c r="E155" s="174">
        <v>7</v>
      </c>
      <c r="F155" s="175"/>
      <c r="G155" s="176">
        <f t="shared" si="42"/>
        <v>0</v>
      </c>
      <c r="H155" s="175"/>
      <c r="I155" s="176">
        <f t="shared" si="43"/>
        <v>0</v>
      </c>
      <c r="J155" s="175"/>
      <c r="K155" s="176">
        <f t="shared" si="44"/>
        <v>0</v>
      </c>
      <c r="L155" s="176">
        <v>21</v>
      </c>
      <c r="M155" s="176">
        <f t="shared" si="45"/>
        <v>0</v>
      </c>
      <c r="N155" s="177">
        <v>0.00033</v>
      </c>
      <c r="O155" s="177">
        <f t="shared" si="46"/>
        <v>0.00231</v>
      </c>
      <c r="P155" s="177">
        <v>0</v>
      </c>
      <c r="Q155" s="177">
        <f t="shared" si="47"/>
        <v>0</v>
      </c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 t="s">
        <v>163</v>
      </c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</row>
    <row r="156" spans="1:56" ht="12.75" outlineLevel="1">
      <c r="A156" s="171">
        <v>125</v>
      </c>
      <c r="B156" s="171" t="s">
        <v>377</v>
      </c>
      <c r="C156" s="172" t="s">
        <v>378</v>
      </c>
      <c r="D156" s="173" t="s">
        <v>160</v>
      </c>
      <c r="E156" s="174">
        <v>1</v>
      </c>
      <c r="F156" s="175"/>
      <c r="G156" s="176">
        <f t="shared" si="42"/>
        <v>0</v>
      </c>
      <c r="H156" s="175"/>
      <c r="I156" s="176">
        <f t="shared" si="43"/>
        <v>0</v>
      </c>
      <c r="J156" s="175"/>
      <c r="K156" s="176">
        <f t="shared" si="44"/>
        <v>0</v>
      </c>
      <c r="L156" s="176">
        <v>21</v>
      </c>
      <c r="M156" s="176">
        <f t="shared" si="45"/>
        <v>0</v>
      </c>
      <c r="N156" s="177">
        <v>0.00033</v>
      </c>
      <c r="O156" s="177">
        <f t="shared" si="46"/>
        <v>0.00033</v>
      </c>
      <c r="P156" s="177">
        <v>0</v>
      </c>
      <c r="Q156" s="177">
        <f t="shared" si="47"/>
        <v>0</v>
      </c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 t="s">
        <v>163</v>
      </c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</row>
    <row r="157" spans="1:56" ht="12.75" outlineLevel="1">
      <c r="A157" s="171">
        <v>126</v>
      </c>
      <c r="B157" s="171" t="s">
        <v>379</v>
      </c>
      <c r="C157" s="172" t="s">
        <v>380</v>
      </c>
      <c r="D157" s="173" t="s">
        <v>160</v>
      </c>
      <c r="E157" s="174">
        <v>1</v>
      </c>
      <c r="F157" s="175"/>
      <c r="G157" s="176">
        <f t="shared" si="42"/>
        <v>0</v>
      </c>
      <c r="H157" s="175"/>
      <c r="I157" s="176">
        <f t="shared" si="43"/>
        <v>0</v>
      </c>
      <c r="J157" s="175"/>
      <c r="K157" s="176">
        <f t="shared" si="44"/>
        <v>0</v>
      </c>
      <c r="L157" s="176">
        <v>21</v>
      </c>
      <c r="M157" s="176">
        <f t="shared" si="45"/>
        <v>0</v>
      </c>
      <c r="N157" s="177">
        <v>0.00033</v>
      </c>
      <c r="O157" s="177">
        <f t="shared" si="46"/>
        <v>0.00033</v>
      </c>
      <c r="P157" s="177">
        <v>0</v>
      </c>
      <c r="Q157" s="177">
        <f t="shared" si="47"/>
        <v>0</v>
      </c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 t="s">
        <v>163</v>
      </c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</row>
    <row r="158" spans="1:56" ht="12.75" outlineLevel="1">
      <c r="A158" s="171">
        <v>127</v>
      </c>
      <c r="B158" s="171" t="s">
        <v>381</v>
      </c>
      <c r="C158" s="172" t="s">
        <v>382</v>
      </c>
      <c r="D158" s="173" t="s">
        <v>160</v>
      </c>
      <c r="E158" s="174">
        <v>1</v>
      </c>
      <c r="F158" s="175"/>
      <c r="G158" s="176">
        <f t="shared" si="42"/>
        <v>0</v>
      </c>
      <c r="H158" s="175"/>
      <c r="I158" s="176">
        <f t="shared" si="43"/>
        <v>0</v>
      </c>
      <c r="J158" s="175"/>
      <c r="K158" s="176">
        <f t="shared" si="44"/>
        <v>0</v>
      </c>
      <c r="L158" s="176">
        <v>21</v>
      </c>
      <c r="M158" s="176">
        <f t="shared" si="45"/>
        <v>0</v>
      </c>
      <c r="N158" s="177">
        <v>0.00033</v>
      </c>
      <c r="O158" s="177">
        <f t="shared" si="46"/>
        <v>0.00033</v>
      </c>
      <c r="P158" s="177">
        <v>0</v>
      </c>
      <c r="Q158" s="177">
        <f t="shared" si="47"/>
        <v>0</v>
      </c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 t="s">
        <v>163</v>
      </c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</row>
    <row r="159" spans="1:56" ht="12.75" outlineLevel="1">
      <c r="A159" s="171">
        <v>128</v>
      </c>
      <c r="B159" s="171" t="s">
        <v>383</v>
      </c>
      <c r="C159" s="172" t="s">
        <v>384</v>
      </c>
      <c r="D159" s="173" t="s">
        <v>160</v>
      </c>
      <c r="E159" s="174">
        <v>1</v>
      </c>
      <c r="F159" s="175"/>
      <c r="G159" s="176">
        <f t="shared" si="42"/>
        <v>0</v>
      </c>
      <c r="H159" s="175"/>
      <c r="I159" s="176">
        <f t="shared" si="43"/>
        <v>0</v>
      </c>
      <c r="J159" s="175"/>
      <c r="K159" s="176">
        <f t="shared" si="44"/>
        <v>0</v>
      </c>
      <c r="L159" s="176">
        <v>21</v>
      </c>
      <c r="M159" s="176">
        <f t="shared" si="45"/>
        <v>0</v>
      </c>
      <c r="N159" s="177">
        <v>0.00033</v>
      </c>
      <c r="O159" s="177">
        <f t="shared" si="46"/>
        <v>0.00033</v>
      </c>
      <c r="P159" s="177">
        <v>0</v>
      </c>
      <c r="Q159" s="177">
        <f t="shared" si="47"/>
        <v>0</v>
      </c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 t="s">
        <v>163</v>
      </c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</row>
    <row r="160" spans="1:56" ht="12.75" outlineLevel="1">
      <c r="A160" s="171">
        <v>129</v>
      </c>
      <c r="B160" s="171" t="s">
        <v>385</v>
      </c>
      <c r="C160" s="172" t="s">
        <v>386</v>
      </c>
      <c r="D160" s="173" t="s">
        <v>146</v>
      </c>
      <c r="E160" s="174">
        <v>40</v>
      </c>
      <c r="F160" s="175"/>
      <c r="G160" s="176">
        <f t="shared" si="42"/>
        <v>0</v>
      </c>
      <c r="H160" s="175"/>
      <c r="I160" s="176">
        <f t="shared" si="43"/>
        <v>0</v>
      </c>
      <c r="J160" s="175"/>
      <c r="K160" s="176">
        <f t="shared" si="44"/>
        <v>0</v>
      </c>
      <c r="L160" s="176">
        <v>21</v>
      </c>
      <c r="M160" s="176">
        <f t="shared" si="45"/>
        <v>0</v>
      </c>
      <c r="N160" s="177">
        <v>0.00033</v>
      </c>
      <c r="O160" s="177">
        <f t="shared" si="46"/>
        <v>0.0132</v>
      </c>
      <c r="P160" s="177">
        <v>0</v>
      </c>
      <c r="Q160" s="177">
        <f t="shared" si="47"/>
        <v>0</v>
      </c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 t="s">
        <v>163</v>
      </c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</row>
    <row r="161" spans="1:56" ht="12.75" outlineLevel="1">
      <c r="A161" s="171">
        <v>130</v>
      </c>
      <c r="B161" s="171" t="s">
        <v>387</v>
      </c>
      <c r="C161" s="172" t="s">
        <v>388</v>
      </c>
      <c r="D161" s="173" t="s">
        <v>146</v>
      </c>
      <c r="E161" s="174">
        <v>40</v>
      </c>
      <c r="F161" s="175"/>
      <c r="G161" s="176">
        <f t="shared" si="42"/>
        <v>0</v>
      </c>
      <c r="H161" s="175"/>
      <c r="I161" s="176">
        <f t="shared" si="43"/>
        <v>0</v>
      </c>
      <c r="J161" s="175"/>
      <c r="K161" s="176">
        <f t="shared" si="44"/>
        <v>0</v>
      </c>
      <c r="L161" s="176">
        <v>21</v>
      </c>
      <c r="M161" s="176">
        <f t="shared" si="45"/>
        <v>0</v>
      </c>
      <c r="N161" s="177">
        <v>0.00033</v>
      </c>
      <c r="O161" s="177">
        <f t="shared" si="46"/>
        <v>0.0132</v>
      </c>
      <c r="P161" s="177">
        <v>0</v>
      </c>
      <c r="Q161" s="177">
        <f t="shared" si="47"/>
        <v>0</v>
      </c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 t="s">
        <v>163</v>
      </c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</row>
    <row r="162" spans="1:56" ht="12.75" outlineLevel="1">
      <c r="A162" s="171">
        <v>131</v>
      </c>
      <c r="B162" s="171" t="s">
        <v>389</v>
      </c>
      <c r="C162" s="172" t="s">
        <v>390</v>
      </c>
      <c r="D162" s="173" t="s">
        <v>235</v>
      </c>
      <c r="E162" s="174">
        <v>1</v>
      </c>
      <c r="F162" s="175"/>
      <c r="G162" s="176">
        <f t="shared" si="42"/>
        <v>0</v>
      </c>
      <c r="H162" s="175"/>
      <c r="I162" s="176">
        <f t="shared" si="43"/>
        <v>0</v>
      </c>
      <c r="J162" s="175"/>
      <c r="K162" s="176">
        <f t="shared" si="44"/>
        <v>0</v>
      </c>
      <c r="L162" s="176">
        <v>21</v>
      </c>
      <c r="M162" s="176">
        <f t="shared" si="45"/>
        <v>0</v>
      </c>
      <c r="N162" s="177">
        <v>0.00033</v>
      </c>
      <c r="O162" s="177">
        <f t="shared" si="46"/>
        <v>0.00033</v>
      </c>
      <c r="P162" s="177">
        <v>0</v>
      </c>
      <c r="Q162" s="177">
        <f t="shared" si="47"/>
        <v>0</v>
      </c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 t="s">
        <v>163</v>
      </c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</row>
    <row r="163" spans="1:56" ht="12.75" outlineLevel="1">
      <c r="A163" s="188">
        <v>132</v>
      </c>
      <c r="B163" s="188" t="s">
        <v>391</v>
      </c>
      <c r="C163" s="189" t="s">
        <v>392</v>
      </c>
      <c r="D163" s="190" t="s">
        <v>393</v>
      </c>
      <c r="E163" s="191">
        <v>55</v>
      </c>
      <c r="F163" s="192"/>
      <c r="G163" s="193">
        <f t="shared" si="42"/>
        <v>0</v>
      </c>
      <c r="H163" s="192"/>
      <c r="I163" s="193">
        <f t="shared" si="43"/>
        <v>0</v>
      </c>
      <c r="J163" s="192"/>
      <c r="K163" s="193">
        <f t="shared" si="44"/>
        <v>0</v>
      </c>
      <c r="L163" s="193">
        <v>21</v>
      </c>
      <c r="M163" s="193">
        <f t="shared" si="45"/>
        <v>0</v>
      </c>
      <c r="N163" s="194">
        <v>0.00033</v>
      </c>
      <c r="O163" s="194">
        <f t="shared" si="46"/>
        <v>0.01815</v>
      </c>
      <c r="P163" s="194">
        <v>0</v>
      </c>
      <c r="Q163" s="194">
        <f t="shared" si="47"/>
        <v>0</v>
      </c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 t="s">
        <v>163</v>
      </c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</row>
    <row r="164" spans="1:26" ht="12.75">
      <c r="A164" s="147"/>
      <c r="B164" s="151"/>
      <c r="C164" s="195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Y164">
        <v>15</v>
      </c>
      <c r="Z164">
        <v>21</v>
      </c>
    </row>
    <row r="165" spans="1:27" ht="12.75">
      <c r="A165" s="196"/>
      <c r="B165" s="197" t="s">
        <v>28</v>
      </c>
      <c r="C165" s="198"/>
      <c r="D165" s="199"/>
      <c r="E165" s="199"/>
      <c r="F165" s="199"/>
      <c r="G165" s="200">
        <f>G8+G11+G15+G18+G25+G29+G32+G34+G36+G42+G55+G57+G61+G68+G73+G105+G107+G112+G117+G129+G137+G140+G147+G149</f>
        <v>0</v>
      </c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Y165">
        <f>SUMIF(L7:L163,Y164,G7:G163)</f>
        <v>0</v>
      </c>
      <c r="Z165">
        <f>SUMIF(L7:L163,Z164,G7:G163)</f>
        <v>0</v>
      </c>
      <c r="AA165" t="s">
        <v>394</v>
      </c>
    </row>
    <row r="166" spans="1:17" ht="12.75">
      <c r="A166" s="147"/>
      <c r="B166" s="151"/>
      <c r="C166" s="195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</row>
    <row r="167" spans="1:17" ht="12.75">
      <c r="A167" s="147"/>
      <c r="B167" s="151"/>
      <c r="C167" s="195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</row>
    <row r="168" spans="3:27" ht="12.75">
      <c r="C168" s="201"/>
      <c r="AA168" t="s">
        <v>395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Bujáková</cp:lastModifiedBy>
  <cp:lastPrinted>2014-02-28T09:52:57Z</cp:lastPrinted>
  <dcterms:created xsi:type="dcterms:W3CDTF">2009-04-08T07:15:50Z</dcterms:created>
  <dcterms:modified xsi:type="dcterms:W3CDTF">2021-11-26T10:32:39Z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