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2\21 - Oprava podlahy v kuchyni\Zadávací dokumentace\"/>
    </mc:Choice>
  </mc:AlternateContent>
  <bookViews>
    <workbookView xWindow="-105" yWindow="-105" windowWidth="29040" windowHeight="18240" activeTab="2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Pol'!$A$1:$U$65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4" i="12" l="1"/>
  <c r="F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U22" i="12"/>
  <c r="U21" i="12" s="1"/>
  <c r="G24" i="12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I39" i="12"/>
  <c r="I38" i="12" s="1"/>
  <c r="K39" i="12"/>
  <c r="K38" i="12" s="1"/>
  <c r="O39" i="12"/>
  <c r="O38" i="12" s="1"/>
  <c r="Q39" i="12"/>
  <c r="Q38" i="12" s="1"/>
  <c r="U39" i="12"/>
  <c r="U38" i="12" s="1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8" i="12"/>
  <c r="I48" i="12"/>
  <c r="I47" i="12" s="1"/>
  <c r="K48" i="12"/>
  <c r="K47" i="12" s="1"/>
  <c r="O48" i="12"/>
  <c r="O47" i="12" s="1"/>
  <c r="Q48" i="12"/>
  <c r="Q47" i="12" s="1"/>
  <c r="U48" i="12"/>
  <c r="U47" i="12" s="1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U50" i="12"/>
  <c r="U49" i="12" s="1"/>
  <c r="G52" i="12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O11" i="12" l="1"/>
  <c r="O8" i="12"/>
  <c r="K11" i="12"/>
  <c r="K8" i="12"/>
  <c r="U11" i="12"/>
  <c r="I11" i="12"/>
  <c r="I57" i="12"/>
  <c r="O51" i="12"/>
  <c r="U27" i="12"/>
  <c r="Q57" i="12"/>
  <c r="K51" i="12"/>
  <c r="K40" i="12"/>
  <c r="Q27" i="12"/>
  <c r="K23" i="12"/>
  <c r="Q14" i="12"/>
  <c r="Q11" i="12"/>
  <c r="U8" i="12"/>
  <c r="I8" i="12"/>
  <c r="O23" i="12"/>
  <c r="I14" i="12"/>
  <c r="O57" i="12"/>
  <c r="U51" i="12"/>
  <c r="I51" i="12"/>
  <c r="U40" i="12"/>
  <c r="I40" i="12"/>
  <c r="O27" i="12"/>
  <c r="U23" i="12"/>
  <c r="I23" i="12"/>
  <c r="O14" i="12"/>
  <c r="Q8" i="12"/>
  <c r="U57" i="12"/>
  <c r="O40" i="12"/>
  <c r="I27" i="12"/>
  <c r="U14" i="12"/>
  <c r="K57" i="12"/>
  <c r="Q51" i="12"/>
  <c r="Q40" i="12"/>
  <c r="K27" i="12"/>
  <c r="Q23" i="12"/>
  <c r="K14" i="12"/>
  <c r="F40" i="1"/>
  <c r="G49" i="12"/>
  <c r="I56" i="1" s="1"/>
  <c r="G27" i="12"/>
  <c r="I52" i="1" s="1"/>
  <c r="AD64" i="12"/>
  <c r="G39" i="1" s="1"/>
  <c r="G40" i="1" s="1"/>
  <c r="G25" i="1" s="1"/>
  <c r="G26" i="1" s="1"/>
  <c r="M57" i="12"/>
  <c r="G47" i="12"/>
  <c r="I55" i="1" s="1"/>
  <c r="M48" i="12"/>
  <c r="M47" i="12" s="1"/>
  <c r="M39" i="12"/>
  <c r="M38" i="12" s="1"/>
  <c r="G38" i="12"/>
  <c r="I53" i="1" s="1"/>
  <c r="G23" i="12"/>
  <c r="I51" i="1" s="1"/>
  <c r="M24" i="12"/>
  <c r="M23" i="12" s="1"/>
  <c r="M14" i="12"/>
  <c r="G8" i="12"/>
  <c r="M9" i="12"/>
  <c r="M8" i="12" s="1"/>
  <c r="M40" i="12"/>
  <c r="M52" i="12"/>
  <c r="M51" i="12" s="1"/>
  <c r="G51" i="12"/>
  <c r="I57" i="1" s="1"/>
  <c r="M11" i="12"/>
  <c r="G11" i="12"/>
  <c r="I48" i="1" s="1"/>
  <c r="M33" i="12"/>
  <c r="M27" i="12" s="1"/>
  <c r="G14" i="12"/>
  <c r="I49" i="1" s="1"/>
  <c r="G57" i="12"/>
  <c r="I58" i="1" s="1"/>
  <c r="G40" i="12"/>
  <c r="I54" i="1" s="1"/>
  <c r="G21" i="12"/>
  <c r="I50" i="1" s="1"/>
  <c r="G28" i="1" l="1"/>
  <c r="G23" i="1"/>
  <c r="G24" i="1" s="1"/>
  <c r="G29" i="1" s="1"/>
  <c r="H39" i="1"/>
  <c r="H40" i="1" s="1"/>
  <c r="G64" i="12"/>
  <c r="I47" i="1"/>
  <c r="I17" i="1"/>
  <c r="I39" i="1"/>
  <c r="I40" i="1" s="1"/>
  <c r="J39" i="1" s="1"/>
  <c r="J40" i="1" s="1"/>
  <c r="I16" i="1" l="1"/>
  <c r="I21" i="1" s="1"/>
  <c r="I5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<sst xmlns="http://schemas.openxmlformats.org/spreadsheetml/2006/main" count="361" uniqueCount="197">
  <si>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</si>
  <si>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</si>
  <si>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</si>
  <si>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</si>
  <si>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</si>
  <si>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</si>
  <si>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</si>
  <si>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</si>
  <si>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</si>
  <si>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</si>
  <si>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</si>
  <si>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</si>
  <si>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</si>
  <si>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</si>
  <si>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</si>
  <si>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</si>
  <si>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</si>
  <si>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</si>
  <si>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</si>
  <si>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</si>
  <si>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</si>
  <si>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</si>
  <si>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</si>
  <si>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</si>
  <si>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</si>
  <si>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</si>
  <si>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</si>
  <si>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</si>
  <si>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</si>
  <si>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</si>
  <si>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</si>
  <si>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</si>
  <si>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</si>
  <si>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</si>
  <si>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</si>
  <si>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</si>
  <si>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</si>
  <si>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</si>
  <si>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</si>
  <si>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</si>
  <si>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</si>
  <si>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</si>
  <si>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</si>
  <si>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Oprava podlahy v kuchyni</t>
  </si>
  <si>
    <t>Rozpočet</t>
  </si>
  <si>
    <t>Celkem za stavbu</t>
  </si>
  <si>
    <t>CZK</t>
  </si>
  <si>
    <t>Rekapitulace dílů</t>
  </si>
  <si>
    <t>Typ dílu</t>
  </si>
  <si>
    <t>60</t>
  </si>
  <si>
    <t>Úpravy povrchů, omítky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</si>
  <si>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</si>
  <si>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</si>
  <si>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</si>
  <si>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</si>
  <si>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</si>
  <si>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</si>
  <si>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</si>
  <si>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</si>
  <si>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</si>
  <si>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</si>
  <si>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</si>
  <si>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</si>
  <si>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</si>
  <si>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</si>
  <si>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</si>
  <si>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</si>
  <si>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</si>
  <si>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</si>
  <si>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771</t>
  </si>
  <si>
    <t>Podlahy z dlaždic a obklady</t>
  </si>
  <si>
    <t>781</t>
  </si>
  <si>
    <t>Obklady keramické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</si>
  <si>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</si>
  <si>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</si>
  <si>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</si>
  <si>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</si>
  <si>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</si>
  <si>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</si>
  <si>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</si>
  <si>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</si>
  <si>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</si>
  <si>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</si>
  <si>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</si>
  <si>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</si>
  <si>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</si>
  <si>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</si>
  <si>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</si>
  <si>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</si>
  <si>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</si>
  <si>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</si>
  <si>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</si>
  <si>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</si>
  <si>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</si>
  <si>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</si>
  <si>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</si>
  <si>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</si>
  <si>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</si>
  <si>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</si>
  <si>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</si>
  <si>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</si>
  <si>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</si>
  <si>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602015193R00</t>
  </si>
  <si>
    <t>Podkladní nátěr stěn</t>
  </si>
  <si>
    <t>m2</t>
  </si>
  <si>
    <t>POL1_0</t>
  </si>
  <si>
    <t>602021119RT1</t>
  </si>
  <si>
    <t>Omítka jádrová ze SMS, ručně, tloušťka vrstvy 10 mm</t>
  </si>
  <si>
    <t>610991111R00</t>
  </si>
  <si>
    <t>Zakrývání výplní vnitřních otvorů</t>
  </si>
  <si>
    <t>612421311R00</t>
  </si>
  <si>
    <t>Oprava vápen.omítek stěn do 30 % pl. - hrubých</t>
  </si>
  <si>
    <t>632478123R00</t>
  </si>
  <si>
    <t>Vyspravení betonové plochy-cement.hmota tl.do 10, mm</t>
  </si>
  <si>
    <t>721213236R01</t>
  </si>
  <si>
    <t>Montáž žlab odtokový</t>
  </si>
  <si>
    <t>kus</t>
  </si>
  <si>
    <t>5523190R</t>
  </si>
  <si>
    <t>Krabicový žlab pro podlahy se stěrkovou izolací, nerez, 500x1800x50-120 mm, rošt</t>
  </si>
  <si>
    <t>POL3_0</t>
  </si>
  <si>
    <t>631361921R00</t>
  </si>
  <si>
    <t>Výztuž mazanin svařovanou sítí</t>
  </si>
  <si>
    <t>t</t>
  </si>
  <si>
    <t>632421190RU2</t>
  </si>
  <si>
    <t>Potěr ze SMS,ručně zpracovaný,tl.80 mm, beton R</t>
  </si>
  <si>
    <t>632421180RU3</t>
  </si>
  <si>
    <t>Potěr spádový ze SMS,ručně zpracovaný,tl.70 mm, rapid, s vlákny</t>
  </si>
  <si>
    <t>952901411R00</t>
  </si>
  <si>
    <t>Hrubé vyčištění objektů</t>
  </si>
  <si>
    <t>965081713R00</t>
  </si>
  <si>
    <t>Bourání dlažeb keramických tl.10 mm, nad 1 m2</t>
  </si>
  <si>
    <t>965043441RT1</t>
  </si>
  <si>
    <t>Bourání podkladů bet., potěr tl. 15 cm, nad 4 m2, ručně mazanina tl. 15 cm s potěrem</t>
  </si>
  <si>
    <t>m3</t>
  </si>
  <si>
    <t>965049111RT1</t>
  </si>
  <si>
    <t>Příplatek, bourání mazanin se svař. síťí tl. 10 cm, jednostranná výztuž svařovanou sítí</t>
  </si>
  <si>
    <t>978059531R00</t>
  </si>
  <si>
    <t>Odsekání vnitřních obkladů stěn nad 2 m2</t>
  </si>
  <si>
    <t>978013141R00</t>
  </si>
  <si>
    <t>Otlučení omítek vnitřních stěn v rozsahu do 30 %</t>
  </si>
  <si>
    <t>976086211R00</t>
  </si>
  <si>
    <t>Vybourání stáv. kanal.rámů</t>
  </si>
  <si>
    <t>979082111R00</t>
  </si>
  <si>
    <t>Vnitrostaveništní doprava suti do 10 m</t>
  </si>
  <si>
    <t>979082121R00</t>
  </si>
  <si>
    <t>Příplatek k vnitrost. dopravě suti za dalších 5 m</t>
  </si>
  <si>
    <t>979011211R00</t>
  </si>
  <si>
    <t>Svislá doprava suti a vybour. hmot za 2.NP nošením</t>
  </si>
  <si>
    <t>979094211R00</t>
  </si>
  <si>
    <t>Nakládání vybourané suti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</si>
  <si>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</si>
  <si>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</si>
  <si>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</si>
  <si>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</si>
  <si>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</si>
  <si>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sklád.suti-směs</t>
  </si>
  <si>
    <t>999281145R00</t>
  </si>
  <si>
    <t>Přesun hmot pro opravy a údržbu do v. 6 m, nošením</t>
  </si>
  <si>
    <t>711140202R00</t>
  </si>
  <si>
    <t>Odstr.izolace proti vlhk. pásy přitav.,2vrs</t>
  </si>
  <si>
    <t>711111002RZ1</t>
  </si>
  <si>
    <t>Izolace proti vlhk.vodor. nátěr asf.lak za studena, 1x nátěr - včetně dodávky asfaltového laku</t>
  </si>
  <si>
    <t>711141559RY2</t>
  </si>
  <si>
    <t>Izolace proti vlhk. vodorovná pásy přitavením, 1 vrstva - včetně dod. modif. pásu</t>
  </si>
  <si>
    <t>711212000R00</t>
  </si>
  <si>
    <t>Penetrace podkladu pod hydroizolační nátěr,vč.dod.</t>
  </si>
  <si>
    <t>711212001R00</t>
  </si>
  <si>
    <t>Hydroizolační povlak - nátěr</t>
  </si>
  <si>
    <t>711212231R00</t>
  </si>
  <si>
    <t>Těsnicí pás do spoje podlaha - stěna</t>
  </si>
  <si>
    <t>m</t>
  </si>
  <si>
    <t>713191221R00</t>
  </si>
  <si>
    <t>Dilatační pásek podél stěn výšky 100 mm vč.dodávky</t>
  </si>
  <si>
    <t>721170965R00</t>
  </si>
  <si>
    <t>Oprava - propojení dosavadního potrubí PVC D 110</t>
  </si>
  <si>
    <t>771101210RT2</t>
  </si>
  <si>
    <t>Penetrace podkladu pod dlažby, penetrační nátěr</t>
  </si>
  <si>
    <t>771575107RW1</t>
  </si>
  <si>
    <t>Montáž podlah keram.,režné hladké, tmel, 20x20 cm, flex.lepidlo a spár.hmota</t>
  </si>
  <si>
    <t>771571906R00</t>
  </si>
  <si>
    <t>Opravy podlah keramických do 20x20 cm</t>
  </si>
  <si>
    <t>597643021Rxx</t>
  </si>
  <si>
    <t>Dlaždice Taurus Industrial 20x20x0,9 cm reliefní, R11/B|V4</t>
  </si>
  <si>
    <t>59764202Rxx</t>
  </si>
  <si>
    <t>Dlažba Taurus Granit matná 200x200x9 mm, hladká, R10/A</t>
  </si>
  <si>
    <t>781101210RT2</t>
  </si>
  <si>
    <t>Penetrace podkladu pod obklady, penetrační nátěr</t>
  </si>
  <si>
    <t>781415016R00</t>
  </si>
  <si>
    <t>Montáž obkladů stěn, porovin.,tmel, 20x25 cm</t>
  </si>
  <si>
    <t>781491001R00</t>
  </si>
  <si>
    <t>Montáž lišt k obkladům</t>
  </si>
  <si>
    <t>283424166R</t>
  </si>
  <si>
    <t>Profil ukončovací obkladový "oblouk" PVC, L = 2,50 m</t>
  </si>
  <si>
    <t>59782203R</t>
  </si>
  <si>
    <t>Obkládačka 20x25 cm</t>
  </si>
  <si>
    <t/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</si>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</sst>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8" xfId="0" applyFill="1" applyBorder="1" applyAlignment="1">
      <alignment vertical="top"/>
    </xf>
    <xf numFmtId="0" fontId="0" fillId="2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2" borderId="37" xfId="0" applyFill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2" borderId="38" xfId="0" applyNumberFormat="1" applyFill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50" xfId="0" applyFill="1" applyBorder="1"/>
    <xf numFmtId="0" fontId="0" fillId="2" borderId="51" xfId="0" applyFill="1" applyBorder="1" applyAlignment="1">
      <alignment wrapText="1"/>
    </xf>
    <xf numFmtId="0" fontId="0" fillId="2" borderId="52" xfId="0" applyFill="1" applyBorder="1" applyAlignment="1">
      <alignment vertical="top"/>
    </xf>
    <xf numFmtId="49" fontId="0" fillId="2" borderId="52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0" fontId="0" fillId="2" borderId="53" xfId="0" applyFill="1" applyBorder="1" applyAlignment="1">
      <alignment vertical="top"/>
    </xf>
    <xf numFmtId="164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7" t="s">
        <v>40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4"/>
      <c r="B2" s="79" t="s">
        <v>38</v>
      </c>
      <c r="C2" s="80"/>
      <c r="D2" s="233" t="s">
        <v>43</v>
      </c>
      <c r="E2" s="234"/>
      <c r="F2" s="234"/>
      <c r="G2" s="234"/>
      <c r="H2" s="234"/>
      <c r="I2" s="234"/>
      <c r="J2" s="235"/>
      <c r="O2" s="2"/>
    </row>
    <row r="3" spans="1:15" ht="23.25" hidden="1" customHeight="1" x14ac:dyDescent="0.2">
      <c r="A3" s="4"/>
      <c r="B3" s="81" t="s">
        <v>41</v>
      </c>
      <c r="C3" s="82"/>
      <c r="D3" s="237"/>
      <c r="E3" s="238"/>
      <c r="F3" s="238"/>
      <c r="G3" s="238"/>
      <c r="H3" s="238"/>
      <c r="I3" s="238"/>
      <c r="J3" s="239"/>
    </row>
    <row r="4" spans="1:15" ht="23.25" hidden="1" customHeight="1" x14ac:dyDescent="0.2">
      <c r="A4" s="4"/>
      <c r="B4" s="83" t="s">
        <v>42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9"/>
      <c r="E11" s="229"/>
      <c r="F11" s="229"/>
      <c r="G11" s="229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43"/>
      <c r="E12" s="243"/>
      <c r="F12" s="243"/>
      <c r="G12" s="243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03"/>
      <c r="E13" s="203"/>
      <c r="F13" s="203"/>
      <c r="G13" s="20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36"/>
      <c r="F15" s="236"/>
      <c r="G15" s="241"/>
      <c r="H15" s="241"/>
      <c r="I15" s="241" t="s">
        <v>28</v>
      </c>
      <c r="J15" s="242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06"/>
      <c r="F16" s="207"/>
      <c r="G16" s="206"/>
      <c r="H16" s="207"/>
      <c r="I16" s="206">
        <f>SUMIF(F47:F58,A16,I47:I58)+SUMIF(F47:F58,"PSU",I47:I58)</f>
        <v>0</v>
      </c>
      <c r="J16" s="226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06"/>
      <c r="F17" s="207"/>
      <c r="G17" s="206"/>
      <c r="H17" s="207"/>
      <c r="I17" s="206">
        <f>SUMIF(F47:F58,A17,I47:I58)</f>
        <v>0</v>
      </c>
      <c r="J17" s="226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06"/>
      <c r="F18" s="207"/>
      <c r="G18" s="206"/>
      <c r="H18" s="207"/>
      <c r="I18" s="206">
        <f>SUMIF(F47:F58,A18,I47:I58)</f>
        <v>0</v>
      </c>
      <c r="J18" s="226"/>
    </row>
    <row r="19" spans="1:10" ht="23.25" customHeight="1" x14ac:dyDescent="0.2">
      <c r="A19" s="139" t="s">
        <v>73</v>
      </c>
      <c r="B19" s="140" t="s">
        <v>26</v>
      </c>
      <c r="C19" s="56"/>
      <c r="D19" s="57"/>
      <c r="E19" s="206"/>
      <c r="F19" s="207"/>
      <c r="G19" s="206"/>
      <c r="H19" s="207"/>
      <c r="I19" s="206">
        <f>SUMIF(F47:F58,A19,I47:I58)</f>
        <v>0</v>
      </c>
      <c r="J19" s="226"/>
    </row>
    <row r="20" spans="1:10" ht="23.25" customHeight="1" x14ac:dyDescent="0.2">
      <c r="A20" s="139" t="s">
        <v>74</v>
      </c>
      <c r="B20" s="140" t="s">
        <v>27</v>
      </c>
      <c r="C20" s="56"/>
      <c r="D20" s="57"/>
      <c r="E20" s="206"/>
      <c r="F20" s="207"/>
      <c r="G20" s="206"/>
      <c r="H20" s="207"/>
      <c r="I20" s="206">
        <f>SUMIF(F47:F58,A20,I47:I58)</f>
        <v>0</v>
      </c>
      <c r="J20" s="226"/>
    </row>
    <row r="21" spans="1:10" ht="23.25" customHeight="1" x14ac:dyDescent="0.2">
      <c r="A21" s="4"/>
      <c r="B21" s="72" t="s">
        <v>28</v>
      </c>
      <c r="C21" s="73"/>
      <c r="D21" s="74"/>
      <c r="E21" s="227"/>
      <c r="F21" s="228"/>
      <c r="G21" s="227"/>
      <c r="H21" s="228"/>
      <c r="I21" s="227">
        <f>SUM(I16:J20)</f>
        <v>0</v>
      </c>
      <c r="J21" s="232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24">
        <f>ZakladDPHSniVypocet</f>
        <v>0</v>
      </c>
      <c r="H23" s="225"/>
      <c r="I23" s="225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0">
        <f>ZakladDPHSni*SazbaDPH1/100</f>
        <v>0</v>
      </c>
      <c r="H24" s="231"/>
      <c r="I24" s="231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4">
        <f>ZakladDPHZaklVypocet</f>
        <v>0</v>
      </c>
      <c r="H25" s="225"/>
      <c r="I25" s="225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0">
        <f>ZakladDPHZakl*SazbaDPH2/100</f>
        <v>0</v>
      </c>
      <c r="H26" s="221"/>
      <c r="I26" s="221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2">
        <f>0</f>
        <v>0</v>
      </c>
      <c r="H27" s="222"/>
      <c r="I27" s="222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40">
        <f>ZakladDPHSniVypocet+ZakladDPHZaklVypocet</f>
        <v>0</v>
      </c>
      <c r="H28" s="240"/>
      <c r="I28" s="240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3">
        <f>ZakladDPHSni+DPHSni+ZakladDPHZakl+DPHZakl+Zaokrouhleni</f>
        <v>0</v>
      </c>
      <c r="H29" s="223"/>
      <c r="I29" s="223"/>
      <c r="J29" s="117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44738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04"/>
      <c r="E34" s="204"/>
      <c r="F34" s="30"/>
      <c r="G34" s="204"/>
      <c r="H34" s="204"/>
      <c r="I34" s="204"/>
      <c r="J34" s="36"/>
    </row>
    <row r="35" spans="1:10" ht="12.75" customHeight="1" x14ac:dyDescent="0.2">
      <c r="A35" s="4"/>
      <c r="B35" s="4"/>
      <c r="C35" s="5"/>
      <c r="D35" s="205" t="s">
        <v>2</v>
      </c>
      <c r="E35" s="205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44</v>
      </c>
      <c r="C39" s="208" t="s">
        <v>43</v>
      </c>
      <c r="D39" s="209"/>
      <c r="E39" s="209"/>
      <c r="F39" s="106">
        <f>'Rozpočet Pol'!AC64</f>
        <v>0</v>
      </c>
      <c r="G39" s="107">
        <f>'Rozpočet Pol'!AD64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0" t="s">
        <v>45</v>
      </c>
      <c r="C40" s="211"/>
      <c r="D40" s="211"/>
      <c r="E40" s="21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47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48</v>
      </c>
      <c r="G46" s="127"/>
      <c r="H46" s="127"/>
      <c r="I46" s="213" t="s">
        <v>28</v>
      </c>
      <c r="J46" s="213"/>
    </row>
    <row r="47" spans="1:10" ht="25.5" customHeight="1" x14ac:dyDescent="0.2">
      <c r="A47" s="120"/>
      <c r="B47" s="128" t="s">
        <v>49</v>
      </c>
      <c r="C47" s="215" t="s">
        <v>50</v>
      </c>
      <c r="D47" s="216"/>
      <c r="E47" s="216"/>
      <c r="F47" s="130" t="s">
        <v>23</v>
      </c>
      <c r="G47" s="131"/>
      <c r="H47" s="131"/>
      <c r="I47" s="214">
        <f>'Rozpočet Pol'!G8</f>
        <v>0</v>
      </c>
      <c r="J47" s="214"/>
    </row>
    <row r="48" spans="1:10" ht="25.5" customHeight="1" x14ac:dyDescent="0.2">
      <c r="A48" s="120"/>
      <c r="B48" s="122" t="s">
        <v>51</v>
      </c>
      <c r="C48" s="197" t="s">
        <v>52</v>
      </c>
      <c r="D48" s="198"/>
      <c r="E48" s="198"/>
      <c r="F48" s="132" t="s">
        <v>23</v>
      </c>
      <c r="G48" s="133"/>
      <c r="H48" s="133"/>
      <c r="I48" s="196">
        <f>'Rozpočet Pol'!G11</f>
        <v>0</v>
      </c>
      <c r="J48" s="196"/>
    </row>
    <row r="49" spans="1:10" ht="25.5" customHeight="1" x14ac:dyDescent="0.2">
      <c r="A49" s="120"/>
      <c r="B49" s="122" t="s">
        <v>53</v>
      </c>
      <c r="C49" s="197" t="s">
        <v>54</v>
      </c>
      <c r="D49" s="198"/>
      <c r="E49" s="198"/>
      <c r="F49" s="132" t="s">
        <v>23</v>
      </c>
      <c r="G49" s="133"/>
      <c r="H49" s="133"/>
      <c r="I49" s="196">
        <f>'Rozpočet Pol'!G14</f>
        <v>0</v>
      </c>
      <c r="J49" s="196"/>
    </row>
    <row r="50" spans="1:10" ht="25.5" customHeight="1" x14ac:dyDescent="0.2">
      <c r="A50" s="120"/>
      <c r="B50" s="122" t="s">
        <v>55</v>
      </c>
      <c r="C50" s="197" t="s">
        <v>56</v>
      </c>
      <c r="D50" s="198"/>
      <c r="E50" s="198"/>
      <c r="F50" s="132" t="s">
        <v>23</v>
      </c>
      <c r="G50" s="133"/>
      <c r="H50" s="133"/>
      <c r="I50" s="196">
        <f>'Rozpočet Pol'!G21</f>
        <v>0</v>
      </c>
      <c r="J50" s="196"/>
    </row>
    <row r="51" spans="1:10" ht="25.5" customHeight="1" x14ac:dyDescent="0.2">
      <c r="A51" s="120"/>
      <c r="B51" s="122" t="s">
        <v>57</v>
      </c>
      <c r="C51" s="197" t="s">
        <v>58</v>
      </c>
      <c r="D51" s="198"/>
      <c r="E51" s="198"/>
      <c r="F51" s="132" t="s">
        <v>23</v>
      </c>
      <c r="G51" s="133"/>
      <c r="H51" s="133"/>
      <c r="I51" s="196">
        <f>'Rozpočet Pol'!G23</f>
        <v>0</v>
      </c>
      <c r="J51" s="196"/>
    </row>
    <row r="52" spans="1:10" ht="25.5" customHeight="1" x14ac:dyDescent="0.2">
      <c r="A52" s="120"/>
      <c r="B52" s="122" t="s">
        <v>59</v>
      </c>
      <c r="C52" s="197" t="s">
        <v>60</v>
      </c>
      <c r="D52" s="198"/>
      <c r="E52" s="198"/>
      <c r="F52" s="132" t="s">
        <v>23</v>
      </c>
      <c r="G52" s="133"/>
      <c r="H52" s="133"/>
      <c r="I52" s="196">
        <f>'Rozpočet Pol'!G27</f>
        <v>0</v>
      </c>
      <c r="J52" s="196"/>
    </row>
    <row r="53" spans="1:10" ht="25.5" customHeight="1" x14ac:dyDescent="0.2">
      <c r="A53" s="120"/>
      <c r="B53" s="122" t="s">
        <v>61</v>
      </c>
      <c r="C53" s="197" t="s">
        <v>62</v>
      </c>
      <c r="D53" s="198"/>
      <c r="E53" s="198"/>
      <c r="F53" s="132" t="s">
        <v>23</v>
      </c>
      <c r="G53" s="133"/>
      <c r="H53" s="133"/>
      <c r="I53" s="196">
        <f>'Rozpočet Pol'!G38</f>
        <v>0</v>
      </c>
      <c r="J53" s="196"/>
    </row>
    <row r="54" spans="1:10" ht="25.5" customHeight="1" x14ac:dyDescent="0.2">
      <c r="A54" s="120"/>
      <c r="B54" s="122" t="s">
        <v>63</v>
      </c>
      <c r="C54" s="197" t="s">
        <v>64</v>
      </c>
      <c r="D54" s="198"/>
      <c r="E54" s="198"/>
      <c r="F54" s="132" t="s">
        <v>24</v>
      </c>
      <c r="G54" s="133"/>
      <c r="H54" s="133"/>
      <c r="I54" s="196">
        <f>'Rozpočet Pol'!G40</f>
        <v>0</v>
      </c>
      <c r="J54" s="196"/>
    </row>
    <row r="55" spans="1:10" ht="25.5" customHeight="1" x14ac:dyDescent="0.2">
      <c r="A55" s="120"/>
      <c r="B55" s="122" t="s">
        <v>65</v>
      </c>
      <c r="C55" s="197" t="s">
        <v>66</v>
      </c>
      <c r="D55" s="198"/>
      <c r="E55" s="198"/>
      <c r="F55" s="132" t="s">
        <v>24</v>
      </c>
      <c r="G55" s="133"/>
      <c r="H55" s="133"/>
      <c r="I55" s="196">
        <f>'Rozpočet Pol'!G47</f>
        <v>0</v>
      </c>
      <c r="J55" s="196"/>
    </row>
    <row r="56" spans="1:10" ht="25.5" customHeight="1" x14ac:dyDescent="0.2">
      <c r="A56" s="120"/>
      <c r="B56" s="122" t="s">
        <v>67</v>
      </c>
      <c r="C56" s="197" t="s">
        <v>68</v>
      </c>
      <c r="D56" s="198"/>
      <c r="E56" s="198"/>
      <c r="F56" s="132" t="s">
        <v>24</v>
      </c>
      <c r="G56" s="133"/>
      <c r="H56" s="133"/>
      <c r="I56" s="196">
        <f>'Rozpočet Pol'!G49</f>
        <v>0</v>
      </c>
      <c r="J56" s="196"/>
    </row>
    <row r="57" spans="1:10" ht="25.5" customHeight="1" x14ac:dyDescent="0.2">
      <c r="A57" s="120"/>
      <c r="B57" s="122" t="s">
        <v>69</v>
      </c>
      <c r="C57" s="197" t="s">
        <v>70</v>
      </c>
      <c r="D57" s="198"/>
      <c r="E57" s="198"/>
      <c r="F57" s="132" t="s">
        <v>24</v>
      </c>
      <c r="G57" s="133"/>
      <c r="H57" s="133"/>
      <c r="I57" s="196">
        <f>'Rozpočet Pol'!G51</f>
        <v>0</v>
      </c>
      <c r="J57" s="196"/>
    </row>
    <row r="58" spans="1:10" ht="25.5" customHeight="1" x14ac:dyDescent="0.2">
      <c r="A58" s="120"/>
      <c r="B58" s="129" t="s">
        <v>71</v>
      </c>
      <c r="C58" s="200" t="s">
        <v>72</v>
      </c>
      <c r="D58" s="201"/>
      <c r="E58" s="201"/>
      <c r="F58" s="134" t="s">
        <v>24</v>
      </c>
      <c r="G58" s="135"/>
      <c r="H58" s="135"/>
      <c r="I58" s="199">
        <f>'Rozpočet Pol'!G57</f>
        <v>0</v>
      </c>
      <c r="J58" s="199"/>
    </row>
    <row r="59" spans="1:10" ht="25.5" customHeight="1" x14ac:dyDescent="0.2">
      <c r="A59" s="121"/>
      <c r="B59" s="125" t="s">
        <v>1</v>
      </c>
      <c r="C59" s="125"/>
      <c r="D59" s="126"/>
      <c r="E59" s="126"/>
      <c r="F59" s="136"/>
      <c r="G59" s="137"/>
      <c r="H59" s="137"/>
      <c r="I59" s="202">
        <f>SUM(I47:I58)</f>
        <v>0</v>
      </c>
      <c r="J59" s="202"/>
    </row>
    <row r="60" spans="1:10" x14ac:dyDescent="0.2">
      <c r="F60" s="138"/>
      <c r="G60" s="94"/>
      <c r="H60" s="138"/>
      <c r="I60" s="94"/>
      <c r="J60" s="94"/>
    </row>
    <row r="61" spans="1:10" x14ac:dyDescent="0.2">
      <c r="F61" s="138"/>
      <c r="G61" s="94"/>
      <c r="H61" s="138"/>
      <c r="I61" s="94"/>
      <c r="J61" s="94"/>
    </row>
    <row r="62" spans="1:10" x14ac:dyDescent="0.2">
      <c r="F62" s="138"/>
      <c r="G62" s="94"/>
      <c r="H62" s="138"/>
      <c r="I62" s="94"/>
      <c r="J62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7" t="s">
        <v>39</v>
      </c>
      <c r="B2" s="76"/>
      <c r="C2" s="246"/>
      <c r="D2" s="246"/>
      <c r="E2" s="246"/>
      <c r="F2" s="246"/>
      <c r="G2" s="247"/>
    </row>
    <row r="3" spans="1:7" ht="24.95" hidden="1" customHeight="1" x14ac:dyDescent="0.2">
      <c r="A3" s="77" t="s">
        <v>7</v>
      </c>
      <c r="B3" s="76"/>
      <c r="C3" s="246"/>
      <c r="D3" s="246"/>
      <c r="E3" s="246"/>
      <c r="F3" s="246"/>
      <c r="G3" s="247"/>
    </row>
    <row r="4" spans="1:7" ht="24.95" hidden="1" customHeight="1" x14ac:dyDescent="0.2">
      <c r="A4" s="77" t="s">
        <v>8</v>
      </c>
      <c r="B4" s="76"/>
      <c r="C4" s="246"/>
      <c r="D4" s="246"/>
      <c r="E4" s="246"/>
      <c r="F4" s="246"/>
      <c r="G4" s="24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5"/>
  <sheetViews>
    <sheetView tabSelected="1" workbookViewId="0">
      <selection activeCell="F26" sqref="F26"/>
    </sheetView>
  </sheetViews>
  <sheetFormatPr defaultRowHeight="12.75" outlineLevelRow="1" x14ac:dyDescent="0.2"/>
  <cols>
    <col min="1" max="1" width="4.140625" customWidth="1"/>
    <col min="2" max="2" width="14.42578125" style="93" customWidth="1"/>
    <col min="3" max="3" width="38.140625" style="93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48" t="s">
        <v>6</v>
      </c>
      <c r="B1" s="248"/>
      <c r="C1" s="248"/>
      <c r="D1" s="248"/>
      <c r="E1" s="248"/>
      <c r="F1" s="248"/>
      <c r="G1" s="248"/>
      <c r="AE1" t="s">
        <v>76</v>
      </c>
    </row>
    <row r="2" spans="1:60" ht="24.95" customHeight="1" x14ac:dyDescent="0.2">
      <c r="A2" s="143" t="s">
        <v>75</v>
      </c>
      <c r="B2" s="141"/>
      <c r="C2" s="249" t="s">
        <v>43</v>
      </c>
      <c r="D2" s="250"/>
      <c r="E2" s="250"/>
      <c r="F2" s="250"/>
      <c r="G2" s="251"/>
      <c r="AE2" t="s">
        <v>77</v>
      </c>
    </row>
    <row r="3" spans="1:60" ht="24.95" hidden="1" customHeight="1" x14ac:dyDescent="0.2">
      <c r="A3" s="144" t="s">
        <v>7</v>
      </c>
      <c r="B3" s="142"/>
      <c r="C3" s="252"/>
      <c r="D3" s="253"/>
      <c r="E3" s="253"/>
      <c r="F3" s="253"/>
      <c r="G3" s="254"/>
      <c r="AE3" t="s">
        <v>78</v>
      </c>
    </row>
    <row r="4" spans="1:60" ht="24.95" hidden="1" customHeight="1" x14ac:dyDescent="0.2">
      <c r="A4" s="144" t="s">
        <v>8</v>
      </c>
      <c r="B4" s="142"/>
      <c r="C4" s="252"/>
      <c r="D4" s="253"/>
      <c r="E4" s="253"/>
      <c r="F4" s="253"/>
      <c r="G4" s="254"/>
      <c r="AE4" t="s">
        <v>79</v>
      </c>
    </row>
    <row r="5" spans="1:60" hidden="1" x14ac:dyDescent="0.2">
      <c r="A5" s="145" t="s">
        <v>80</v>
      </c>
      <c r="B5" s="146"/>
      <c r="C5" s="147"/>
      <c r="D5" s="148"/>
      <c r="E5" s="148"/>
      <c r="F5" s="148"/>
      <c r="G5" s="149"/>
      <c r="AE5" t="s">
        <v>81</v>
      </c>
    </row>
    <row r="7" spans="1:60" ht="38.25" x14ac:dyDescent="0.2">
      <c r="A7" s="154" t="s">
        <v>82</v>
      </c>
      <c r="B7" s="155" t="s">
        <v>83</v>
      </c>
      <c r="C7" s="155" t="s">
        <v>84</v>
      </c>
      <c r="D7" s="154" t="s">
        <v>85</v>
      </c>
      <c r="E7" s="154" t="s">
        <v>86</v>
      </c>
      <c r="F7" s="150" t="s">
        <v>87</v>
      </c>
      <c r="G7" s="171" t="s">
        <v>28</v>
      </c>
      <c r="H7" s="172" t="s">
        <v>29</v>
      </c>
      <c r="I7" s="172" t="s">
        <v>88</v>
      </c>
      <c r="J7" s="172" t="s">
        <v>30</v>
      </c>
      <c r="K7" s="172" t="s">
        <v>89</v>
      </c>
      <c r="L7" s="172" t="s">
        <v>90</v>
      </c>
      <c r="M7" s="172" t="s">
        <v>91</v>
      </c>
      <c r="N7" s="172" t="s">
        <v>92</v>
      </c>
      <c r="O7" s="172" t="s">
        <v>93</v>
      </c>
      <c r="P7" s="172" t="s">
        <v>94</v>
      </c>
      <c r="Q7" s="172" t="s">
        <v>95</v>
      </c>
      <c r="R7" s="172" t="s">
        <v>96</v>
      </c>
      <c r="S7" s="172" t="s">
        <v>97</v>
      </c>
      <c r="T7" s="172" t="s">
        <v>98</v>
      </c>
      <c r="U7" s="157" t="s">
        <v>99</v>
      </c>
    </row>
    <row r="8" spans="1:60" x14ac:dyDescent="0.2">
      <c r="A8" s="173" t="s">
        <v>100</v>
      </c>
      <c r="B8" s="174" t="s">
        <v>49</v>
      </c>
      <c r="C8" s="175" t="s">
        <v>50</v>
      </c>
      <c r="D8" s="176"/>
      <c r="E8" s="177"/>
      <c r="F8" s="178"/>
      <c r="G8" s="178">
        <f>SUMIF(AE9:AE10,"&lt;&gt;NOR",G9:G10)</f>
        <v>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0</v>
      </c>
      <c r="N8" s="156"/>
      <c r="O8" s="156">
        <f>SUM(O9:O10)</f>
        <v>0.61597000000000002</v>
      </c>
      <c r="P8" s="156"/>
      <c r="Q8" s="156">
        <f>SUM(Q9:Q10)</f>
        <v>0</v>
      </c>
      <c r="R8" s="156"/>
      <c r="S8" s="156"/>
      <c r="T8" s="173"/>
      <c r="U8" s="156">
        <f>SUM(U9:U10)</f>
        <v>15.72</v>
      </c>
      <c r="AE8" t="s">
        <v>101</v>
      </c>
    </row>
    <row r="9" spans="1:60" outlineLevel="1" x14ac:dyDescent="0.2">
      <c r="A9" s="152">
        <v>1</v>
      </c>
      <c r="B9" s="158" t="s">
        <v>102</v>
      </c>
      <c r="C9" s="191" t="s">
        <v>103</v>
      </c>
      <c r="D9" s="160" t="s">
        <v>104</v>
      </c>
      <c r="E9" s="166">
        <v>36.555999999999997</v>
      </c>
      <c r="F9" s="168"/>
      <c r="G9" s="169">
        <f>ROUND(E9*F9,2)</f>
        <v>0</v>
      </c>
      <c r="H9" s="169"/>
      <c r="I9" s="169">
        <f>ROUND(E9*H9,2)</f>
        <v>0</v>
      </c>
      <c r="J9" s="169"/>
      <c r="K9" s="169">
        <f>ROUND(E9*J9,2)</f>
        <v>0</v>
      </c>
      <c r="L9" s="169">
        <v>21</v>
      </c>
      <c r="M9" s="169">
        <f>G9*(1+L9/100)</f>
        <v>0</v>
      </c>
      <c r="N9" s="161">
        <v>5.0000000000000002E-5</v>
      </c>
      <c r="O9" s="161">
        <f>ROUND(E9*N9,5)</f>
        <v>1.83E-3</v>
      </c>
      <c r="P9" s="161">
        <v>0</v>
      </c>
      <c r="Q9" s="161">
        <f>ROUND(E9*P9,5)</f>
        <v>0</v>
      </c>
      <c r="R9" s="161"/>
      <c r="S9" s="161"/>
      <c r="T9" s="162">
        <v>7.0000000000000007E-2</v>
      </c>
      <c r="U9" s="161">
        <f>ROUND(E9*T9,2)</f>
        <v>2.56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105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2">
        <v>2</v>
      </c>
      <c r="B10" s="158" t="s">
        <v>106</v>
      </c>
      <c r="C10" s="191" t="s">
        <v>107</v>
      </c>
      <c r="D10" s="160" t="s">
        <v>104</v>
      </c>
      <c r="E10" s="166">
        <v>36.555999999999997</v>
      </c>
      <c r="F10" s="168"/>
      <c r="G10" s="169">
        <f>ROUND(E10*F10,2)</f>
        <v>0</v>
      </c>
      <c r="H10" s="169"/>
      <c r="I10" s="169">
        <f>ROUND(E10*H10,2)</f>
        <v>0</v>
      </c>
      <c r="J10" s="169"/>
      <c r="K10" s="169">
        <f>ROUND(E10*J10,2)</f>
        <v>0</v>
      </c>
      <c r="L10" s="169">
        <v>21</v>
      </c>
      <c r="M10" s="169">
        <f>G10*(1+L10/100)</f>
        <v>0</v>
      </c>
      <c r="N10" s="161">
        <v>1.6799999999999999E-2</v>
      </c>
      <c r="O10" s="161">
        <f>ROUND(E10*N10,5)</f>
        <v>0.61414000000000002</v>
      </c>
      <c r="P10" s="161">
        <v>0</v>
      </c>
      <c r="Q10" s="161">
        <f>ROUND(E10*P10,5)</f>
        <v>0</v>
      </c>
      <c r="R10" s="161"/>
      <c r="S10" s="161"/>
      <c r="T10" s="162">
        <v>0.36</v>
      </c>
      <c r="U10" s="161">
        <f>ROUND(E10*T10,2)</f>
        <v>13.16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105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53" t="s">
        <v>100</v>
      </c>
      <c r="B11" s="159" t="s">
        <v>51</v>
      </c>
      <c r="C11" s="192" t="s">
        <v>52</v>
      </c>
      <c r="D11" s="163"/>
      <c r="E11" s="167"/>
      <c r="F11" s="170"/>
      <c r="G11" s="170">
        <f>SUMIF(AE12:AE13,"&lt;&gt;NOR",G12:G13)</f>
        <v>0</v>
      </c>
      <c r="H11" s="170"/>
      <c r="I11" s="170">
        <f>SUM(I12:I13)</f>
        <v>0</v>
      </c>
      <c r="J11" s="170"/>
      <c r="K11" s="170">
        <f>SUM(K12:K13)</f>
        <v>0</v>
      </c>
      <c r="L11" s="170"/>
      <c r="M11" s="170">
        <f>SUM(M12:M13)</f>
        <v>0</v>
      </c>
      <c r="N11" s="164"/>
      <c r="O11" s="164">
        <f>SUM(O12:O13)</f>
        <v>0.56863000000000008</v>
      </c>
      <c r="P11" s="164"/>
      <c r="Q11" s="164">
        <f>SUM(Q12:Q13)</f>
        <v>0</v>
      </c>
      <c r="R11" s="164"/>
      <c r="S11" s="164"/>
      <c r="T11" s="165"/>
      <c r="U11" s="164">
        <f>SUM(U12:U13)</f>
        <v>9.69</v>
      </c>
      <c r="AE11" t="s">
        <v>101</v>
      </c>
    </row>
    <row r="12" spans="1:60" outlineLevel="1" x14ac:dyDescent="0.2">
      <c r="A12" s="152">
        <v>3</v>
      </c>
      <c r="B12" s="158" t="s">
        <v>108</v>
      </c>
      <c r="C12" s="191" t="s">
        <v>109</v>
      </c>
      <c r="D12" s="160" t="s">
        <v>104</v>
      </c>
      <c r="E12" s="166">
        <v>13.75</v>
      </c>
      <c r="F12" s="168"/>
      <c r="G12" s="169">
        <f>ROUND(E12*F12,2)</f>
        <v>0</v>
      </c>
      <c r="H12" s="169"/>
      <c r="I12" s="169">
        <f>ROUND(E12*H12,2)</f>
        <v>0</v>
      </c>
      <c r="J12" s="169"/>
      <c r="K12" s="169">
        <f>ROUND(E12*J12,2)</f>
        <v>0</v>
      </c>
      <c r="L12" s="169">
        <v>21</v>
      </c>
      <c r="M12" s="169">
        <f>G12*(1+L12/100)</f>
        <v>0</v>
      </c>
      <c r="N12" s="161">
        <v>4.0000000000000003E-5</v>
      </c>
      <c r="O12" s="161">
        <f>ROUND(E12*N12,5)</f>
        <v>5.5000000000000003E-4</v>
      </c>
      <c r="P12" s="161">
        <v>0</v>
      </c>
      <c r="Q12" s="161">
        <f>ROUND(E12*P12,5)</f>
        <v>0</v>
      </c>
      <c r="R12" s="161"/>
      <c r="S12" s="161"/>
      <c r="T12" s="162">
        <v>7.8E-2</v>
      </c>
      <c r="U12" s="161">
        <f>ROUND(E12*T12,2)</f>
        <v>1.07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105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4</v>
      </c>
      <c r="B13" s="158" t="s">
        <v>110</v>
      </c>
      <c r="C13" s="191" t="s">
        <v>111</v>
      </c>
      <c r="D13" s="160" t="s">
        <v>104</v>
      </c>
      <c r="E13" s="166">
        <v>36.555999999999997</v>
      </c>
      <c r="F13" s="168"/>
      <c r="G13" s="169">
        <f>ROUND(E13*F13,2)</f>
        <v>0</v>
      </c>
      <c r="H13" s="169"/>
      <c r="I13" s="169">
        <f>ROUND(E13*H13,2)</f>
        <v>0</v>
      </c>
      <c r="J13" s="169"/>
      <c r="K13" s="169">
        <f>ROUND(E13*J13,2)</f>
        <v>0</v>
      </c>
      <c r="L13" s="169">
        <v>21</v>
      </c>
      <c r="M13" s="169">
        <f>G13*(1+L13/100)</f>
        <v>0</v>
      </c>
      <c r="N13" s="161">
        <v>1.554E-2</v>
      </c>
      <c r="O13" s="161">
        <f>ROUND(E13*N13,5)</f>
        <v>0.56808000000000003</v>
      </c>
      <c r="P13" s="161">
        <v>0</v>
      </c>
      <c r="Q13" s="161">
        <f>ROUND(E13*P13,5)</f>
        <v>0</v>
      </c>
      <c r="R13" s="161"/>
      <c r="S13" s="161"/>
      <c r="T13" s="162">
        <v>0.23580000000000001</v>
      </c>
      <c r="U13" s="161">
        <f>ROUND(E13*T13,2)</f>
        <v>8.6199999999999992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105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53" t="s">
        <v>100</v>
      </c>
      <c r="B14" s="159" t="s">
        <v>53</v>
      </c>
      <c r="C14" s="192" t="s">
        <v>54</v>
      </c>
      <c r="D14" s="163"/>
      <c r="E14" s="167"/>
      <c r="F14" s="170"/>
      <c r="G14" s="170">
        <f>SUMIF(AE15:AE20,"&lt;&gt;NOR",G15:G20)</f>
        <v>0</v>
      </c>
      <c r="H14" s="170"/>
      <c r="I14" s="170">
        <f>SUM(I15:I20)</f>
        <v>0</v>
      </c>
      <c r="J14" s="170"/>
      <c r="K14" s="170">
        <f>SUM(K15:K20)</f>
        <v>0</v>
      </c>
      <c r="L14" s="170"/>
      <c r="M14" s="170">
        <f>SUM(M15:M20)</f>
        <v>0</v>
      </c>
      <c r="N14" s="164"/>
      <c r="O14" s="164">
        <f>SUM(O15:O20)</f>
        <v>4.5432399999999999</v>
      </c>
      <c r="P14" s="164"/>
      <c r="Q14" s="164">
        <f>SUM(Q15:Q20)</f>
        <v>0</v>
      </c>
      <c r="R14" s="164"/>
      <c r="S14" s="164"/>
      <c r="T14" s="165"/>
      <c r="U14" s="164">
        <f>SUM(U15:U20)</f>
        <v>25.61</v>
      </c>
      <c r="AE14" t="s">
        <v>101</v>
      </c>
    </row>
    <row r="15" spans="1:60" ht="22.5" outlineLevel="1" x14ac:dyDescent="0.2">
      <c r="A15" s="152">
        <v>5</v>
      </c>
      <c r="B15" s="158" t="s">
        <v>112</v>
      </c>
      <c r="C15" s="191" t="s">
        <v>113</v>
      </c>
      <c r="D15" s="160" t="s">
        <v>104</v>
      </c>
      <c r="E15" s="166">
        <v>13.649699999999999</v>
      </c>
      <c r="F15" s="168"/>
      <c r="G15" s="169">
        <f t="shared" ref="G15:G20" si="0">ROUND(E15*F15,2)</f>
        <v>0</v>
      </c>
      <c r="H15" s="169"/>
      <c r="I15" s="169">
        <f t="shared" ref="I15:I20" si="1">ROUND(E15*H15,2)</f>
        <v>0</v>
      </c>
      <c r="J15" s="169"/>
      <c r="K15" s="169">
        <f t="shared" ref="K15:K20" si="2">ROUND(E15*J15,2)</f>
        <v>0</v>
      </c>
      <c r="L15" s="169">
        <v>21</v>
      </c>
      <c r="M15" s="169">
        <f t="shared" ref="M15:M20" si="3">G15*(1+L15/100)</f>
        <v>0</v>
      </c>
      <c r="N15" s="161">
        <v>1.299E-2</v>
      </c>
      <c r="O15" s="161">
        <f t="shared" ref="O15:O20" si="4">ROUND(E15*N15,5)</f>
        <v>0.17731</v>
      </c>
      <c r="P15" s="161">
        <v>0</v>
      </c>
      <c r="Q15" s="161">
        <f t="shared" ref="Q15:Q20" si="5">ROUND(E15*P15,5)</f>
        <v>0</v>
      </c>
      <c r="R15" s="161"/>
      <c r="S15" s="161"/>
      <c r="T15" s="162">
        <v>0.4</v>
      </c>
      <c r="U15" s="161">
        <f t="shared" ref="U15:U20" si="6">ROUND(E15*T15,2)</f>
        <v>5.46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105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6</v>
      </c>
      <c r="B16" s="158" t="s">
        <v>114</v>
      </c>
      <c r="C16" s="191" t="s">
        <v>115</v>
      </c>
      <c r="D16" s="160" t="s">
        <v>116</v>
      </c>
      <c r="E16" s="166">
        <v>1</v>
      </c>
      <c r="F16" s="168"/>
      <c r="G16" s="169">
        <f t="shared" si="0"/>
        <v>0</v>
      </c>
      <c r="H16" s="169"/>
      <c r="I16" s="169">
        <f t="shared" si="1"/>
        <v>0</v>
      </c>
      <c r="J16" s="169"/>
      <c r="K16" s="169">
        <f t="shared" si="2"/>
        <v>0</v>
      </c>
      <c r="L16" s="169">
        <v>21</v>
      </c>
      <c r="M16" s="169">
        <f t="shared" si="3"/>
        <v>0</v>
      </c>
      <c r="N16" s="161">
        <v>8.7889999999999996E-2</v>
      </c>
      <c r="O16" s="161">
        <f t="shared" si="4"/>
        <v>8.7889999999999996E-2</v>
      </c>
      <c r="P16" s="161">
        <v>0</v>
      </c>
      <c r="Q16" s="161">
        <f t="shared" si="5"/>
        <v>0</v>
      </c>
      <c r="R16" s="161"/>
      <c r="S16" s="161"/>
      <c r="T16" s="162">
        <v>1.0580000000000001</v>
      </c>
      <c r="U16" s="161">
        <f t="shared" si="6"/>
        <v>1.06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105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2">
        <v>7</v>
      </c>
      <c r="B17" s="158" t="s">
        <v>117</v>
      </c>
      <c r="C17" s="191" t="s">
        <v>118</v>
      </c>
      <c r="D17" s="160" t="s">
        <v>116</v>
      </c>
      <c r="E17" s="166">
        <v>1</v>
      </c>
      <c r="F17" s="168"/>
      <c r="G17" s="169">
        <f t="shared" si="0"/>
        <v>0</v>
      </c>
      <c r="H17" s="169"/>
      <c r="I17" s="169">
        <f t="shared" si="1"/>
        <v>0</v>
      </c>
      <c r="J17" s="169"/>
      <c r="K17" s="169">
        <f t="shared" si="2"/>
        <v>0</v>
      </c>
      <c r="L17" s="169">
        <v>21</v>
      </c>
      <c r="M17" s="169">
        <f t="shared" si="3"/>
        <v>0</v>
      </c>
      <c r="N17" s="161">
        <v>2.3910000000000001E-2</v>
      </c>
      <c r="O17" s="161">
        <f t="shared" si="4"/>
        <v>2.3910000000000001E-2</v>
      </c>
      <c r="P17" s="161">
        <v>0</v>
      </c>
      <c r="Q17" s="161">
        <f t="shared" si="5"/>
        <v>0</v>
      </c>
      <c r="R17" s="161"/>
      <c r="S17" s="161"/>
      <c r="T17" s="162">
        <v>0</v>
      </c>
      <c r="U17" s="161">
        <f t="shared" si="6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119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8</v>
      </c>
      <c r="B18" s="158" t="s">
        <v>120</v>
      </c>
      <c r="C18" s="191" t="s">
        <v>121</v>
      </c>
      <c r="D18" s="160" t="s">
        <v>122</v>
      </c>
      <c r="E18" s="166">
        <v>5.7287999999999999E-2</v>
      </c>
      <c r="F18" s="168"/>
      <c r="G18" s="169">
        <f t="shared" si="0"/>
        <v>0</v>
      </c>
      <c r="H18" s="169"/>
      <c r="I18" s="169">
        <f t="shared" si="1"/>
        <v>0</v>
      </c>
      <c r="J18" s="169"/>
      <c r="K18" s="169">
        <f t="shared" si="2"/>
        <v>0</v>
      </c>
      <c r="L18" s="169">
        <v>21</v>
      </c>
      <c r="M18" s="169">
        <f t="shared" si="3"/>
        <v>0</v>
      </c>
      <c r="N18" s="161">
        <v>1.0662499999999999</v>
      </c>
      <c r="O18" s="161">
        <f t="shared" si="4"/>
        <v>6.1080000000000002E-2</v>
      </c>
      <c r="P18" s="161">
        <v>0</v>
      </c>
      <c r="Q18" s="161">
        <f t="shared" si="5"/>
        <v>0</v>
      </c>
      <c r="R18" s="161"/>
      <c r="S18" s="161"/>
      <c r="T18" s="162">
        <v>15.231</v>
      </c>
      <c r="U18" s="161">
        <f t="shared" si="6"/>
        <v>0.87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105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9</v>
      </c>
      <c r="B19" s="158" t="s">
        <v>123</v>
      </c>
      <c r="C19" s="191" t="s">
        <v>124</v>
      </c>
      <c r="D19" s="160" t="s">
        <v>104</v>
      </c>
      <c r="E19" s="166">
        <v>13.649699999999999</v>
      </c>
      <c r="F19" s="168"/>
      <c r="G19" s="169">
        <f t="shared" si="0"/>
        <v>0</v>
      </c>
      <c r="H19" s="169"/>
      <c r="I19" s="169">
        <f t="shared" si="1"/>
        <v>0</v>
      </c>
      <c r="J19" s="169"/>
      <c r="K19" s="169">
        <f t="shared" si="2"/>
        <v>0</v>
      </c>
      <c r="L19" s="169">
        <v>21</v>
      </c>
      <c r="M19" s="169">
        <f t="shared" si="3"/>
        <v>0</v>
      </c>
      <c r="N19" s="161">
        <v>0.16383</v>
      </c>
      <c r="O19" s="161">
        <f t="shared" si="4"/>
        <v>2.2362299999999999</v>
      </c>
      <c r="P19" s="161">
        <v>0</v>
      </c>
      <c r="Q19" s="161">
        <f t="shared" si="5"/>
        <v>0</v>
      </c>
      <c r="R19" s="161"/>
      <c r="S19" s="161"/>
      <c r="T19" s="162">
        <v>0.69299999999999995</v>
      </c>
      <c r="U19" s="161">
        <f t="shared" si="6"/>
        <v>9.4600000000000009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105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2">
        <v>10</v>
      </c>
      <c r="B20" s="158" t="s">
        <v>125</v>
      </c>
      <c r="C20" s="191" t="s">
        <v>126</v>
      </c>
      <c r="D20" s="160" t="s">
        <v>104</v>
      </c>
      <c r="E20" s="166">
        <v>13.649699999999999</v>
      </c>
      <c r="F20" s="168"/>
      <c r="G20" s="169">
        <f t="shared" si="0"/>
        <v>0</v>
      </c>
      <c r="H20" s="169"/>
      <c r="I20" s="169">
        <f t="shared" si="1"/>
        <v>0</v>
      </c>
      <c r="J20" s="169"/>
      <c r="K20" s="169">
        <f t="shared" si="2"/>
        <v>0</v>
      </c>
      <c r="L20" s="169">
        <v>21</v>
      </c>
      <c r="M20" s="169">
        <f t="shared" si="3"/>
        <v>0</v>
      </c>
      <c r="N20" s="161">
        <v>0.14335999999999999</v>
      </c>
      <c r="O20" s="161">
        <f t="shared" si="4"/>
        <v>1.95682</v>
      </c>
      <c r="P20" s="161">
        <v>0</v>
      </c>
      <c r="Q20" s="161">
        <f t="shared" si="5"/>
        <v>0</v>
      </c>
      <c r="R20" s="161"/>
      <c r="S20" s="161"/>
      <c r="T20" s="162">
        <v>0.64200000000000002</v>
      </c>
      <c r="U20" s="161">
        <f t="shared" si="6"/>
        <v>8.76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105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100</v>
      </c>
      <c r="B21" s="159" t="s">
        <v>55</v>
      </c>
      <c r="C21" s="192" t="s">
        <v>56</v>
      </c>
      <c r="D21" s="163"/>
      <c r="E21" s="167"/>
      <c r="F21" s="170"/>
      <c r="G21" s="170">
        <f>SUMIF(AE22:AE22,"&lt;&gt;NOR",G22:G22)</f>
        <v>0</v>
      </c>
      <c r="H21" s="170"/>
      <c r="I21" s="170">
        <f>SUM(I22:I22)</f>
        <v>0</v>
      </c>
      <c r="J21" s="170"/>
      <c r="K21" s="170">
        <f>SUM(K22:K22)</f>
        <v>0</v>
      </c>
      <c r="L21" s="170"/>
      <c r="M21" s="170">
        <f>SUM(M22:M22)</f>
        <v>0</v>
      </c>
      <c r="N21" s="164"/>
      <c r="O21" s="164">
        <f>SUM(O22:O22)</f>
        <v>0</v>
      </c>
      <c r="P21" s="164"/>
      <c r="Q21" s="164">
        <f>SUM(Q22:Q22)</f>
        <v>0</v>
      </c>
      <c r="R21" s="164"/>
      <c r="S21" s="164"/>
      <c r="T21" s="165"/>
      <c r="U21" s="164">
        <f>SUM(U22:U22)</f>
        <v>4.17</v>
      </c>
      <c r="AE21" t="s">
        <v>101</v>
      </c>
    </row>
    <row r="22" spans="1:60" outlineLevel="1" x14ac:dyDescent="0.2">
      <c r="A22" s="152">
        <v>11</v>
      </c>
      <c r="B22" s="158" t="s">
        <v>127</v>
      </c>
      <c r="C22" s="191" t="s">
        <v>128</v>
      </c>
      <c r="D22" s="160" t="s">
        <v>104</v>
      </c>
      <c r="E22" s="166">
        <v>30</v>
      </c>
      <c r="F22" s="168"/>
      <c r="G22" s="169">
        <f>ROUND(E22*F22,2)</f>
        <v>0</v>
      </c>
      <c r="H22" s="169"/>
      <c r="I22" s="169">
        <f>ROUND(E22*H22,2)</f>
        <v>0</v>
      </c>
      <c r="J22" s="169"/>
      <c r="K22" s="169">
        <f>ROUND(E22*J22,2)</f>
        <v>0</v>
      </c>
      <c r="L22" s="169">
        <v>21</v>
      </c>
      <c r="M22" s="169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0.13900000000000001</v>
      </c>
      <c r="U22" s="161">
        <f>ROUND(E22*T22,2)</f>
        <v>4.17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105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53" t="s">
        <v>100</v>
      </c>
      <c r="B23" s="159" t="s">
        <v>57</v>
      </c>
      <c r="C23" s="192" t="s">
        <v>58</v>
      </c>
      <c r="D23" s="163"/>
      <c r="E23" s="167"/>
      <c r="F23" s="170"/>
      <c r="G23" s="170">
        <f>SUMIF(AE24:AE26,"&lt;&gt;NOR",G24:G26)</f>
        <v>0</v>
      </c>
      <c r="H23" s="170"/>
      <c r="I23" s="170">
        <f>SUM(I24:I26)</f>
        <v>0</v>
      </c>
      <c r="J23" s="170"/>
      <c r="K23" s="170">
        <f>SUM(K24:K26)</f>
        <v>0</v>
      </c>
      <c r="L23" s="170"/>
      <c r="M23" s="170">
        <f>SUM(M24:M26)</f>
        <v>0</v>
      </c>
      <c r="N23" s="164"/>
      <c r="O23" s="164">
        <f>SUM(O24:O26)</f>
        <v>0</v>
      </c>
      <c r="P23" s="164"/>
      <c r="Q23" s="164">
        <f>SUM(Q24:Q26)</f>
        <v>4.7773900000000005</v>
      </c>
      <c r="R23" s="164"/>
      <c r="S23" s="164"/>
      <c r="T23" s="165"/>
      <c r="U23" s="164">
        <f>SUM(U24:U26)</f>
        <v>31.92</v>
      </c>
      <c r="AE23" t="s">
        <v>101</v>
      </c>
    </row>
    <row r="24" spans="1:60" outlineLevel="1" x14ac:dyDescent="0.2">
      <c r="A24" s="152">
        <v>12</v>
      </c>
      <c r="B24" s="158" t="s">
        <v>129</v>
      </c>
      <c r="C24" s="191" t="s">
        <v>130</v>
      </c>
      <c r="D24" s="160" t="s">
        <v>104</v>
      </c>
      <c r="E24" s="166">
        <v>13.649699999999999</v>
      </c>
      <c r="F24" s="168"/>
      <c r="G24" s="169">
        <f>ROUND(E24*F24,2)</f>
        <v>0</v>
      </c>
      <c r="H24" s="169"/>
      <c r="I24" s="169">
        <f>ROUND(E24*H24,2)</f>
        <v>0</v>
      </c>
      <c r="J24" s="169"/>
      <c r="K24" s="169">
        <f>ROUND(E24*J24,2)</f>
        <v>0</v>
      </c>
      <c r="L24" s="169">
        <v>21</v>
      </c>
      <c r="M24" s="169">
        <f>G24*(1+L24/100)</f>
        <v>0</v>
      </c>
      <c r="N24" s="161">
        <v>0</v>
      </c>
      <c r="O24" s="161">
        <f>ROUND(E24*N24,5)</f>
        <v>0</v>
      </c>
      <c r="P24" s="161">
        <v>0.02</v>
      </c>
      <c r="Q24" s="161">
        <f>ROUND(E24*P24,5)</f>
        <v>0.27299000000000001</v>
      </c>
      <c r="R24" s="161"/>
      <c r="S24" s="161"/>
      <c r="T24" s="162">
        <v>0.14699999999999999</v>
      </c>
      <c r="U24" s="161">
        <f>ROUND(E24*T24,2)</f>
        <v>2.0099999999999998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105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2">
        <v>13</v>
      </c>
      <c r="B25" s="158" t="s">
        <v>131</v>
      </c>
      <c r="C25" s="191" t="s">
        <v>132</v>
      </c>
      <c r="D25" s="160" t="s">
        <v>133</v>
      </c>
      <c r="E25" s="166">
        <v>2.0474549999999998</v>
      </c>
      <c r="F25" s="168"/>
      <c r="G25" s="169">
        <f>ROUND(E25*F25,2)</f>
        <v>0</v>
      </c>
      <c r="H25" s="169"/>
      <c r="I25" s="169">
        <f>ROUND(E25*H25,2)</f>
        <v>0</v>
      </c>
      <c r="J25" s="169"/>
      <c r="K25" s="169">
        <f>ROUND(E25*J25,2)</f>
        <v>0</v>
      </c>
      <c r="L25" s="169">
        <v>21</v>
      </c>
      <c r="M25" s="169">
        <f>G25*(1+L25/100)</f>
        <v>0</v>
      </c>
      <c r="N25" s="161">
        <v>0</v>
      </c>
      <c r="O25" s="161">
        <f>ROUND(E25*N25,5)</f>
        <v>0</v>
      </c>
      <c r="P25" s="161">
        <v>2.2000000000000002</v>
      </c>
      <c r="Q25" s="161">
        <f>ROUND(E25*P25,5)</f>
        <v>4.5044000000000004</v>
      </c>
      <c r="R25" s="161"/>
      <c r="S25" s="161"/>
      <c r="T25" s="162">
        <v>9.7780000000000005</v>
      </c>
      <c r="U25" s="161">
        <f>ROUND(E25*T25,2)</f>
        <v>20.02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105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>
        <v>14</v>
      </c>
      <c r="B26" s="158" t="s">
        <v>134</v>
      </c>
      <c r="C26" s="191" t="s">
        <v>135</v>
      </c>
      <c r="D26" s="160" t="s">
        <v>133</v>
      </c>
      <c r="E26" s="166">
        <v>2.04745</v>
      </c>
      <c r="F26" s="168"/>
      <c r="G26" s="169">
        <f>ROUND(E26*F26,2)</f>
        <v>0</v>
      </c>
      <c r="H26" s="169"/>
      <c r="I26" s="169">
        <f>ROUND(E26*H26,2)</f>
        <v>0</v>
      </c>
      <c r="J26" s="169"/>
      <c r="K26" s="169">
        <f>ROUND(E26*J26,2)</f>
        <v>0</v>
      </c>
      <c r="L26" s="169">
        <v>21</v>
      </c>
      <c r="M26" s="169">
        <f>G26*(1+L26/100)</f>
        <v>0</v>
      </c>
      <c r="N26" s="161">
        <v>0</v>
      </c>
      <c r="O26" s="161">
        <f>ROUND(E26*N26,5)</f>
        <v>0</v>
      </c>
      <c r="P26" s="161">
        <v>0</v>
      </c>
      <c r="Q26" s="161">
        <f>ROUND(E26*P26,5)</f>
        <v>0</v>
      </c>
      <c r="R26" s="161"/>
      <c r="S26" s="161"/>
      <c r="T26" s="162">
        <v>4.8280000000000003</v>
      </c>
      <c r="U26" s="161">
        <f>ROUND(E26*T26,2)</f>
        <v>9.89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105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53" t="s">
        <v>100</v>
      </c>
      <c r="B27" s="159" t="s">
        <v>59</v>
      </c>
      <c r="C27" s="192" t="s">
        <v>60</v>
      </c>
      <c r="D27" s="163"/>
      <c r="E27" s="167"/>
      <c r="F27" s="170"/>
      <c r="G27" s="170">
        <f>SUMIF(AE28:AE37,"&lt;&gt;NOR",G28:G37)</f>
        <v>0</v>
      </c>
      <c r="H27" s="170"/>
      <c r="I27" s="170">
        <f>SUM(I28:I37)</f>
        <v>0</v>
      </c>
      <c r="J27" s="170"/>
      <c r="K27" s="170">
        <f>SUM(K28:K37)</f>
        <v>0</v>
      </c>
      <c r="L27" s="170"/>
      <c r="M27" s="170">
        <f>SUM(M28:M37)</f>
        <v>0</v>
      </c>
      <c r="N27" s="164"/>
      <c r="O27" s="164">
        <f>SUM(O28:O37)</f>
        <v>0</v>
      </c>
      <c r="P27" s="164"/>
      <c r="Q27" s="164">
        <f>SUM(Q28:Q37)</f>
        <v>2.9523699999999997</v>
      </c>
      <c r="R27" s="164"/>
      <c r="S27" s="164"/>
      <c r="T27" s="165"/>
      <c r="U27" s="164">
        <f>SUM(U28:U37)</f>
        <v>46.3</v>
      </c>
      <c r="AE27" t="s">
        <v>101</v>
      </c>
    </row>
    <row r="28" spans="1:60" outlineLevel="1" x14ac:dyDescent="0.2">
      <c r="A28" s="152">
        <v>15</v>
      </c>
      <c r="B28" s="158" t="s">
        <v>136</v>
      </c>
      <c r="C28" s="191" t="s">
        <v>137</v>
      </c>
      <c r="D28" s="160" t="s">
        <v>104</v>
      </c>
      <c r="E28" s="166">
        <v>36.555999999999997</v>
      </c>
      <c r="F28" s="168"/>
      <c r="G28" s="169">
        <f t="shared" ref="G28:G37" si="7">ROUND(E28*F28,2)</f>
        <v>0</v>
      </c>
      <c r="H28" s="169"/>
      <c r="I28" s="169">
        <f t="shared" ref="I28:I37" si="8">ROUND(E28*H28,2)</f>
        <v>0</v>
      </c>
      <c r="J28" s="169"/>
      <c r="K28" s="169">
        <f t="shared" ref="K28:K37" si="9">ROUND(E28*J28,2)</f>
        <v>0</v>
      </c>
      <c r="L28" s="169">
        <v>21</v>
      </c>
      <c r="M28" s="169">
        <f t="shared" ref="M28:M37" si="10">G28*(1+L28/100)</f>
        <v>0</v>
      </c>
      <c r="N28" s="161">
        <v>0</v>
      </c>
      <c r="O28" s="161">
        <f t="shared" ref="O28:O37" si="11">ROUND(E28*N28,5)</f>
        <v>0</v>
      </c>
      <c r="P28" s="161">
        <v>6.8000000000000005E-2</v>
      </c>
      <c r="Q28" s="161">
        <f t="shared" ref="Q28:Q37" si="12">ROUND(E28*P28,5)</f>
        <v>2.4858099999999999</v>
      </c>
      <c r="R28" s="161"/>
      <c r="S28" s="161"/>
      <c r="T28" s="162">
        <v>0.3</v>
      </c>
      <c r="U28" s="161">
        <f t="shared" ref="U28:U37" si="13">ROUND(E28*T28,2)</f>
        <v>10.97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105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16</v>
      </c>
      <c r="B29" s="158" t="s">
        <v>138</v>
      </c>
      <c r="C29" s="191" t="s">
        <v>139</v>
      </c>
      <c r="D29" s="160" t="s">
        <v>104</v>
      </c>
      <c r="E29" s="166">
        <v>36.555999999999997</v>
      </c>
      <c r="F29" s="168"/>
      <c r="G29" s="169">
        <f t="shared" si="7"/>
        <v>0</v>
      </c>
      <c r="H29" s="169"/>
      <c r="I29" s="169">
        <f t="shared" si="8"/>
        <v>0</v>
      </c>
      <c r="J29" s="169"/>
      <c r="K29" s="169">
        <f t="shared" si="9"/>
        <v>0</v>
      </c>
      <c r="L29" s="169">
        <v>21</v>
      </c>
      <c r="M29" s="169">
        <f t="shared" si="10"/>
        <v>0</v>
      </c>
      <c r="N29" s="161">
        <v>0</v>
      </c>
      <c r="O29" s="161">
        <f t="shared" si="11"/>
        <v>0</v>
      </c>
      <c r="P29" s="161">
        <v>0.01</v>
      </c>
      <c r="Q29" s="161">
        <f t="shared" si="12"/>
        <v>0.36556</v>
      </c>
      <c r="R29" s="161"/>
      <c r="S29" s="161"/>
      <c r="T29" s="162">
        <v>0.08</v>
      </c>
      <c r="U29" s="161">
        <f t="shared" si="13"/>
        <v>2.92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105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17</v>
      </c>
      <c r="B30" s="158" t="s">
        <v>140</v>
      </c>
      <c r="C30" s="191" t="s">
        <v>141</v>
      </c>
      <c r="D30" s="160" t="s">
        <v>116</v>
      </c>
      <c r="E30" s="166">
        <v>1</v>
      </c>
      <c r="F30" s="168"/>
      <c r="G30" s="169">
        <f t="shared" si="7"/>
        <v>0</v>
      </c>
      <c r="H30" s="169"/>
      <c r="I30" s="169">
        <f t="shared" si="8"/>
        <v>0</v>
      </c>
      <c r="J30" s="169"/>
      <c r="K30" s="169">
        <f t="shared" si="9"/>
        <v>0</v>
      </c>
      <c r="L30" s="169">
        <v>21</v>
      </c>
      <c r="M30" s="169">
        <f t="shared" si="10"/>
        <v>0</v>
      </c>
      <c r="N30" s="161">
        <v>0</v>
      </c>
      <c r="O30" s="161">
        <f t="shared" si="11"/>
        <v>0</v>
      </c>
      <c r="P30" s="161">
        <v>0.10100000000000001</v>
      </c>
      <c r="Q30" s="161">
        <f t="shared" si="12"/>
        <v>0.10100000000000001</v>
      </c>
      <c r="R30" s="161"/>
      <c r="S30" s="161"/>
      <c r="T30" s="162">
        <v>1.556</v>
      </c>
      <c r="U30" s="161">
        <f t="shared" si="13"/>
        <v>1.56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105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18</v>
      </c>
      <c r="B31" s="158" t="s">
        <v>142</v>
      </c>
      <c r="C31" s="191" t="s">
        <v>143</v>
      </c>
      <c r="D31" s="160" t="s">
        <v>122</v>
      </c>
      <c r="E31" s="166">
        <v>7.88</v>
      </c>
      <c r="F31" s="168"/>
      <c r="G31" s="169">
        <f t="shared" si="7"/>
        <v>0</v>
      </c>
      <c r="H31" s="169"/>
      <c r="I31" s="169">
        <f t="shared" si="8"/>
        <v>0</v>
      </c>
      <c r="J31" s="169"/>
      <c r="K31" s="169">
        <f t="shared" si="9"/>
        <v>0</v>
      </c>
      <c r="L31" s="169">
        <v>21</v>
      </c>
      <c r="M31" s="169">
        <f t="shared" si="10"/>
        <v>0</v>
      </c>
      <c r="N31" s="161">
        <v>0</v>
      </c>
      <c r="O31" s="161">
        <f t="shared" si="11"/>
        <v>0</v>
      </c>
      <c r="P31" s="161">
        <v>0</v>
      </c>
      <c r="Q31" s="161">
        <f t="shared" si="12"/>
        <v>0</v>
      </c>
      <c r="R31" s="161"/>
      <c r="S31" s="161"/>
      <c r="T31" s="162">
        <v>0.94199999999999995</v>
      </c>
      <c r="U31" s="161">
        <f t="shared" si="13"/>
        <v>7.42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105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19</v>
      </c>
      <c r="B32" s="158" t="s">
        <v>144</v>
      </c>
      <c r="C32" s="191" t="s">
        <v>145</v>
      </c>
      <c r="D32" s="160" t="s">
        <v>122</v>
      </c>
      <c r="E32" s="166">
        <v>15.76</v>
      </c>
      <c r="F32" s="168"/>
      <c r="G32" s="169">
        <f t="shared" si="7"/>
        <v>0</v>
      </c>
      <c r="H32" s="169"/>
      <c r="I32" s="169">
        <f t="shared" si="8"/>
        <v>0</v>
      </c>
      <c r="J32" s="169"/>
      <c r="K32" s="169">
        <f t="shared" si="9"/>
        <v>0</v>
      </c>
      <c r="L32" s="169">
        <v>21</v>
      </c>
      <c r="M32" s="169">
        <f t="shared" si="10"/>
        <v>0</v>
      </c>
      <c r="N32" s="161">
        <v>0</v>
      </c>
      <c r="O32" s="161">
        <f t="shared" si="11"/>
        <v>0</v>
      </c>
      <c r="P32" s="161">
        <v>0</v>
      </c>
      <c r="Q32" s="161">
        <f t="shared" si="12"/>
        <v>0</v>
      </c>
      <c r="R32" s="161"/>
      <c r="S32" s="161"/>
      <c r="T32" s="162">
        <v>0.105</v>
      </c>
      <c r="U32" s="161">
        <f t="shared" si="13"/>
        <v>1.65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105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20</v>
      </c>
      <c r="B33" s="158" t="s">
        <v>146</v>
      </c>
      <c r="C33" s="191" t="s">
        <v>147</v>
      </c>
      <c r="D33" s="160" t="s">
        <v>122</v>
      </c>
      <c r="E33" s="166">
        <v>7.88</v>
      </c>
      <c r="F33" s="168"/>
      <c r="G33" s="169">
        <f t="shared" si="7"/>
        <v>0</v>
      </c>
      <c r="H33" s="169"/>
      <c r="I33" s="169">
        <f t="shared" si="8"/>
        <v>0</v>
      </c>
      <c r="J33" s="169"/>
      <c r="K33" s="169">
        <f t="shared" si="9"/>
        <v>0</v>
      </c>
      <c r="L33" s="169">
        <v>21</v>
      </c>
      <c r="M33" s="169">
        <f t="shared" si="10"/>
        <v>0</v>
      </c>
      <c r="N33" s="161">
        <v>0</v>
      </c>
      <c r="O33" s="161">
        <f t="shared" si="11"/>
        <v>0</v>
      </c>
      <c r="P33" s="161">
        <v>0</v>
      </c>
      <c r="Q33" s="161">
        <f t="shared" si="12"/>
        <v>0</v>
      </c>
      <c r="R33" s="161"/>
      <c r="S33" s="161"/>
      <c r="T33" s="162">
        <v>2.0089999999999999</v>
      </c>
      <c r="U33" s="161">
        <f t="shared" si="13"/>
        <v>15.83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105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21</v>
      </c>
      <c r="B34" s="158" t="s">
        <v>148</v>
      </c>
      <c r="C34" s="191" t="s">
        <v>149</v>
      </c>
      <c r="D34" s="160" t="s">
        <v>122</v>
      </c>
      <c r="E34" s="166">
        <v>7.88</v>
      </c>
      <c r="F34" s="168"/>
      <c r="G34" s="169">
        <f t="shared" si="7"/>
        <v>0</v>
      </c>
      <c r="H34" s="169"/>
      <c r="I34" s="169">
        <f t="shared" si="8"/>
        <v>0</v>
      </c>
      <c r="J34" s="169"/>
      <c r="K34" s="169">
        <f t="shared" si="9"/>
        <v>0</v>
      </c>
      <c r="L34" s="169">
        <v>21</v>
      </c>
      <c r="M34" s="169">
        <f t="shared" si="10"/>
        <v>0</v>
      </c>
      <c r="N34" s="161">
        <v>0</v>
      </c>
      <c r="O34" s="161">
        <f t="shared" si="11"/>
        <v>0</v>
      </c>
      <c r="P34" s="161">
        <v>0</v>
      </c>
      <c r="Q34" s="161">
        <f t="shared" si="12"/>
        <v>0</v>
      </c>
      <c r="R34" s="161"/>
      <c r="S34" s="161"/>
      <c r="T34" s="162">
        <v>0.26500000000000001</v>
      </c>
      <c r="U34" s="161">
        <f t="shared" si="13"/>
        <v>2.09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105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22</v>
      </c>
      <c r="B35" s="158" t="s">
        <v>150</v>
      </c>
      <c r="C35" s="191" t="s">
        <v>151</v>
      </c>
      <c r="D35" s="160" t="s">
        <v>122</v>
      </c>
      <c r="E35" s="166">
        <v>7.88</v>
      </c>
      <c r="F35" s="168"/>
      <c r="G35" s="169">
        <f t="shared" si="7"/>
        <v>0</v>
      </c>
      <c r="H35" s="169"/>
      <c r="I35" s="169">
        <f t="shared" si="8"/>
        <v>0</v>
      </c>
      <c r="J35" s="169"/>
      <c r="K35" s="169">
        <f t="shared" si="9"/>
        <v>0</v>
      </c>
      <c r="L35" s="169">
        <v>21</v>
      </c>
      <c r="M35" s="169">
        <f t="shared" si="10"/>
        <v>0</v>
      </c>
      <c r="N35" s="161">
        <v>0</v>
      </c>
      <c r="O35" s="161">
        <f t="shared" si="11"/>
        <v>0</v>
      </c>
      <c r="P35" s="161">
        <v>0</v>
      </c>
      <c r="Q35" s="161">
        <f t="shared" si="12"/>
        <v>0</v>
      </c>
      <c r="R35" s="161"/>
      <c r="S35" s="161"/>
      <c r="T35" s="162">
        <v>0.49</v>
      </c>
      <c r="U35" s="161">
        <f t="shared" si="13"/>
        <v>3.86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105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23</v>
      </c>
      <c r="B36" s="158" t="s">
        <v>152</v>
      </c>
      <c r="C36" s="191" t="s">
        <v>153</v>
      </c>
      <c r="D36" s="160" t="s">
        <v>122</v>
      </c>
      <c r="E36" s="166">
        <v>78.8</v>
      </c>
      <c r="F36" s="168"/>
      <c r="G36" s="169">
        <f t="shared" si="7"/>
        <v>0</v>
      </c>
      <c r="H36" s="169"/>
      <c r="I36" s="169">
        <f t="shared" si="8"/>
        <v>0</v>
      </c>
      <c r="J36" s="169"/>
      <c r="K36" s="169">
        <f t="shared" si="9"/>
        <v>0</v>
      </c>
      <c r="L36" s="169">
        <v>21</v>
      </c>
      <c r="M36" s="169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/>
      <c r="T36" s="162">
        <v>0</v>
      </c>
      <c r="U36" s="161">
        <f t="shared" si="13"/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105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24</v>
      </c>
      <c r="B37" s="158" t="s">
        <v>154</v>
      </c>
      <c r="C37" s="191" t="s">
        <v>155</v>
      </c>
      <c r="D37" s="160" t="s">
        <v>122</v>
      </c>
      <c r="E37" s="166">
        <v>7.88</v>
      </c>
      <c r="F37" s="168"/>
      <c r="G37" s="169">
        <f t="shared" si="7"/>
        <v>0</v>
      </c>
      <c r="H37" s="169"/>
      <c r="I37" s="169">
        <f t="shared" si="8"/>
        <v>0</v>
      </c>
      <c r="J37" s="169"/>
      <c r="K37" s="169">
        <f t="shared" si="9"/>
        <v>0</v>
      </c>
      <c r="L37" s="169">
        <v>21</v>
      </c>
      <c r="M37" s="169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/>
      <c r="T37" s="162">
        <v>0</v>
      </c>
      <c r="U37" s="161">
        <f t="shared" si="13"/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105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53" t="s">
        <v>100</v>
      </c>
      <c r="B38" s="159" t="s">
        <v>61</v>
      </c>
      <c r="C38" s="192" t="s">
        <v>62</v>
      </c>
      <c r="D38" s="163"/>
      <c r="E38" s="167"/>
      <c r="F38" s="170"/>
      <c r="G38" s="170">
        <f>SUMIF(AE39:AE39,"&lt;&gt;NOR",G39:G39)</f>
        <v>0</v>
      </c>
      <c r="H38" s="170"/>
      <c r="I38" s="170">
        <f>SUM(I39:I39)</f>
        <v>0</v>
      </c>
      <c r="J38" s="170"/>
      <c r="K38" s="170">
        <f>SUM(K39:K39)</f>
        <v>0</v>
      </c>
      <c r="L38" s="170"/>
      <c r="M38" s="170">
        <f>SUM(M39:M39)</f>
        <v>0</v>
      </c>
      <c r="N38" s="164"/>
      <c r="O38" s="164">
        <f>SUM(O39:O39)</f>
        <v>0</v>
      </c>
      <c r="P38" s="164"/>
      <c r="Q38" s="164">
        <f>SUM(Q39:Q39)</f>
        <v>0</v>
      </c>
      <c r="R38" s="164"/>
      <c r="S38" s="164"/>
      <c r="T38" s="165"/>
      <c r="U38" s="164">
        <f>SUM(U39:U39)</f>
        <v>15.06</v>
      </c>
      <c r="AE38" t="s">
        <v>101</v>
      </c>
    </row>
    <row r="39" spans="1:60" ht="22.5" outlineLevel="1" x14ac:dyDescent="0.2">
      <c r="A39" s="152">
        <v>25</v>
      </c>
      <c r="B39" s="158" t="s">
        <v>156</v>
      </c>
      <c r="C39" s="191" t="s">
        <v>157</v>
      </c>
      <c r="D39" s="160" t="s">
        <v>122</v>
      </c>
      <c r="E39" s="166">
        <v>7.17</v>
      </c>
      <c r="F39" s="168"/>
      <c r="G39" s="169">
        <f>ROUND(E39*F39,2)</f>
        <v>0</v>
      </c>
      <c r="H39" s="169"/>
      <c r="I39" s="169">
        <f>ROUND(E39*H39,2)</f>
        <v>0</v>
      </c>
      <c r="J39" s="169"/>
      <c r="K39" s="169">
        <f>ROUND(E39*J39,2)</f>
        <v>0</v>
      </c>
      <c r="L39" s="169">
        <v>21</v>
      </c>
      <c r="M39" s="169">
        <f>G39*(1+L39/100)</f>
        <v>0</v>
      </c>
      <c r="N39" s="161">
        <v>0</v>
      </c>
      <c r="O39" s="161">
        <f>ROUND(E39*N39,5)</f>
        <v>0</v>
      </c>
      <c r="P39" s="161">
        <v>0</v>
      </c>
      <c r="Q39" s="161">
        <f>ROUND(E39*P39,5)</f>
        <v>0</v>
      </c>
      <c r="R39" s="161"/>
      <c r="S39" s="161"/>
      <c r="T39" s="162">
        <v>2.1</v>
      </c>
      <c r="U39" s="161">
        <f>ROUND(E39*T39,2)</f>
        <v>15.06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105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53" t="s">
        <v>100</v>
      </c>
      <c r="B40" s="159" t="s">
        <v>63</v>
      </c>
      <c r="C40" s="192" t="s">
        <v>64</v>
      </c>
      <c r="D40" s="163"/>
      <c r="E40" s="167"/>
      <c r="F40" s="170"/>
      <c r="G40" s="170">
        <f>SUMIF(AE41:AE46,"&lt;&gt;NOR",G41:G46)</f>
        <v>0</v>
      </c>
      <c r="H40" s="170"/>
      <c r="I40" s="170">
        <f>SUM(I41:I46)</f>
        <v>0</v>
      </c>
      <c r="J40" s="170"/>
      <c r="K40" s="170">
        <f>SUM(K41:K46)</f>
        <v>0</v>
      </c>
      <c r="L40" s="170"/>
      <c r="M40" s="170">
        <f>SUM(M41:M46)</f>
        <v>0</v>
      </c>
      <c r="N40" s="164"/>
      <c r="O40" s="164">
        <f>SUM(O41:O46)</f>
        <v>0.12093999999999999</v>
      </c>
      <c r="P40" s="164"/>
      <c r="Q40" s="164">
        <f>SUM(Q41:Q46)</f>
        <v>0.15869</v>
      </c>
      <c r="R40" s="164"/>
      <c r="S40" s="164"/>
      <c r="T40" s="165"/>
      <c r="U40" s="164">
        <f>SUM(U41:U46)</f>
        <v>12.21</v>
      </c>
      <c r="AE40" t="s">
        <v>101</v>
      </c>
    </row>
    <row r="41" spans="1:60" outlineLevel="1" x14ac:dyDescent="0.2">
      <c r="A41" s="152">
        <v>26</v>
      </c>
      <c r="B41" s="158" t="s">
        <v>158</v>
      </c>
      <c r="C41" s="191" t="s">
        <v>159</v>
      </c>
      <c r="D41" s="160" t="s">
        <v>104</v>
      </c>
      <c r="E41" s="166">
        <v>15.4072</v>
      </c>
      <c r="F41" s="168"/>
      <c r="G41" s="169">
        <f t="shared" ref="G41:G46" si="14">ROUND(E41*F41,2)</f>
        <v>0</v>
      </c>
      <c r="H41" s="169"/>
      <c r="I41" s="169">
        <f t="shared" ref="I41:I46" si="15">ROUND(E41*H41,2)</f>
        <v>0</v>
      </c>
      <c r="J41" s="169"/>
      <c r="K41" s="169">
        <f t="shared" ref="K41:K46" si="16">ROUND(E41*J41,2)</f>
        <v>0</v>
      </c>
      <c r="L41" s="169">
        <v>21</v>
      </c>
      <c r="M41" s="169">
        <f t="shared" ref="M41:M46" si="17">G41*(1+L41/100)</f>
        <v>0</v>
      </c>
      <c r="N41" s="161">
        <v>0</v>
      </c>
      <c r="O41" s="161">
        <f t="shared" ref="O41:O46" si="18">ROUND(E41*N41,5)</f>
        <v>0</v>
      </c>
      <c r="P41" s="161">
        <v>1.03E-2</v>
      </c>
      <c r="Q41" s="161">
        <f t="shared" ref="Q41:Q46" si="19">ROUND(E41*P41,5)</f>
        <v>0.15869</v>
      </c>
      <c r="R41" s="161"/>
      <c r="S41" s="161"/>
      <c r="T41" s="162">
        <v>4.4999999999999998E-2</v>
      </c>
      <c r="U41" s="161">
        <f t="shared" ref="U41:U46" si="20">ROUND(E41*T41,2)</f>
        <v>0.69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105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2">
        <v>27</v>
      </c>
      <c r="B42" s="158" t="s">
        <v>160</v>
      </c>
      <c r="C42" s="191" t="s">
        <v>161</v>
      </c>
      <c r="D42" s="160" t="s">
        <v>104</v>
      </c>
      <c r="E42" s="166">
        <v>15.4072</v>
      </c>
      <c r="F42" s="168"/>
      <c r="G42" s="169">
        <f t="shared" si="14"/>
        <v>0</v>
      </c>
      <c r="H42" s="169"/>
      <c r="I42" s="169">
        <f t="shared" si="15"/>
        <v>0</v>
      </c>
      <c r="J42" s="169"/>
      <c r="K42" s="169">
        <f t="shared" si="16"/>
        <v>0</v>
      </c>
      <c r="L42" s="169">
        <v>21</v>
      </c>
      <c r="M42" s="169">
        <f t="shared" si="17"/>
        <v>0</v>
      </c>
      <c r="N42" s="161">
        <v>4.4000000000000002E-4</v>
      </c>
      <c r="O42" s="161">
        <f t="shared" si="18"/>
        <v>6.7799999999999996E-3</v>
      </c>
      <c r="P42" s="161">
        <v>0</v>
      </c>
      <c r="Q42" s="161">
        <f t="shared" si="19"/>
        <v>0</v>
      </c>
      <c r="R42" s="161"/>
      <c r="S42" s="161"/>
      <c r="T42" s="162">
        <v>3.5999999999999997E-2</v>
      </c>
      <c r="U42" s="161">
        <f t="shared" si="20"/>
        <v>0.55000000000000004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105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2">
        <v>28</v>
      </c>
      <c r="B43" s="158" t="s">
        <v>162</v>
      </c>
      <c r="C43" s="191" t="s">
        <v>163</v>
      </c>
      <c r="D43" s="160" t="s">
        <v>104</v>
      </c>
      <c r="E43" s="166">
        <v>15.4072</v>
      </c>
      <c r="F43" s="168"/>
      <c r="G43" s="169">
        <f t="shared" si="14"/>
        <v>0</v>
      </c>
      <c r="H43" s="169"/>
      <c r="I43" s="169">
        <f t="shared" si="15"/>
        <v>0</v>
      </c>
      <c r="J43" s="169"/>
      <c r="K43" s="169">
        <f t="shared" si="16"/>
        <v>0</v>
      </c>
      <c r="L43" s="169">
        <v>21</v>
      </c>
      <c r="M43" s="169">
        <f t="shared" si="17"/>
        <v>0</v>
      </c>
      <c r="N43" s="161">
        <v>5.5900000000000004E-3</v>
      </c>
      <c r="O43" s="161">
        <f t="shared" si="18"/>
        <v>8.6129999999999998E-2</v>
      </c>
      <c r="P43" s="161">
        <v>0</v>
      </c>
      <c r="Q43" s="161">
        <f t="shared" si="19"/>
        <v>0</v>
      </c>
      <c r="R43" s="161"/>
      <c r="S43" s="161"/>
      <c r="T43" s="162">
        <v>0.22991</v>
      </c>
      <c r="U43" s="161">
        <f t="shared" si="20"/>
        <v>3.54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105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29</v>
      </c>
      <c r="B44" s="158" t="s">
        <v>164</v>
      </c>
      <c r="C44" s="191" t="s">
        <v>165</v>
      </c>
      <c r="D44" s="160" t="s">
        <v>104</v>
      </c>
      <c r="E44" s="166">
        <v>17.1647</v>
      </c>
      <c r="F44" s="168"/>
      <c r="G44" s="169">
        <f t="shared" si="14"/>
        <v>0</v>
      </c>
      <c r="H44" s="169"/>
      <c r="I44" s="169">
        <f t="shared" si="15"/>
        <v>0</v>
      </c>
      <c r="J44" s="169"/>
      <c r="K44" s="169">
        <f t="shared" si="16"/>
        <v>0</v>
      </c>
      <c r="L44" s="169">
        <v>21</v>
      </c>
      <c r="M44" s="169">
        <f t="shared" si="17"/>
        <v>0</v>
      </c>
      <c r="N44" s="161">
        <v>2.1000000000000001E-4</v>
      </c>
      <c r="O44" s="161">
        <f t="shared" si="18"/>
        <v>3.5999999999999999E-3</v>
      </c>
      <c r="P44" s="161">
        <v>0</v>
      </c>
      <c r="Q44" s="161">
        <f t="shared" si="19"/>
        <v>0</v>
      </c>
      <c r="R44" s="161"/>
      <c r="S44" s="161"/>
      <c r="T44" s="162">
        <v>9.5000000000000001E-2</v>
      </c>
      <c r="U44" s="161">
        <f t="shared" si="20"/>
        <v>1.63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105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30</v>
      </c>
      <c r="B45" s="158" t="s">
        <v>166</v>
      </c>
      <c r="C45" s="191" t="s">
        <v>167</v>
      </c>
      <c r="D45" s="160" t="s">
        <v>104</v>
      </c>
      <c r="E45" s="166">
        <v>17.1647</v>
      </c>
      <c r="F45" s="168"/>
      <c r="G45" s="169">
        <f t="shared" si="14"/>
        <v>0</v>
      </c>
      <c r="H45" s="169"/>
      <c r="I45" s="169">
        <f t="shared" si="15"/>
        <v>0</v>
      </c>
      <c r="J45" s="169"/>
      <c r="K45" s="169">
        <f t="shared" si="16"/>
        <v>0</v>
      </c>
      <c r="L45" s="169">
        <v>21</v>
      </c>
      <c r="M45" s="169">
        <f t="shared" si="17"/>
        <v>0</v>
      </c>
      <c r="N45" s="161">
        <v>1.2600000000000001E-3</v>
      </c>
      <c r="O45" s="161">
        <f t="shared" si="18"/>
        <v>2.163E-2</v>
      </c>
      <c r="P45" s="161">
        <v>0</v>
      </c>
      <c r="Q45" s="161">
        <f t="shared" si="19"/>
        <v>0</v>
      </c>
      <c r="R45" s="161"/>
      <c r="S45" s="161"/>
      <c r="T45" s="162">
        <v>0.24</v>
      </c>
      <c r="U45" s="161">
        <f t="shared" si="20"/>
        <v>4.12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105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31</v>
      </c>
      <c r="B46" s="158" t="s">
        <v>168</v>
      </c>
      <c r="C46" s="191" t="s">
        <v>169</v>
      </c>
      <c r="D46" s="160" t="s">
        <v>170</v>
      </c>
      <c r="E46" s="166">
        <v>18.66</v>
      </c>
      <c r="F46" s="168"/>
      <c r="G46" s="169">
        <f t="shared" si="14"/>
        <v>0</v>
      </c>
      <c r="H46" s="169"/>
      <c r="I46" s="169">
        <f t="shared" si="15"/>
        <v>0</v>
      </c>
      <c r="J46" s="169"/>
      <c r="K46" s="169">
        <f t="shared" si="16"/>
        <v>0</v>
      </c>
      <c r="L46" s="169">
        <v>21</v>
      </c>
      <c r="M46" s="169">
        <f t="shared" si="17"/>
        <v>0</v>
      </c>
      <c r="N46" s="161">
        <v>1.4999999999999999E-4</v>
      </c>
      <c r="O46" s="161">
        <f t="shared" si="18"/>
        <v>2.8E-3</v>
      </c>
      <c r="P46" s="161">
        <v>0</v>
      </c>
      <c r="Q46" s="161">
        <f t="shared" si="19"/>
        <v>0</v>
      </c>
      <c r="R46" s="161"/>
      <c r="S46" s="161"/>
      <c r="T46" s="162">
        <v>0.09</v>
      </c>
      <c r="U46" s="161">
        <f t="shared" si="20"/>
        <v>1.68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105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53" t="s">
        <v>100</v>
      </c>
      <c r="B47" s="159" t="s">
        <v>65</v>
      </c>
      <c r="C47" s="192" t="s">
        <v>66</v>
      </c>
      <c r="D47" s="163"/>
      <c r="E47" s="167"/>
      <c r="F47" s="170"/>
      <c r="G47" s="170">
        <f>SUMIF(AE48:AE48,"&lt;&gt;NOR",G48:G48)</f>
        <v>0</v>
      </c>
      <c r="H47" s="170"/>
      <c r="I47" s="170">
        <f>SUM(I48:I48)</f>
        <v>0</v>
      </c>
      <c r="J47" s="170"/>
      <c r="K47" s="170">
        <f>SUM(K48:K48)</f>
        <v>0</v>
      </c>
      <c r="L47" s="170"/>
      <c r="M47" s="170">
        <f>SUM(M48:M48)</f>
        <v>0</v>
      </c>
      <c r="N47" s="164"/>
      <c r="O47" s="164">
        <f>SUM(O48:O48)</f>
        <v>0</v>
      </c>
      <c r="P47" s="164"/>
      <c r="Q47" s="164">
        <f>SUM(Q48:Q48)</f>
        <v>0</v>
      </c>
      <c r="R47" s="164"/>
      <c r="S47" s="164"/>
      <c r="T47" s="165"/>
      <c r="U47" s="164">
        <f>SUM(U48:U48)</f>
        <v>0.7</v>
      </c>
      <c r="AE47" t="s">
        <v>101</v>
      </c>
    </row>
    <row r="48" spans="1:60" ht="22.5" outlineLevel="1" x14ac:dyDescent="0.2">
      <c r="A48" s="152">
        <v>32</v>
      </c>
      <c r="B48" s="158" t="s">
        <v>171</v>
      </c>
      <c r="C48" s="191" t="s">
        <v>172</v>
      </c>
      <c r="D48" s="160" t="s">
        <v>170</v>
      </c>
      <c r="E48" s="166">
        <v>14.06</v>
      </c>
      <c r="F48" s="168"/>
      <c r="G48" s="169">
        <f>ROUND(E48*F48,2)</f>
        <v>0</v>
      </c>
      <c r="H48" s="169"/>
      <c r="I48" s="169">
        <f>ROUND(E48*H48,2)</f>
        <v>0</v>
      </c>
      <c r="J48" s="169"/>
      <c r="K48" s="169">
        <f>ROUND(E48*J48,2)</f>
        <v>0</v>
      </c>
      <c r="L48" s="169">
        <v>21</v>
      </c>
      <c r="M48" s="169">
        <f>G48*(1+L48/100)</f>
        <v>0</v>
      </c>
      <c r="N48" s="161">
        <v>0</v>
      </c>
      <c r="O48" s="161">
        <f>ROUND(E48*N48,5)</f>
        <v>0</v>
      </c>
      <c r="P48" s="161">
        <v>0</v>
      </c>
      <c r="Q48" s="161">
        <f>ROUND(E48*P48,5)</f>
        <v>0</v>
      </c>
      <c r="R48" s="161"/>
      <c r="S48" s="161"/>
      <c r="T48" s="162">
        <v>0.05</v>
      </c>
      <c r="U48" s="161">
        <f>ROUND(E48*T48,2)</f>
        <v>0.7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105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53" t="s">
        <v>100</v>
      </c>
      <c r="B49" s="159" t="s">
        <v>67</v>
      </c>
      <c r="C49" s="192" t="s">
        <v>68</v>
      </c>
      <c r="D49" s="163"/>
      <c r="E49" s="167"/>
      <c r="F49" s="170"/>
      <c r="G49" s="170">
        <f>SUMIF(AE50:AE50,"&lt;&gt;NOR",G50:G50)</f>
        <v>0</v>
      </c>
      <c r="H49" s="170"/>
      <c r="I49" s="170">
        <f>SUM(I50:I50)</f>
        <v>0</v>
      </c>
      <c r="J49" s="170"/>
      <c r="K49" s="170">
        <f>SUM(K50:K50)</f>
        <v>0</v>
      </c>
      <c r="L49" s="170"/>
      <c r="M49" s="170">
        <f>SUM(M50:M50)</f>
        <v>0</v>
      </c>
      <c r="N49" s="164"/>
      <c r="O49" s="164">
        <f>SUM(O50:O50)</f>
        <v>6.7499999999999999E-3</v>
      </c>
      <c r="P49" s="164"/>
      <c r="Q49" s="164">
        <f>SUM(Q50:Q50)</f>
        <v>0</v>
      </c>
      <c r="R49" s="164"/>
      <c r="S49" s="164"/>
      <c r="T49" s="165"/>
      <c r="U49" s="164">
        <f>SUM(U50:U50)</f>
        <v>0.71</v>
      </c>
      <c r="AE49" t="s">
        <v>101</v>
      </c>
    </row>
    <row r="50" spans="1:60" outlineLevel="1" x14ac:dyDescent="0.2">
      <c r="A50" s="152">
        <v>33</v>
      </c>
      <c r="B50" s="158" t="s">
        <v>173</v>
      </c>
      <c r="C50" s="191" t="s">
        <v>174</v>
      </c>
      <c r="D50" s="160" t="s">
        <v>116</v>
      </c>
      <c r="E50" s="166">
        <v>1</v>
      </c>
      <c r="F50" s="168"/>
      <c r="G50" s="169">
        <f>ROUND(E50*F50,2)</f>
        <v>0</v>
      </c>
      <c r="H50" s="169"/>
      <c r="I50" s="169">
        <f>ROUND(E50*H50,2)</f>
        <v>0</v>
      </c>
      <c r="J50" s="169"/>
      <c r="K50" s="169">
        <f>ROUND(E50*J50,2)</f>
        <v>0</v>
      </c>
      <c r="L50" s="169">
        <v>21</v>
      </c>
      <c r="M50" s="169">
        <f>G50*(1+L50/100)</f>
        <v>0</v>
      </c>
      <c r="N50" s="161">
        <v>6.7499999999999999E-3</v>
      </c>
      <c r="O50" s="161">
        <f>ROUND(E50*N50,5)</f>
        <v>6.7499999999999999E-3</v>
      </c>
      <c r="P50" s="161">
        <v>0</v>
      </c>
      <c r="Q50" s="161">
        <f>ROUND(E50*P50,5)</f>
        <v>0</v>
      </c>
      <c r="R50" s="161"/>
      <c r="S50" s="161"/>
      <c r="T50" s="162">
        <v>0.70899999999999996</v>
      </c>
      <c r="U50" s="161">
        <f>ROUND(E50*T50,2)</f>
        <v>0.71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105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53" t="s">
        <v>100</v>
      </c>
      <c r="B51" s="159" t="s">
        <v>69</v>
      </c>
      <c r="C51" s="192" t="s">
        <v>70</v>
      </c>
      <c r="D51" s="163"/>
      <c r="E51" s="167"/>
      <c r="F51" s="170"/>
      <c r="G51" s="170">
        <f>SUMIF(AE52:AE56,"&lt;&gt;NOR",G52:G56)</f>
        <v>0</v>
      </c>
      <c r="H51" s="170"/>
      <c r="I51" s="170">
        <f>SUM(I52:I56)</f>
        <v>0</v>
      </c>
      <c r="J51" s="170"/>
      <c r="K51" s="170">
        <f>SUM(K52:K56)</f>
        <v>0</v>
      </c>
      <c r="L51" s="170"/>
      <c r="M51" s="170">
        <f>SUM(M52:M56)</f>
        <v>0</v>
      </c>
      <c r="N51" s="164"/>
      <c r="O51" s="164">
        <f>SUM(O52:O56)</f>
        <v>0.61646000000000001</v>
      </c>
      <c r="P51" s="164"/>
      <c r="Q51" s="164">
        <f>SUM(Q52:Q56)</f>
        <v>0</v>
      </c>
      <c r="R51" s="164"/>
      <c r="S51" s="164"/>
      <c r="T51" s="165"/>
      <c r="U51" s="164">
        <f>SUM(U52:U56)</f>
        <v>26.8</v>
      </c>
      <c r="AE51" t="s">
        <v>101</v>
      </c>
    </row>
    <row r="52" spans="1:60" outlineLevel="1" x14ac:dyDescent="0.2">
      <c r="A52" s="152">
        <v>34</v>
      </c>
      <c r="B52" s="158" t="s">
        <v>175</v>
      </c>
      <c r="C52" s="191" t="s">
        <v>176</v>
      </c>
      <c r="D52" s="160" t="s">
        <v>104</v>
      </c>
      <c r="E52" s="166">
        <v>13.649699999999999</v>
      </c>
      <c r="F52" s="168"/>
      <c r="G52" s="169">
        <f>ROUND(E52*F52,2)</f>
        <v>0</v>
      </c>
      <c r="H52" s="169"/>
      <c r="I52" s="169">
        <f>ROUND(E52*H52,2)</f>
        <v>0</v>
      </c>
      <c r="J52" s="169"/>
      <c r="K52" s="169">
        <f>ROUND(E52*J52,2)</f>
        <v>0</v>
      </c>
      <c r="L52" s="169">
        <v>21</v>
      </c>
      <c r="M52" s="169">
        <f>G52*(1+L52/100)</f>
        <v>0</v>
      </c>
      <c r="N52" s="161">
        <v>1.1E-4</v>
      </c>
      <c r="O52" s="161">
        <f>ROUND(E52*N52,5)</f>
        <v>1.5E-3</v>
      </c>
      <c r="P52" s="161">
        <v>0</v>
      </c>
      <c r="Q52" s="161">
        <f>ROUND(E52*P52,5)</f>
        <v>0</v>
      </c>
      <c r="R52" s="161"/>
      <c r="S52" s="161"/>
      <c r="T52" s="162">
        <v>0.05</v>
      </c>
      <c r="U52" s="161">
        <f>ROUND(E52*T52,2)</f>
        <v>0.68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105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2">
        <v>35</v>
      </c>
      <c r="B53" s="158" t="s">
        <v>177</v>
      </c>
      <c r="C53" s="191" t="s">
        <v>178</v>
      </c>
      <c r="D53" s="160" t="s">
        <v>104</v>
      </c>
      <c r="E53" s="166">
        <v>13.649699999999999</v>
      </c>
      <c r="F53" s="168"/>
      <c r="G53" s="169">
        <f>ROUND(E53*F53,2)</f>
        <v>0</v>
      </c>
      <c r="H53" s="169"/>
      <c r="I53" s="169">
        <f>ROUND(E53*H53,2)</f>
        <v>0</v>
      </c>
      <c r="J53" s="169"/>
      <c r="K53" s="169">
        <f>ROUND(E53*J53,2)</f>
        <v>0</v>
      </c>
      <c r="L53" s="169">
        <v>21</v>
      </c>
      <c r="M53" s="169">
        <f>G53*(1+L53/100)</f>
        <v>0</v>
      </c>
      <c r="N53" s="161">
        <v>6.0600000000000003E-3</v>
      </c>
      <c r="O53" s="161">
        <f>ROUND(E53*N53,5)</f>
        <v>8.2720000000000002E-2</v>
      </c>
      <c r="P53" s="161">
        <v>0</v>
      </c>
      <c r="Q53" s="161">
        <f>ROUND(E53*P53,5)</f>
        <v>0</v>
      </c>
      <c r="R53" s="161"/>
      <c r="S53" s="161"/>
      <c r="T53" s="162">
        <v>0.97</v>
      </c>
      <c r="U53" s="161">
        <f>ROUND(E53*T53,2)</f>
        <v>13.24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105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36</v>
      </c>
      <c r="B54" s="158" t="s">
        <v>179</v>
      </c>
      <c r="C54" s="191" t="s">
        <v>180</v>
      </c>
      <c r="D54" s="160" t="s">
        <v>116</v>
      </c>
      <c r="E54" s="166">
        <v>92</v>
      </c>
      <c r="F54" s="168"/>
      <c r="G54" s="169">
        <f>ROUND(E54*F54,2)</f>
        <v>0</v>
      </c>
      <c r="H54" s="169"/>
      <c r="I54" s="169">
        <f>ROUND(E54*H54,2)</f>
        <v>0</v>
      </c>
      <c r="J54" s="169"/>
      <c r="K54" s="169">
        <f>ROUND(E54*J54,2)</f>
        <v>0</v>
      </c>
      <c r="L54" s="169">
        <v>21</v>
      </c>
      <c r="M54" s="169">
        <f>G54*(1+L54/100)</f>
        <v>0</v>
      </c>
      <c r="N54" s="161">
        <v>1.82E-3</v>
      </c>
      <c r="O54" s="161">
        <f>ROUND(E54*N54,5)</f>
        <v>0.16744000000000001</v>
      </c>
      <c r="P54" s="161">
        <v>0</v>
      </c>
      <c r="Q54" s="161">
        <f>ROUND(E54*P54,5)</f>
        <v>0</v>
      </c>
      <c r="R54" s="161"/>
      <c r="S54" s="161"/>
      <c r="T54" s="162">
        <v>0.14000000000000001</v>
      </c>
      <c r="U54" s="161">
        <f>ROUND(E54*T54,2)</f>
        <v>12.88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105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52">
        <v>37</v>
      </c>
      <c r="B55" s="158" t="s">
        <v>181</v>
      </c>
      <c r="C55" s="191" t="s">
        <v>182</v>
      </c>
      <c r="D55" s="160" t="s">
        <v>104</v>
      </c>
      <c r="E55" s="166">
        <v>17</v>
      </c>
      <c r="F55" s="168"/>
      <c r="G55" s="169">
        <f>ROUND(E55*F55,2)</f>
        <v>0</v>
      </c>
      <c r="H55" s="169"/>
      <c r="I55" s="169">
        <f>ROUND(E55*H55,2)</f>
        <v>0</v>
      </c>
      <c r="J55" s="169"/>
      <c r="K55" s="169">
        <f>ROUND(E55*J55,2)</f>
        <v>0</v>
      </c>
      <c r="L55" s="169">
        <v>21</v>
      </c>
      <c r="M55" s="169">
        <f>G55*(1+L55/100)</f>
        <v>0</v>
      </c>
      <c r="N55" s="161">
        <v>1.9199999999999998E-2</v>
      </c>
      <c r="O55" s="161">
        <f>ROUND(E55*N55,5)</f>
        <v>0.32640000000000002</v>
      </c>
      <c r="P55" s="161">
        <v>0</v>
      </c>
      <c r="Q55" s="161">
        <f>ROUND(E55*P55,5)</f>
        <v>0</v>
      </c>
      <c r="R55" s="161"/>
      <c r="S55" s="161"/>
      <c r="T55" s="162">
        <v>0</v>
      </c>
      <c r="U55" s="161">
        <f>ROUND(E55*T55,2)</f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119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52">
        <v>38</v>
      </c>
      <c r="B56" s="158" t="s">
        <v>183</v>
      </c>
      <c r="C56" s="191" t="s">
        <v>184</v>
      </c>
      <c r="D56" s="160" t="s">
        <v>104</v>
      </c>
      <c r="E56" s="166">
        <v>2</v>
      </c>
      <c r="F56" s="168"/>
      <c r="G56" s="169">
        <f>ROUND(E56*F56,2)</f>
        <v>0</v>
      </c>
      <c r="H56" s="169"/>
      <c r="I56" s="169">
        <f>ROUND(E56*H56,2)</f>
        <v>0</v>
      </c>
      <c r="J56" s="169"/>
      <c r="K56" s="169">
        <f>ROUND(E56*J56,2)</f>
        <v>0</v>
      </c>
      <c r="L56" s="169">
        <v>21</v>
      </c>
      <c r="M56" s="169">
        <f>G56*(1+L56/100)</f>
        <v>0</v>
      </c>
      <c r="N56" s="161">
        <v>1.9199999999999998E-2</v>
      </c>
      <c r="O56" s="161">
        <f>ROUND(E56*N56,5)</f>
        <v>3.8399999999999997E-2</v>
      </c>
      <c r="P56" s="161">
        <v>0</v>
      </c>
      <c r="Q56" s="161">
        <f>ROUND(E56*P56,5)</f>
        <v>0</v>
      </c>
      <c r="R56" s="161"/>
      <c r="S56" s="161"/>
      <c r="T56" s="162">
        <v>0</v>
      </c>
      <c r="U56" s="161">
        <f>ROUND(E56*T56,2)</f>
        <v>0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119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53" t="s">
        <v>100</v>
      </c>
      <c r="B57" s="159" t="s">
        <v>71</v>
      </c>
      <c r="C57" s="192" t="s">
        <v>72</v>
      </c>
      <c r="D57" s="163"/>
      <c r="E57" s="167"/>
      <c r="F57" s="170"/>
      <c r="G57" s="170">
        <f>SUMIF(AE58:AE62,"&lt;&gt;NOR",G58:G62)</f>
        <v>0</v>
      </c>
      <c r="H57" s="170"/>
      <c r="I57" s="170">
        <f>SUM(I58:I62)</f>
        <v>0</v>
      </c>
      <c r="J57" s="170"/>
      <c r="K57" s="170">
        <f>SUM(K58:K62)</f>
        <v>0</v>
      </c>
      <c r="L57" s="170"/>
      <c r="M57" s="170">
        <f>SUM(M58:M62)</f>
        <v>0</v>
      </c>
      <c r="N57" s="164"/>
      <c r="O57" s="164">
        <f>SUM(O58:O62)</f>
        <v>0.69994999999999996</v>
      </c>
      <c r="P57" s="164"/>
      <c r="Q57" s="164">
        <f>SUM(Q58:Q62)</f>
        <v>0</v>
      </c>
      <c r="R57" s="164"/>
      <c r="S57" s="164"/>
      <c r="T57" s="165"/>
      <c r="U57" s="164">
        <f>SUM(U58:U62)</f>
        <v>39.11</v>
      </c>
      <c r="AE57" t="s">
        <v>101</v>
      </c>
    </row>
    <row r="58" spans="1:60" outlineLevel="1" x14ac:dyDescent="0.2">
      <c r="A58" s="152">
        <v>39</v>
      </c>
      <c r="B58" s="158" t="s">
        <v>185</v>
      </c>
      <c r="C58" s="191" t="s">
        <v>186</v>
      </c>
      <c r="D58" s="160" t="s">
        <v>104</v>
      </c>
      <c r="E58" s="166">
        <v>36.555999999999997</v>
      </c>
      <c r="F58" s="168"/>
      <c r="G58" s="169">
        <f>ROUND(E58*F58,2)</f>
        <v>0</v>
      </c>
      <c r="H58" s="169"/>
      <c r="I58" s="169">
        <f>ROUND(E58*H58,2)</f>
        <v>0</v>
      </c>
      <c r="J58" s="169"/>
      <c r="K58" s="169">
        <f>ROUND(E58*J58,2)</f>
        <v>0</v>
      </c>
      <c r="L58" s="169">
        <v>21</v>
      </c>
      <c r="M58" s="169">
        <f>G58*(1+L58/100)</f>
        <v>0</v>
      </c>
      <c r="N58" s="161">
        <v>1.1E-4</v>
      </c>
      <c r="O58" s="161">
        <f>ROUND(E58*N58,5)</f>
        <v>4.0200000000000001E-3</v>
      </c>
      <c r="P58" s="161">
        <v>0</v>
      </c>
      <c r="Q58" s="161">
        <f>ROUND(E58*P58,5)</f>
        <v>0</v>
      </c>
      <c r="R58" s="161"/>
      <c r="S58" s="161"/>
      <c r="T58" s="162">
        <v>0.05</v>
      </c>
      <c r="U58" s="161">
        <f>ROUND(E58*T58,2)</f>
        <v>1.83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105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40</v>
      </c>
      <c r="B59" s="158" t="s">
        <v>187</v>
      </c>
      <c r="C59" s="191" t="s">
        <v>188</v>
      </c>
      <c r="D59" s="160" t="s">
        <v>104</v>
      </c>
      <c r="E59" s="166">
        <v>36.555999999999997</v>
      </c>
      <c r="F59" s="168"/>
      <c r="G59" s="169">
        <f>ROUND(E59*F59,2)</f>
        <v>0</v>
      </c>
      <c r="H59" s="169"/>
      <c r="I59" s="169">
        <f>ROUND(E59*H59,2)</f>
        <v>0</v>
      </c>
      <c r="J59" s="169"/>
      <c r="K59" s="169">
        <f>ROUND(E59*J59,2)</f>
        <v>0</v>
      </c>
      <c r="L59" s="169">
        <v>21</v>
      </c>
      <c r="M59" s="169">
        <f>G59*(1+L59/100)</f>
        <v>0</v>
      </c>
      <c r="N59" s="161">
        <v>4.9699999999999996E-3</v>
      </c>
      <c r="O59" s="161">
        <f>ROUND(E59*N59,5)</f>
        <v>0.18168000000000001</v>
      </c>
      <c r="P59" s="161">
        <v>0</v>
      </c>
      <c r="Q59" s="161">
        <f>ROUND(E59*P59,5)</f>
        <v>0</v>
      </c>
      <c r="R59" s="161"/>
      <c r="S59" s="161"/>
      <c r="T59" s="162">
        <v>0.98399999999999999</v>
      </c>
      <c r="U59" s="161">
        <f>ROUND(E59*T59,2)</f>
        <v>35.97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105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41</v>
      </c>
      <c r="B60" s="158" t="s">
        <v>189</v>
      </c>
      <c r="C60" s="191" t="s">
        <v>190</v>
      </c>
      <c r="D60" s="160" t="s">
        <v>170</v>
      </c>
      <c r="E60" s="166">
        <v>10.9</v>
      </c>
      <c r="F60" s="168"/>
      <c r="G60" s="169">
        <f>ROUND(E60*F60,2)</f>
        <v>0</v>
      </c>
      <c r="H60" s="169"/>
      <c r="I60" s="169">
        <f>ROUND(E60*H60,2)</f>
        <v>0</v>
      </c>
      <c r="J60" s="169"/>
      <c r="K60" s="169">
        <f>ROUND(E60*J60,2)</f>
        <v>0</v>
      </c>
      <c r="L60" s="169">
        <v>21</v>
      </c>
      <c r="M60" s="169">
        <f>G60*(1+L60/100)</f>
        <v>0</v>
      </c>
      <c r="N60" s="161">
        <v>0</v>
      </c>
      <c r="O60" s="161">
        <f>ROUND(E60*N60,5)</f>
        <v>0</v>
      </c>
      <c r="P60" s="161">
        <v>0</v>
      </c>
      <c r="Q60" s="161">
        <f>ROUND(E60*P60,5)</f>
        <v>0</v>
      </c>
      <c r="R60" s="161"/>
      <c r="S60" s="161"/>
      <c r="T60" s="162">
        <v>0.12</v>
      </c>
      <c r="U60" s="161">
        <f>ROUND(E60*T60,2)</f>
        <v>1.31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105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52">
        <v>42</v>
      </c>
      <c r="B61" s="158" t="s">
        <v>191</v>
      </c>
      <c r="C61" s="191" t="s">
        <v>192</v>
      </c>
      <c r="D61" s="160" t="s">
        <v>116</v>
      </c>
      <c r="E61" s="166">
        <v>5</v>
      </c>
      <c r="F61" s="168"/>
      <c r="G61" s="169">
        <f>ROUND(E61*F61,2)</f>
        <v>0</v>
      </c>
      <c r="H61" s="169"/>
      <c r="I61" s="169">
        <f>ROUND(E61*H61,2)</f>
        <v>0</v>
      </c>
      <c r="J61" s="169"/>
      <c r="K61" s="169">
        <f>ROUND(E61*J61,2)</f>
        <v>0</v>
      </c>
      <c r="L61" s="169">
        <v>21</v>
      </c>
      <c r="M61" s="169">
        <f>G61*(1+L61/100)</f>
        <v>0</v>
      </c>
      <c r="N61" s="161">
        <v>2.0000000000000001E-4</v>
      </c>
      <c r="O61" s="161">
        <f>ROUND(E61*N61,5)</f>
        <v>1E-3</v>
      </c>
      <c r="P61" s="161">
        <v>0</v>
      </c>
      <c r="Q61" s="161">
        <f>ROUND(E61*P61,5)</f>
        <v>0</v>
      </c>
      <c r="R61" s="161"/>
      <c r="S61" s="161"/>
      <c r="T61" s="162">
        <v>0</v>
      </c>
      <c r="U61" s="161">
        <f>ROUND(E61*T61,2)</f>
        <v>0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119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9">
        <v>43</v>
      </c>
      <c r="B62" s="180" t="s">
        <v>193</v>
      </c>
      <c r="C62" s="193" t="s">
        <v>194</v>
      </c>
      <c r="D62" s="181" t="s">
        <v>104</v>
      </c>
      <c r="E62" s="182">
        <v>43.867199999999997</v>
      </c>
      <c r="F62" s="183"/>
      <c r="G62" s="184">
        <f>ROUND(E62*F62,2)</f>
        <v>0</v>
      </c>
      <c r="H62" s="184"/>
      <c r="I62" s="184">
        <f>ROUND(E62*H62,2)</f>
        <v>0</v>
      </c>
      <c r="J62" s="184"/>
      <c r="K62" s="184">
        <f>ROUND(E62*J62,2)</f>
        <v>0</v>
      </c>
      <c r="L62" s="184">
        <v>21</v>
      </c>
      <c r="M62" s="184">
        <f>G62*(1+L62/100)</f>
        <v>0</v>
      </c>
      <c r="N62" s="185">
        <v>1.17E-2</v>
      </c>
      <c r="O62" s="185">
        <f>ROUND(E62*N62,5)</f>
        <v>0.51324999999999998</v>
      </c>
      <c r="P62" s="185">
        <v>0</v>
      </c>
      <c r="Q62" s="185">
        <f>ROUND(E62*P62,5)</f>
        <v>0</v>
      </c>
      <c r="R62" s="185"/>
      <c r="S62" s="185"/>
      <c r="T62" s="186">
        <v>0</v>
      </c>
      <c r="U62" s="185">
        <f>ROUND(E62*T62,2)</f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119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6"/>
      <c r="B63" s="7" t="s">
        <v>195</v>
      </c>
      <c r="C63" s="194" t="s">
        <v>195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v>15</v>
      </c>
      <c r="AD63">
        <v>21</v>
      </c>
    </row>
    <row r="64" spans="1:60" x14ac:dyDescent="0.2">
      <c r="A64" s="187"/>
      <c r="B64" s="188" t="s">
        <v>28</v>
      </c>
      <c r="C64" s="195" t="s">
        <v>195</v>
      </c>
      <c r="D64" s="189"/>
      <c r="E64" s="189"/>
      <c r="F64" s="189"/>
      <c r="G64" s="190">
        <f>G8+G11+G14+G21+G23+G27+G38+G40+G47+G49+G51+G57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f>SUMIF(L7:L62,AC63,G7:G62)</f>
        <v>0</v>
      </c>
      <c r="AD64">
        <f>SUMIF(L7:L62,AD63,G7:G62)</f>
        <v>0</v>
      </c>
      <c r="AE64" t="s">
        <v>196</v>
      </c>
    </row>
    <row r="65" spans="1:21" x14ac:dyDescent="0.2">
      <c r="A65" s="6"/>
      <c r="B65" s="7" t="s">
        <v>195</v>
      </c>
      <c r="C65" s="194" t="s">
        <v>195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47</vt:i4>
      </vt:variant>
    </vt:vector>
  </HeadingPairs>
  <TitlesOfParts>
    <vt:vector size="50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Bujáková</dc:creator>
  <cp:lastModifiedBy>Lucie Bujáková</cp:lastModifiedBy>
  <cp:lastPrinted>2014-02-28T09:52:57Z</cp:lastPrinted>
  <dcterms:created xsi:type="dcterms:W3CDTF">2009-04-08T07:15:50Z</dcterms:created>
  <dcterms:modified xsi:type="dcterms:W3CDTF">2022-06-26T06:05:56Z</dcterms:modified>
</cp:coreProperties>
</file>