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38640" windowHeight="21240" activeTab="1"/>
  </bookViews>
  <sheets>
    <sheet name="Rekapitulace stavby" sheetId="1" r:id="rId1"/>
    <sheet name="1 - Stavební část" sheetId="2" r:id="rId2"/>
  </sheets>
  <definedNames>
    <definedName name="_xlnm._FilterDatabase" localSheetId="1" hidden="1">'1 - Stavební část'!$C$134:$K$209</definedName>
    <definedName name="_xlnm.Print_Area" localSheetId="1">'1 - Stavební část'!$C$4:$J$76,'1 - Stavební část'!$C$82:$J$116,'1 - Stavební část'!$C$122:$K$209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Stavební část'!$134:$134</definedName>
  </definedNames>
  <calcPr calcId="191029"/>
</workbook>
</file>

<file path=xl/sharedStrings.xml><?xml version="1.0" encoding="utf-8"?>
<sst xmlns="http://schemas.openxmlformats.org/spreadsheetml/2006/main" count="997" uniqueCount="323">
  <si>
    <t>Export Komplet</t>
  </si>
  <si>
    <t/>
  </si>
  <si>
    <t>2.0</t>
  </si>
  <si>
    <t>ZAMOK</t>
  </si>
  <si>
    <t>False</t>
  </si>
  <si>
    <t>{7ef951b6-e4ec-4424-aa43-205df4b9b9d7}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</si>
  <si>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</si>
  <si>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</si>
  <si>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</si>
  <si>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</si>
  <si>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</si>
  <si>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</si>
  <si>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0,00001</t>
  </si>
  <si>
    <t>Kód:</t>
  </si>
  <si>
    <t>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</si>
  <si>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</si>
  <si>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</si>
  <si>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Havířov- chodník</t>
  </si>
  <si>
    <t>KSO:</t>
  </si>
  <si>
    <t>CC-CZ:</t>
  </si>
  <si>
    <t>Místo:</t>
  </si>
  <si>
    <t>Havířov - Město</t>
  </si>
  <si>
    <t>Datum:</t>
  </si>
  <si>
    <t>11. 8. 2022</t>
  </si>
  <si>
    <t>Zadavatel:</t>
  </si>
  <si>
    <t>IČ:</t>
  </si>
  <si>
    <t>00844896</t>
  </si>
  <si>
    <t>Nemocnice s poliklinikou Havířov, p.o.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</si>
  <si>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</si>
  <si>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</si>
  <si>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</si>
  <si>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</si>
  <si>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</si>
  <si>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</si>
  <si>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</si>
  <si>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</si>
  <si>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</si>
  <si>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</si>
  <si>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</si>
  <si>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</si>
  <si>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</si>
  <si>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</si>
  <si>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</si>
  <si>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</si>
  <si>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</si>
  <si>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</si>
  <si>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</si>
  <si>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</si>
  <si>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</si>
  <si>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</si>
  <si>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</si>
  <si>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</si>
  <si>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</si>
  <si>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</si>
  <si>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</si>
  <si>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</si>
  <si>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</si>
  <si>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</si>
  <si>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</si>
  <si>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</si>
  <si>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</si>
  <si>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</si>
  <si>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</si>
  <si>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</si>
  <si>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</si>
  <si>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</si>
  <si>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</si>
  <si>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</si>
  <si>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</si>
  <si>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</si>
  <si>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</si>
  <si>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</si>
  <si>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</si>
  <si>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</si>
  <si>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</si>
  <si>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</si>
  <si>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</si>
  <si>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</si>
  <si>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</si>
  <si>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</si>
  <si>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</si>
  <si>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</si>
  <si>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</si>
  <si>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</si>
  <si>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{8cccc9b5-2ea0-42a6-8188-9de2458f8031}</t>
  </si>
  <si>
    <t>2</t>
  </si>
  <si>
    <t>KRYCÍ LIST SOUPISU PRACÍ</t>
  </si>
  <si>
    <t>Objekt:</t>
  </si>
  <si>
    <t>1 - Stavební část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</si>
  <si>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</si>
  <si>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</si>
  <si>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</si>
  <si>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</si>
  <si>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</si>
  <si>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</si>
  <si>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</si>
  <si>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</si>
  <si>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</si>
  <si>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</si>
  <si>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</si>
  <si>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</si>
  <si>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</si>
  <si>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</si>
  <si>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</si>
  <si>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VRN6 - Územní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</si>
  <si>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</si>
  <si>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</si>
  <si>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</si>
  <si>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</si>
  <si>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</si>
  <si>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</si>
  <si>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</si>
  <si>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</si>
  <si>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</si>
  <si>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</si>
  <si>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</si>
  <si>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</si>
  <si>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</si>
  <si>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</si>
  <si>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</si>
  <si>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</si>
  <si>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</si>
  <si>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</si>
  <si>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</si>
  <si>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</si>
  <si>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</si>
  <si>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</si>
  <si>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</si>
  <si>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</si>
  <si>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 - Práce a dodávky HSV</t>
  </si>
  <si>
    <t>ROZPOCET</t>
  </si>
  <si>
    <t>Zemní práce - Zemní práce</t>
  </si>
  <si>
    <t>K</t>
  </si>
  <si>
    <t>113106121</t>
  </si>
  <si>
    <t>Rozebrání dlažeb z betonových nebo kamenných dlaždic komunikací pro pěší ručně</t>
  </si>
  <si>
    <t>m2</t>
  </si>
  <si>
    <t>CS ÚRS 2022 02</t>
  </si>
  <si>
    <t>4</t>
  </si>
  <si>
    <t>295376330</t>
  </si>
  <si>
    <t>Online PSC</t>
  </si>
  <si>
    <t>https://podminky.urs.cz/item/CS_URS_2022_02/113106121</t>
  </si>
  <si>
    <t>113106132</t>
  </si>
  <si>
    <t>Rozebrání dlažeb z betonových nebo kamenných dlaždic komunikací pro pěší strojně pl do 50 m2</t>
  </si>
  <si>
    <t>-1941564382</t>
  </si>
  <si>
    <t>https://podminky.urs.cz/item/CS_URS_2022_02/113106132</t>
  </si>
  <si>
    <t>3</t>
  </si>
  <si>
    <t>113107123</t>
  </si>
  <si>
    <t>Odstranění podkladu z kameniva drceného tl přes 200 do 300 mm ručně</t>
  </si>
  <si>
    <t>1345929937</t>
  </si>
  <si>
    <t>https://podminky.urs.cz/item/CS_URS_2022_02/113107123</t>
  </si>
  <si>
    <t>113107163</t>
  </si>
  <si>
    <t>Odstranění podkladu z kameniva drceného tl přes 200 do 300 mm strojně pl přes 50 do 200 m2</t>
  </si>
  <si>
    <t>-1309632658</t>
  </si>
  <si>
    <t>https://podminky.urs.cz/item/CS_URS_2022_02/113107163</t>
  </si>
  <si>
    <t>5</t>
  </si>
  <si>
    <t>113107182</t>
  </si>
  <si>
    <t>Odstranění podkladu živičného tl přes 50 do 100 mm strojně pl přes 50 do 200 m2</t>
  </si>
  <si>
    <t>201609912</t>
  </si>
  <si>
    <t>https://podminky.urs.cz/item/CS_URS_2022_02/113107182</t>
  </si>
  <si>
    <t>6</t>
  </si>
  <si>
    <t>113202111</t>
  </si>
  <si>
    <t>Vytrhání obrub krajníků obrubníků stojatých</t>
  </si>
  <si>
    <t>m</t>
  </si>
  <si>
    <t>1000980035</t>
  </si>
  <si>
    <t>https://podminky.urs.cz/item/CS_URS_2022_02/113202111</t>
  </si>
  <si>
    <t>7</t>
  </si>
  <si>
    <t>181311103</t>
  </si>
  <si>
    <t>Rozprostření ornice tl vrstvy do 200 mm v rovině nebo ve svahu do 1:5 ručně</t>
  </si>
  <si>
    <t>-1396767105</t>
  </si>
  <si>
    <t>https://podminky.urs.cz/item/CS_URS_2022_02/181311103</t>
  </si>
  <si>
    <t>8</t>
  </si>
  <si>
    <t>181411121</t>
  </si>
  <si>
    <t>Založení lučního trávníku výsevem pl do 1000 m2 v rovině a ve svahu do 1:5</t>
  </si>
  <si>
    <t>-2062450919</t>
  </si>
  <si>
    <t>https://podminky.urs.cz/item/CS_URS_2022_02/181411121</t>
  </si>
  <si>
    <t>9</t>
  </si>
  <si>
    <t>M</t>
  </si>
  <si>
    <t>00572472</t>
  </si>
  <si>
    <t>osivo směs travní krajinná-rovinná</t>
  </si>
  <si>
    <t>kg</t>
  </si>
  <si>
    <t>-995046624</t>
  </si>
  <si>
    <t>Komunikace pozemní - Komunikace pozemní</t>
  </si>
  <si>
    <t>10</t>
  </si>
  <si>
    <t>564710011</t>
  </si>
  <si>
    <t>Podklad z kameniva hrubého drceného vel. 0-8 mm plochy přes 100 m2 tl 50 mm</t>
  </si>
  <si>
    <t>-430480783</t>
  </si>
  <si>
    <t>https://podminky.urs.cz/item/CS_URS_2022_02/564710011</t>
  </si>
  <si>
    <t>11</t>
  </si>
  <si>
    <t>564731111</t>
  </si>
  <si>
    <t>Podklad z kameniva hrubého drceného vel. 32-63 mm plochy přes 100 m2 tl 100 mm</t>
  </si>
  <si>
    <t>846635641</t>
  </si>
  <si>
    <t>https://podminky.urs.cz/item/CS_URS_2022_02/564731111</t>
  </si>
  <si>
    <t>12</t>
  </si>
  <si>
    <t>564750111</t>
  </si>
  <si>
    <t>Podklad z kameniva hrubého drceného vel. 16-32 mm plochy přes 100 m2 tl 150 mm</t>
  </si>
  <si>
    <t>-1669982676</t>
  </si>
  <si>
    <t>https://podminky.urs.cz/item/CS_URS_2022_02/564750111</t>
  </si>
  <si>
    <t>13</t>
  </si>
  <si>
    <t>573211106</t>
  </si>
  <si>
    <t>Postřik živičný spojovací z asfaltu v množství 0,20 kg/m2</t>
  </si>
  <si>
    <t>-756051390</t>
  </si>
  <si>
    <t>https://podminky.urs.cz/item/CS_URS_2022_02/573211106</t>
  </si>
  <si>
    <t>14</t>
  </si>
  <si>
    <t>577165111</t>
  </si>
  <si>
    <t>Asfaltový beton vrstva obrusná ACO 16 (ABH) tl 70 mm š do 3 m z nemodifikovaného asfaltu</t>
  </si>
  <si>
    <t>215476988</t>
  </si>
  <si>
    <t>https://podminky.urs.cz/item/CS_URS_2022_02/577165111</t>
  </si>
  <si>
    <t>596211112</t>
  </si>
  <si>
    <t>Kladení zámkové dlažby komunikací pro pěší ručně tl 60 mm skupiny A pl přes 100 do 300 m2</t>
  </si>
  <si>
    <t>-1531137879</t>
  </si>
  <si>
    <t>https://podminky.urs.cz/item/CS_URS_2022_02/596211112</t>
  </si>
  <si>
    <t>16</t>
  </si>
  <si>
    <t>59245018</t>
  </si>
  <si>
    <t>dlažba tvar obdélník betonová 200x100x60mm přírodní</t>
  </si>
  <si>
    <t>615769942</t>
  </si>
  <si>
    <t>17</t>
  </si>
  <si>
    <t>599141111</t>
  </si>
  <si>
    <t>Vyplnění spár mezi silničními dílci živičnou zálivkou</t>
  </si>
  <si>
    <t>-460973964</t>
  </si>
  <si>
    <t>https://podminky.urs.cz/item/CS_URS_2022_02/599141111</t>
  </si>
  <si>
    <t>Ostatní konstrukce a práce, bourání - Ostatní konstrukce a práce, bourání</t>
  </si>
  <si>
    <t>18</t>
  </si>
  <si>
    <t>913111111.R</t>
  </si>
  <si>
    <t>Dočasné dopravní značení</t>
  </si>
  <si>
    <t>soubor</t>
  </si>
  <si>
    <t>-791219631</t>
  </si>
  <si>
    <t>19</t>
  </si>
  <si>
    <t>914511113</t>
  </si>
  <si>
    <t>Montáž sloupku dopravních značek délky do 3,5 m s betonovým základem a patkou D 70 mm</t>
  </si>
  <si>
    <t>kus</t>
  </si>
  <si>
    <t>397281154</t>
  </si>
  <si>
    <t>https://podminky.urs.cz/item/CS_URS_2022_02/914511113</t>
  </si>
  <si>
    <t>20</t>
  </si>
  <si>
    <t>916231213</t>
  </si>
  <si>
    <t>Osazení chodníkového obrubníku betonového stojatého s boční opěrou do lože z betonu prostého</t>
  </si>
  <si>
    <t>-305981774</t>
  </si>
  <si>
    <t>https://podminky.urs.cz/item/CS_URS_2022_02/916231213</t>
  </si>
  <si>
    <t>59217019</t>
  </si>
  <si>
    <t>obrubník betonový chodníkový 1000x100x200mm</t>
  </si>
  <si>
    <t>-1360595281</t>
  </si>
  <si>
    <t>22</t>
  </si>
  <si>
    <t>BET.L25R11</t>
  </si>
  <si>
    <t>Obrubník betonový obloukový POLOMĚR 1,VNĚJŠÍ/25CM PŘÍRODNÍ</t>
  </si>
  <si>
    <t>-1912791951</t>
  </si>
  <si>
    <t>23</t>
  </si>
  <si>
    <t>919735113</t>
  </si>
  <si>
    <t>Řezání stávajícího živičného krytu hl přes 100 do 150 mm</t>
  </si>
  <si>
    <t>-1487670820</t>
  </si>
  <si>
    <t>https://podminky.urs.cz/item/CS_URS_2022_02/919735113</t>
  </si>
  <si>
    <t>24</t>
  </si>
  <si>
    <t>966005111.R1</t>
  </si>
  <si>
    <t>Rozebrání a odstranění zábradlí se sloupky osazenými s betonovými patkami</t>
  </si>
  <si>
    <t>441838432</t>
  </si>
  <si>
    <t>25</t>
  </si>
  <si>
    <t>966006221.R</t>
  </si>
  <si>
    <t>Demontáž sloupku včetně dopravní značky</t>
  </si>
  <si>
    <t>-1472537370</t>
  </si>
  <si>
    <t>997</t>
  </si>
  <si>
    <t>Přesun sutě - Přesun sutě</t>
  </si>
  <si>
    <t>26</t>
  </si>
  <si>
    <t>997013151</t>
  </si>
  <si>
    <t>Vnitrostaveništní doprava suti a vybouraných hmot pro budovy v do 6 m s omezením mechanizace</t>
  </si>
  <si>
    <t>t</t>
  </si>
  <si>
    <t>2064441616</t>
  </si>
  <si>
    <t>https://podminky.urs.cz/item/CS_URS_2022_02/997013151</t>
  </si>
  <si>
    <t>27</t>
  </si>
  <si>
    <t>997013501</t>
  </si>
  <si>
    <t>Odvoz suti a vybouraných hmot na skládku nebo meziskládku do 1 km se složením</t>
  </si>
  <si>
    <t>-1875112206</t>
  </si>
  <si>
    <t>https://podminky.urs.cz/item/CS_URS_2022_02/997013501</t>
  </si>
  <si>
    <t>28</t>
  </si>
  <si>
    <t>997013509</t>
  </si>
  <si>
    <t>Příplatek k odvozu suti a vybouraných hmot na skládku ZKD 1 km přes 1 km</t>
  </si>
  <si>
    <t>-740393473</t>
  </si>
  <si>
    <t>https://podminky.urs.cz/item/CS_URS_2022_02/997013509</t>
  </si>
  <si>
    <t>29</t>
  </si>
  <si>
    <t>997013601</t>
  </si>
  <si>
    <t>Poplatek za uložení na skládce (skládkovné) stavebního odpadu betonového kód odpadu 17 01 01</t>
  </si>
  <si>
    <t>214195438</t>
  </si>
  <si>
    <t>https://podminky.urs.cz/item/CS_URS_2022_02/997013601</t>
  </si>
  <si>
    <t>30</t>
  </si>
  <si>
    <t>997013645</t>
  </si>
  <si>
    <t>Poplatek za uložení na skládce (skládkovné) odpadu asfaltového bez dehtu kód odpadu 17 03 02</t>
  </si>
  <si>
    <t>905685502</t>
  </si>
  <si>
    <t>https://podminky.urs.cz/item/CS_URS_2022_02/997013645</t>
  </si>
  <si>
    <t>31</t>
  </si>
  <si>
    <t>997013655</t>
  </si>
  <si>
    <t>Poplatek za uložení na skládce (skládkovné) zeminy a kamení kód odpadu 17 05 04</t>
  </si>
  <si>
    <t>-986258110</t>
  </si>
  <si>
    <t>https://podminky.urs.cz/item/CS_URS_2022_02/997013655</t>
  </si>
  <si>
    <t>32</t>
  </si>
  <si>
    <t>997221611</t>
  </si>
  <si>
    <t>Nakládání suti na dopravní prostředky pro vodorovnou dopravu</t>
  </si>
  <si>
    <t>751792785</t>
  </si>
  <si>
    <t>https://podminky.urs.cz/item/CS_URS_2022_02/997221611</t>
  </si>
  <si>
    <t>998</t>
  </si>
  <si>
    <t>Přesun hmot - Přesun hmot</t>
  </si>
  <si>
    <t>33</t>
  </si>
  <si>
    <t>998223011</t>
  </si>
  <si>
    <t>Přesun hmot pro pozemní komunikace s krytem dlážděným</t>
  </si>
  <si>
    <t>223926292</t>
  </si>
  <si>
    <t>https://podminky.urs.cz/item/CS_URS_2022_02/998223011</t>
  </si>
  <si>
    <t>Vedlejší rozpočtové náklady - Vedlejší rozpočtové náklady</t>
  </si>
  <si>
    <t>VRN3</t>
  </si>
  <si>
    <t>Zařízení staveniště - Zařízení staveniště</t>
  </si>
  <si>
    <t>34</t>
  </si>
  <si>
    <t>030001000</t>
  </si>
  <si>
    <t>…</t>
  </si>
  <si>
    <t>1024</t>
  </si>
  <si>
    <t>1984419225</t>
  </si>
  <si>
    <t>https://podminky.urs.cz/item/CS_URS_2022_02/030001000</t>
  </si>
  <si>
    <t>35</t>
  </si>
  <si>
    <t>034103000</t>
  </si>
  <si>
    <t>Oplocení staveniště</t>
  </si>
  <si>
    <t>-1407023322</t>
  </si>
  <si>
    <t>https://podminky.urs.cz/item/CS_URS_2022_02/034103000</t>
  </si>
  <si>
    <t>VRN6</t>
  </si>
  <si>
    <t>Územní vlivy - Územní vlivy</t>
  </si>
  <si>
    <t>36</t>
  </si>
  <si>
    <t>065002000</t>
  </si>
  <si>
    <t>Mimostaveništní doprava materiálů</t>
  </si>
  <si>
    <t>970330916</t>
  </si>
  <si>
    <t>https://podminky.urs.cz/item/CS_URS_2022_02/065002000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</si>
</sst>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4" fontId="22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6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1" TargetMode="External" /><Relationship Id="rId2" Type="http://schemas.openxmlformats.org/officeDocument/2006/relationships/hyperlink" Target="https://podminky.urs.cz/item/CS_URS_2022_02/113106132" TargetMode="External" /><Relationship Id="rId3" Type="http://schemas.openxmlformats.org/officeDocument/2006/relationships/hyperlink" Target="https://podminky.urs.cz/item/CS_URS_2022_02/113107123" TargetMode="External" /><Relationship Id="rId4" Type="http://schemas.openxmlformats.org/officeDocument/2006/relationships/hyperlink" Target="https://podminky.urs.cz/item/CS_URS_2022_02/113107163" TargetMode="External" /><Relationship Id="rId5" Type="http://schemas.openxmlformats.org/officeDocument/2006/relationships/hyperlink" Target="https://podminky.urs.cz/item/CS_URS_2022_02/113107182" TargetMode="External" /><Relationship Id="rId6" Type="http://schemas.openxmlformats.org/officeDocument/2006/relationships/hyperlink" Target="https://podminky.urs.cz/item/CS_URS_2022_02/113202111" TargetMode="External" /><Relationship Id="rId7" Type="http://schemas.openxmlformats.org/officeDocument/2006/relationships/hyperlink" Target="https://podminky.urs.cz/item/CS_URS_2022_02/181311103" TargetMode="External" /><Relationship Id="rId8" Type="http://schemas.openxmlformats.org/officeDocument/2006/relationships/hyperlink" Target="https://podminky.urs.cz/item/CS_URS_2022_02/181411121" TargetMode="External" /><Relationship Id="rId9" Type="http://schemas.openxmlformats.org/officeDocument/2006/relationships/hyperlink" Target="https://podminky.urs.cz/item/CS_URS_2022_02/564710011" TargetMode="External" /><Relationship Id="rId10" Type="http://schemas.openxmlformats.org/officeDocument/2006/relationships/hyperlink" Target="https://podminky.urs.cz/item/CS_URS_2022_02/564731111" TargetMode="External" /><Relationship Id="rId11" Type="http://schemas.openxmlformats.org/officeDocument/2006/relationships/hyperlink" Target="https://podminky.urs.cz/item/CS_URS_2022_02/564750111" TargetMode="External" /><Relationship Id="rId12" Type="http://schemas.openxmlformats.org/officeDocument/2006/relationships/hyperlink" Target="https://podminky.urs.cz/item/CS_URS_2022_02/573211106" TargetMode="External" /><Relationship Id="rId13" Type="http://schemas.openxmlformats.org/officeDocument/2006/relationships/hyperlink" Target="https://podminky.urs.cz/item/CS_URS_2022_02/577165111" TargetMode="External" /><Relationship Id="rId14" Type="http://schemas.openxmlformats.org/officeDocument/2006/relationships/hyperlink" Target="https://podminky.urs.cz/item/CS_URS_2022_02/596211112" TargetMode="External" /><Relationship Id="rId15" Type="http://schemas.openxmlformats.org/officeDocument/2006/relationships/hyperlink" Target="https://podminky.urs.cz/item/CS_URS_2022_02/599141111" TargetMode="External" /><Relationship Id="rId16" Type="http://schemas.openxmlformats.org/officeDocument/2006/relationships/hyperlink" Target="https://podminky.urs.cz/item/CS_URS_2022_02/914511113" TargetMode="External" /><Relationship Id="rId17" Type="http://schemas.openxmlformats.org/officeDocument/2006/relationships/hyperlink" Target="https://podminky.urs.cz/item/CS_URS_2022_02/916231213" TargetMode="External" /><Relationship Id="rId18" Type="http://schemas.openxmlformats.org/officeDocument/2006/relationships/hyperlink" Target="https://podminky.urs.cz/item/CS_URS_2022_02/919735113" TargetMode="External" /><Relationship Id="rId19" Type="http://schemas.openxmlformats.org/officeDocument/2006/relationships/hyperlink" Target="https://podminky.urs.cz/item/CS_URS_2022_02/997013151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601" TargetMode="External" /><Relationship Id="rId23" Type="http://schemas.openxmlformats.org/officeDocument/2006/relationships/hyperlink" Target="https://podminky.urs.cz/item/CS_URS_2022_02/997013645" TargetMode="External" /><Relationship Id="rId24" Type="http://schemas.openxmlformats.org/officeDocument/2006/relationships/hyperlink" Target="https://podminky.urs.cz/item/CS_URS_2022_02/997013655" TargetMode="External" /><Relationship Id="rId25" Type="http://schemas.openxmlformats.org/officeDocument/2006/relationships/hyperlink" Target="https://podminky.urs.cz/item/CS_URS_2022_02/997221611" TargetMode="External" /><Relationship Id="rId26" Type="http://schemas.openxmlformats.org/officeDocument/2006/relationships/hyperlink" Target="https://podminky.urs.cz/item/CS_URS_2022_02/998223011" TargetMode="External" /><Relationship Id="rId27" Type="http://schemas.openxmlformats.org/officeDocument/2006/relationships/hyperlink" Target="https://podminky.urs.cz/item/CS_URS_2022_02/030001000" TargetMode="External" /><Relationship Id="rId28" Type="http://schemas.openxmlformats.org/officeDocument/2006/relationships/hyperlink" Target="https://podminky.urs.cz/item/CS_URS_2022_02/034103000" TargetMode="External" /><Relationship Id="rId29" Type="http://schemas.openxmlformats.org/officeDocument/2006/relationships/hyperlink" Target="https://podminky.urs.cz/item/CS_URS_2022_02/065002000" TargetMode="External" /><Relationship Id="rId30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95" t="s">
        <v>14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6"/>
      <c r="BE5" s="192" t="s">
        <v>15</v>
      </c>
      <c r="BS5" s="13" t="s">
        <v>6</v>
      </c>
    </row>
    <row r="6" spans="2:71" ht="36.95" customHeight="1">
      <c r="B6" s="16"/>
      <c r="D6" s="22" t="s">
        <v>16</v>
      </c>
      <c r="K6" s="196" t="s">
        <v>17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6"/>
      <c r="BE6" s="193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93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93"/>
      <c r="BS8" s="13" t="s">
        <v>6</v>
      </c>
    </row>
    <row r="9" spans="2:71" ht="14.45" customHeight="1">
      <c r="B9" s="16"/>
      <c r="AR9" s="16"/>
      <c r="BE9" s="193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26</v>
      </c>
      <c r="AR10" s="16"/>
      <c r="BE10" s="193"/>
      <c r="BS10" s="13" t="s">
        <v>6</v>
      </c>
    </row>
    <row r="11" spans="2:71" ht="18.4" customHeight="1">
      <c r="B11" s="16"/>
      <c r="E11" s="21" t="s">
        <v>27</v>
      </c>
      <c r="AK11" s="23" t="s">
        <v>28</v>
      </c>
      <c r="AN11" s="21" t="s">
        <v>1</v>
      </c>
      <c r="AR11" s="16"/>
      <c r="BE11" s="193"/>
      <c r="BS11" s="13" t="s">
        <v>6</v>
      </c>
    </row>
    <row r="12" spans="2:71" ht="6.95" customHeight="1">
      <c r="B12" s="16"/>
      <c r="AR12" s="16"/>
      <c r="BE12" s="193"/>
      <c r="BS12" s="13" t="s">
        <v>6</v>
      </c>
    </row>
    <row r="13" spans="2:71" ht="12" customHeight="1">
      <c r="B13" s="16"/>
      <c r="D13" s="23" t="s">
        <v>29</v>
      </c>
      <c r="AK13" s="23" t="s">
        <v>25</v>
      </c>
      <c r="AN13" s="25" t="s">
        <v>30</v>
      </c>
      <c r="AR13" s="16"/>
      <c r="BE13" s="193"/>
      <c r="BS13" s="13" t="s">
        <v>6</v>
      </c>
    </row>
    <row r="14" spans="2:71" ht="12.75">
      <c r="B14" s="16"/>
      <c r="E14" s="197" t="s">
        <v>30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3" t="s">
        <v>28</v>
      </c>
      <c r="AN14" s="25" t="s">
        <v>30</v>
      </c>
      <c r="AR14" s="16"/>
      <c r="BE14" s="193"/>
      <c r="BS14" s="13" t="s">
        <v>6</v>
      </c>
    </row>
    <row r="15" spans="2:71" ht="6.95" customHeight="1">
      <c r="B15" s="16"/>
      <c r="AR15" s="16"/>
      <c r="BE15" s="193"/>
      <c r="BS15" s="13" t="s">
        <v>4</v>
      </c>
    </row>
    <row r="16" spans="2:71" ht="12" customHeight="1">
      <c r="B16" s="16"/>
      <c r="D16" s="23" t="s">
        <v>31</v>
      </c>
      <c r="AK16" s="23" t="s">
        <v>25</v>
      </c>
      <c r="AN16" s="21" t="s">
        <v>1</v>
      </c>
      <c r="AR16" s="16"/>
      <c r="BE16" s="193"/>
      <c r="BS16" s="13" t="s">
        <v>4</v>
      </c>
    </row>
    <row r="17" spans="2:71" ht="18.4" customHeight="1">
      <c r="B17" s="16"/>
      <c r="E17" s="21" t="s">
        <v>32</v>
      </c>
      <c r="AK17" s="23" t="s">
        <v>28</v>
      </c>
      <c r="AN17" s="21" t="s">
        <v>1</v>
      </c>
      <c r="AR17" s="16"/>
      <c r="BE17" s="193"/>
      <c r="BS17" s="13" t="s">
        <v>33</v>
      </c>
    </row>
    <row r="18" spans="2:71" ht="6.95" customHeight="1">
      <c r="B18" s="16"/>
      <c r="AR18" s="16"/>
      <c r="BE18" s="193"/>
      <c r="BS18" s="13" t="s">
        <v>6</v>
      </c>
    </row>
    <row r="19" spans="2:71" ht="12" customHeight="1">
      <c r="B19" s="16"/>
      <c r="D19" s="23" t="s">
        <v>34</v>
      </c>
      <c r="AK19" s="23" t="s">
        <v>25</v>
      </c>
      <c r="AN19" s="21" t="s">
        <v>1</v>
      </c>
      <c r="AR19" s="16"/>
      <c r="BE19" s="193"/>
      <c r="BS19" s="13" t="s">
        <v>6</v>
      </c>
    </row>
    <row r="20" spans="2:71" ht="18.4" customHeight="1">
      <c r="B20" s="16"/>
      <c r="E20" s="21" t="s">
        <v>32</v>
      </c>
      <c r="AK20" s="23" t="s">
        <v>28</v>
      </c>
      <c r="AN20" s="21" t="s">
        <v>1</v>
      </c>
      <c r="AR20" s="16"/>
      <c r="BE20" s="193"/>
      <c r="BS20" s="13" t="s">
        <v>33</v>
      </c>
    </row>
    <row r="21" spans="2:57" ht="6.95" customHeight="1">
      <c r="B21" s="16"/>
      <c r="AR21" s="16"/>
      <c r="BE21" s="193"/>
    </row>
    <row r="22" spans="2:57" ht="12" customHeight="1">
      <c r="B22" s="16"/>
      <c r="D22" s="23" t="s">
        <v>35</v>
      </c>
      <c r="AR22" s="16"/>
      <c r="BE22" s="193"/>
    </row>
    <row r="23" spans="2:57" ht="16.5" customHeight="1">
      <c r="B23" s="16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6"/>
      <c r="BE23" s="193"/>
    </row>
    <row r="24" spans="2:57" ht="6.95" customHeight="1">
      <c r="B24" s="16"/>
      <c r="AR24" s="16"/>
      <c r="BE24" s="193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93"/>
    </row>
    <row r="26" spans="2:57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0">
        <f>ROUND(AG94,2)</f>
        <v>0</v>
      </c>
      <c r="AL26" s="201"/>
      <c r="AM26" s="201"/>
      <c r="AN26" s="201"/>
      <c r="AO26" s="201"/>
      <c r="AR26" s="28"/>
      <c r="BE26" s="193"/>
    </row>
    <row r="27" spans="2:57" s="1" customFormat="1" ht="6.95" customHeight="1">
      <c r="B27" s="28"/>
      <c r="AR27" s="28"/>
      <c r="BE27" s="193"/>
    </row>
    <row r="28" spans="2:57" s="1" customFormat="1" ht="12.75">
      <c r="B28" s="28"/>
      <c r="L28" s="202" t="s">
        <v>37</v>
      </c>
      <c r="M28" s="202"/>
      <c r="N28" s="202"/>
      <c r="O28" s="202"/>
      <c r="P28" s="202"/>
      <c r="W28" s="202" t="s">
        <v>38</v>
      </c>
      <c r="X28" s="202"/>
      <c r="Y28" s="202"/>
      <c r="Z28" s="202"/>
      <c r="AA28" s="202"/>
      <c r="AB28" s="202"/>
      <c r="AC28" s="202"/>
      <c r="AD28" s="202"/>
      <c r="AE28" s="202"/>
      <c r="AK28" s="202" t="s">
        <v>39</v>
      </c>
      <c r="AL28" s="202"/>
      <c r="AM28" s="202"/>
      <c r="AN28" s="202"/>
      <c r="AO28" s="202"/>
      <c r="AR28" s="28"/>
      <c r="BE28" s="193"/>
    </row>
    <row r="29" spans="2:57" s="2" customFormat="1" ht="14.45" customHeight="1">
      <c r="B29" s="32"/>
      <c r="D29" s="23" t="s">
        <v>40</v>
      </c>
      <c r="F29" s="23" t="s">
        <v>41</v>
      </c>
      <c r="L29" s="187">
        <v>0.21</v>
      </c>
      <c r="M29" s="186"/>
      <c r="N29" s="186"/>
      <c r="O29" s="186"/>
      <c r="P29" s="186"/>
      <c r="W29" s="185">
        <f>ROUND(AZ94,2)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ROUND(AV94,2)</f>
        <v>0</v>
      </c>
      <c r="AL29" s="186"/>
      <c r="AM29" s="186"/>
      <c r="AN29" s="186"/>
      <c r="AO29" s="186"/>
      <c r="AR29" s="32"/>
      <c r="BE29" s="194"/>
    </row>
    <row r="30" spans="2:57" s="2" customFormat="1" ht="14.45" customHeight="1">
      <c r="B30" s="32"/>
      <c r="F30" s="23" t="s">
        <v>42</v>
      </c>
      <c r="L30" s="187">
        <v>0.15</v>
      </c>
      <c r="M30" s="186"/>
      <c r="N30" s="186"/>
      <c r="O30" s="186"/>
      <c r="P30" s="186"/>
      <c r="W30" s="185">
        <f>ROUND(BA94,2)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ROUND(AW94,2)</f>
        <v>0</v>
      </c>
      <c r="AL30" s="186"/>
      <c r="AM30" s="186"/>
      <c r="AN30" s="186"/>
      <c r="AO30" s="186"/>
      <c r="AR30" s="32"/>
      <c r="BE30" s="194"/>
    </row>
    <row r="31" spans="2:57" s="2" customFormat="1" ht="14.45" customHeight="1" hidden="1">
      <c r="B31" s="32"/>
      <c r="F31" s="23" t="s">
        <v>43</v>
      </c>
      <c r="L31" s="187">
        <v>0.21</v>
      </c>
      <c r="M31" s="186"/>
      <c r="N31" s="186"/>
      <c r="O31" s="186"/>
      <c r="P31" s="186"/>
      <c r="W31" s="185">
        <f>ROUND(BB94,2)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2"/>
      <c r="BE31" s="194"/>
    </row>
    <row r="32" spans="2:57" s="2" customFormat="1" ht="14.45" customHeight="1" hidden="1">
      <c r="B32" s="32"/>
      <c r="F32" s="23" t="s">
        <v>44</v>
      </c>
      <c r="L32" s="187">
        <v>0.15</v>
      </c>
      <c r="M32" s="186"/>
      <c r="N32" s="186"/>
      <c r="O32" s="186"/>
      <c r="P32" s="186"/>
      <c r="W32" s="185">
        <f>ROUND(BC94,2)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2"/>
      <c r="BE32" s="194"/>
    </row>
    <row r="33" spans="2:57" s="2" customFormat="1" ht="14.45" customHeight="1" hidden="1">
      <c r="B33" s="32"/>
      <c r="F33" s="23" t="s">
        <v>45</v>
      </c>
      <c r="L33" s="187">
        <v>0</v>
      </c>
      <c r="M33" s="186"/>
      <c r="N33" s="186"/>
      <c r="O33" s="186"/>
      <c r="P33" s="186"/>
      <c r="W33" s="185">
        <f>ROUND(BD94,2)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2"/>
      <c r="BE33" s="194"/>
    </row>
    <row r="34" spans="2:57" s="1" customFormat="1" ht="6.95" customHeight="1">
      <c r="B34" s="28"/>
      <c r="AR34" s="28"/>
      <c r="BE34" s="193"/>
    </row>
    <row r="35" spans="2:44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88" t="s">
        <v>48</v>
      </c>
      <c r="Y35" s="189"/>
      <c r="Z35" s="189"/>
      <c r="AA35" s="189"/>
      <c r="AB35" s="189"/>
      <c r="AC35" s="35"/>
      <c r="AD35" s="35"/>
      <c r="AE35" s="35"/>
      <c r="AF35" s="35"/>
      <c r="AG35" s="35"/>
      <c r="AH35" s="35"/>
      <c r="AI35" s="35"/>
      <c r="AJ35" s="35"/>
      <c r="AK35" s="190">
        <f>SUM(AK26:AK33)</f>
        <v>0</v>
      </c>
      <c r="AL35" s="189"/>
      <c r="AM35" s="189"/>
      <c r="AN35" s="189"/>
      <c r="AO35" s="191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50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8"/>
      <c r="D60" s="39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51</v>
      </c>
      <c r="AI60" s="30"/>
      <c r="AJ60" s="30"/>
      <c r="AK60" s="30"/>
      <c r="AL60" s="30"/>
      <c r="AM60" s="39" t="s">
        <v>52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8"/>
      <c r="D64" s="37" t="s">
        <v>53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54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8"/>
      <c r="D75" s="39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51</v>
      </c>
      <c r="AI75" s="30"/>
      <c r="AJ75" s="30"/>
      <c r="AK75" s="30"/>
      <c r="AL75" s="30"/>
      <c r="AM75" s="39" t="s">
        <v>52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55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112</v>
      </c>
      <c r="AR84" s="44"/>
    </row>
    <row r="85" spans="2:44" s="4" customFormat="1" ht="36.95" customHeight="1">
      <c r="B85" s="45"/>
      <c r="C85" s="46" t="s">
        <v>16</v>
      </c>
      <c r="L85" s="176" t="str">
        <f>K6</f>
        <v>Nemocnice Havířov- chodník</v>
      </c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>Havířov - Město</v>
      </c>
      <c r="AI87" s="23" t="s">
        <v>22</v>
      </c>
      <c r="AM87" s="178" t="str">
        <f>IF(AN8="","",AN8)</f>
        <v>11. 8. 2022</v>
      </c>
      <c r="AN87" s="178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24</v>
      </c>
      <c r="L89" s="3" t="str">
        <f>IF(E11="","",E11)</f>
        <v>Nemocnice s poliklinikou Havířov, p.o.</v>
      </c>
      <c r="AI89" s="23" t="s">
        <v>31</v>
      </c>
      <c r="AM89" s="179" t="str">
        <f>IF(E17="","",E17)</f>
        <v xml:space="preserve"> </v>
      </c>
      <c r="AN89" s="180"/>
      <c r="AO89" s="180"/>
      <c r="AP89" s="180"/>
      <c r="AR89" s="28"/>
      <c r="AS89" s="181" t="s">
        <v>56</v>
      </c>
      <c r="AT89" s="182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29</v>
      </c>
      <c r="L90" s="3" t="str">
        <f>IF(E14="Vyplň údaj","",E14)</f>
        <v/>
      </c>
      <c r="AI90" s="23" t="s">
        <v>34</v>
      </c>
      <c r="AM90" s="179" t="str">
        <f>IF(E20="","",E20)</f>
        <v xml:space="preserve"> </v>
      </c>
      <c r="AN90" s="180"/>
      <c r="AO90" s="180"/>
      <c r="AP90" s="180"/>
      <c r="AR90" s="28"/>
      <c r="AS90" s="183"/>
      <c r="AT90" s="184"/>
      <c r="BD90" s="52"/>
    </row>
    <row r="91" spans="2:56" s="1" customFormat="1" ht="10.9" customHeight="1">
      <c r="B91" s="28"/>
      <c r="AR91" s="28"/>
      <c r="AS91" s="183"/>
      <c r="AT91" s="184"/>
      <c r="BD91" s="52"/>
    </row>
    <row r="92" spans="2:56" s="1" customFormat="1" ht="29.25" customHeight="1">
      <c r="B92" s="28"/>
      <c r="C92" s="166" t="s">
        <v>57</v>
      </c>
      <c r="D92" s="167"/>
      <c r="E92" s="167"/>
      <c r="F92" s="167"/>
      <c r="G92" s="167"/>
      <c r="H92" s="53"/>
      <c r="I92" s="168" t="s">
        <v>58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59</v>
      </c>
      <c r="AH92" s="167"/>
      <c r="AI92" s="167"/>
      <c r="AJ92" s="167"/>
      <c r="AK92" s="167"/>
      <c r="AL92" s="167"/>
      <c r="AM92" s="167"/>
      <c r="AN92" s="168" t="s">
        <v>60</v>
      </c>
      <c r="AO92" s="167"/>
      <c r="AP92" s="170"/>
      <c r="AQ92" s="54" t="s">
        <v>61</v>
      </c>
      <c r="AR92" s="28"/>
      <c r="AS92" s="55" t="s">
        <v>62</v>
      </c>
      <c r="AT92" s="56" t="s">
        <v>63</v>
      </c>
      <c r="AU92" s="56" t="s">
        <v>64</v>
      </c>
      <c r="AV92" s="56" t="s">
        <v>65</v>
      </c>
      <c r="AW92" s="56" t="s">
        <v>66</v>
      </c>
      <c r="AX92" s="56" t="s">
        <v>67</v>
      </c>
      <c r="AY92" s="56" t="s">
        <v>68</v>
      </c>
      <c r="AZ92" s="56" t="s">
        <v>69</v>
      </c>
      <c r="BA92" s="56" t="s">
        <v>70</v>
      </c>
      <c r="BB92" s="56" t="s">
        <v>71</v>
      </c>
      <c r="BC92" s="56" t="s">
        <v>72</v>
      </c>
      <c r="BD92" s="57" t="s">
        <v>73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4">
        <f>ROUND(AG95,2)</f>
        <v>0</v>
      </c>
      <c r="AH94" s="174"/>
      <c r="AI94" s="174"/>
      <c r="AJ94" s="174"/>
      <c r="AK94" s="174"/>
      <c r="AL94" s="174"/>
      <c r="AM94" s="174"/>
      <c r="AN94" s="175">
        <f>SUM(AG94,AT94)</f>
        <v>0</v>
      </c>
      <c r="AO94" s="175"/>
      <c r="AP94" s="175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75</v>
      </c>
      <c r="BT94" s="68" t="s">
        <v>76</v>
      </c>
      <c r="BU94" s="69" t="s">
        <v>77</v>
      </c>
      <c r="BV94" s="68" t="s">
        <v>78</v>
      </c>
      <c r="BW94" s="68" t="s">
        <v>5</v>
      </c>
      <c r="BX94" s="68" t="s">
        <v>79</v>
      </c>
      <c r="CL94" s="68" t="s">
        <v>1</v>
      </c>
    </row>
    <row r="95" spans="1:91" s="6" customFormat="1" ht="16.5" customHeight="1">
      <c r="A95" s="70" t="s">
        <v>80</v>
      </c>
      <c r="B95" s="71"/>
      <c r="C95" s="72"/>
      <c r="D95" s="173" t="s">
        <v>81</v>
      </c>
      <c r="E95" s="173"/>
      <c r="F95" s="173"/>
      <c r="G95" s="173"/>
      <c r="H95" s="173"/>
      <c r="I95" s="73"/>
      <c r="J95" s="173" t="s">
        <v>82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1">
        <f>'1 - Stavební část'!J32</f>
        <v>0</v>
      </c>
      <c r="AH95" s="172"/>
      <c r="AI95" s="172"/>
      <c r="AJ95" s="172"/>
      <c r="AK95" s="172"/>
      <c r="AL95" s="172"/>
      <c r="AM95" s="172"/>
      <c r="AN95" s="171">
        <f>SUM(AG95,AT95)</f>
        <v>0</v>
      </c>
      <c r="AO95" s="172"/>
      <c r="AP95" s="172"/>
      <c r="AQ95" s="74" t="s">
        <v>83</v>
      </c>
      <c r="AR95" s="71"/>
      <c r="AS95" s="75">
        <v>0</v>
      </c>
      <c r="AT95" s="76">
        <f>ROUND(SUM(AV95:AW95),2)</f>
        <v>0</v>
      </c>
      <c r="AU95" s="77">
        <f>'1 - Stavební část'!P135</f>
        <v>0</v>
      </c>
      <c r="AV95" s="76">
        <f>'1 - Stavební část'!J35</f>
        <v>0</v>
      </c>
      <c r="AW95" s="76">
        <f>'1 - Stavební část'!J36</f>
        <v>0</v>
      </c>
      <c r="AX95" s="76">
        <f>'1 - Stavební část'!J37</f>
        <v>0</v>
      </c>
      <c r="AY95" s="76">
        <f>'1 - Stavební část'!J38</f>
        <v>0</v>
      </c>
      <c r="AZ95" s="76">
        <f>'1 - Stavební část'!F35</f>
        <v>0</v>
      </c>
      <c r="BA95" s="76">
        <f>'1 - Stavební část'!F36</f>
        <v>0</v>
      </c>
      <c r="BB95" s="76">
        <f>'1 - Stavební část'!F37</f>
        <v>0</v>
      </c>
      <c r="BC95" s="76">
        <f>'1 - Stavební část'!F38</f>
        <v>0</v>
      </c>
      <c r="BD95" s="78">
        <f>'1 - Stavební část'!F39</f>
        <v>0</v>
      </c>
      <c r="BT95" s="79" t="s">
        <v>81</v>
      </c>
      <c r="BV95" s="79" t="s">
        <v>78</v>
      </c>
      <c r="BW95" s="79" t="s">
        <v>84</v>
      </c>
      <c r="BX95" s="79" t="s">
        <v>5</v>
      </c>
      <c r="CL95" s="79" t="s">
        <v>1</v>
      </c>
      <c r="CM95" s="79" t="s">
        <v>85</v>
      </c>
    </row>
    <row r="96" spans="2:44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algorithmName="SHA-512" hashValue="6jC8OKk4fLyymRZ/lhGvANlgUZ5MZkqEnsVcmpaYMpuL41/aML0BAuwX9Y0Dtz6UnG7pfCn9Jk8sFPgGwgJweg==" saltValue="uP28PkEQUKXWJX2c/FaAZQ==" spinCount="100000" sheet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Staveb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84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>
      <c r="B4" s="16"/>
      <c r="D4" s="17" t="s">
        <v>86</v>
      </c>
      <c r="L4" s="16"/>
      <c r="M4" s="8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23" t="s">
        <v>16</v>
      </c>
      <c r="L6" s="16"/>
    </row>
    <row r="7" spans="2:12" ht="16.5" customHeight="1">
      <c r="B7" s="16"/>
      <c r="E7" s="205" t="str">
        <f>'Rekapitulace stavby'!K6</f>
        <v>Nemocnice Havířov- chodník</v>
      </c>
      <c r="F7" s="206"/>
      <c r="G7" s="206"/>
      <c r="H7" s="206"/>
      <c r="L7" s="16"/>
    </row>
    <row r="8" spans="2:12" s="1" customFormat="1" ht="12" customHeight="1">
      <c r="B8" s="28"/>
      <c r="D8" s="23" t="s">
        <v>87</v>
      </c>
      <c r="L8" s="28"/>
    </row>
    <row r="9" spans="2:12" s="1" customFormat="1" ht="16.5" customHeight="1">
      <c r="B9" s="28"/>
      <c r="E9" s="176" t="s">
        <v>88</v>
      </c>
      <c r="F9" s="207"/>
      <c r="G9" s="207"/>
      <c r="H9" s="207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11. 8. 2022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>
      <c r="B18" s="28"/>
      <c r="E18" s="208" t="str">
        <f>'Rekapitulace stavby'!E14</f>
        <v>Vyplň údaj</v>
      </c>
      <c r="F18" s="195"/>
      <c r="G18" s="195"/>
      <c r="H18" s="195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34</v>
      </c>
      <c r="I23" s="23" t="s">
        <v>25</v>
      </c>
      <c r="J23" s="21" t="str">
        <f>IF('Rekapitulace stavby'!AN19="","",'Rekapitulace stavby'!AN19)</f>
        <v/>
      </c>
      <c r="L23" s="28"/>
    </row>
    <row r="24" spans="2:12" s="1" customFormat="1" ht="18" customHeight="1">
      <c r="B24" s="28"/>
      <c r="E24" s="21" t="str">
        <f>IF('Rekapitulace stavby'!E20="","",'Rekapitulace stavby'!E20)</f>
        <v xml:space="preserve"> </v>
      </c>
      <c r="I24" s="23" t="s">
        <v>28</v>
      </c>
      <c r="J24" s="21" t="str">
        <f>IF('Rekapitulace stavby'!AN20="","",'Rekapitulace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35</v>
      </c>
      <c r="L26" s="28"/>
    </row>
    <row r="27" spans="2:12" s="7" customFormat="1" ht="16.5" customHeight="1">
      <c r="B27" s="81"/>
      <c r="E27" s="199" t="s">
        <v>1</v>
      </c>
      <c r="F27" s="199"/>
      <c r="G27" s="199"/>
      <c r="H27" s="199"/>
      <c r="L27" s="81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14.45" customHeight="1">
      <c r="B30" s="28"/>
      <c r="D30" s="21" t="s">
        <v>89</v>
      </c>
      <c r="J30" s="82">
        <f>J96</f>
        <v>0</v>
      </c>
      <c r="L30" s="28"/>
    </row>
    <row r="31" spans="2:12" s="1" customFormat="1" ht="14.45" customHeight="1">
      <c r="B31" s="28"/>
      <c r="D31" s="83" t="s">
        <v>90</v>
      </c>
      <c r="J31" s="82">
        <f>J108</f>
        <v>0</v>
      </c>
      <c r="L31" s="28"/>
    </row>
    <row r="32" spans="2:12" s="1" customFormat="1" ht="25.35" customHeight="1">
      <c r="B32" s="28"/>
      <c r="D32" s="84" t="s">
        <v>36</v>
      </c>
      <c r="J32" s="62">
        <f>ROUND(J30+J31,2)</f>
        <v>0</v>
      </c>
      <c r="L32" s="28"/>
    </row>
    <row r="33" spans="2:12" s="1" customFormat="1" ht="6.95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5" customHeight="1">
      <c r="B34" s="28"/>
      <c r="F34" s="31" t="s">
        <v>38</v>
      </c>
      <c r="I34" s="31" t="s">
        <v>37</v>
      </c>
      <c r="J34" s="31" t="s">
        <v>39</v>
      </c>
      <c r="L34" s="28"/>
    </row>
    <row r="35" spans="2:12" s="1" customFormat="1" ht="14.45" customHeight="1">
      <c r="B35" s="28"/>
      <c r="D35" s="51" t="s">
        <v>40</v>
      </c>
      <c r="E35" s="23" t="s">
        <v>41</v>
      </c>
      <c r="F35" s="85">
        <f>ROUND((SUM(BE108:BE115)+SUM(BE135:BE209)),2)</f>
        <v>0</v>
      </c>
      <c r="I35" s="86">
        <v>0.21</v>
      </c>
      <c r="J35" s="85">
        <f>ROUND(((SUM(BE108:BE115)+SUM(BE135:BE209))*I35),2)</f>
        <v>0</v>
      </c>
      <c r="L35" s="28"/>
    </row>
    <row r="36" spans="2:12" s="1" customFormat="1" ht="14.45" customHeight="1">
      <c r="B36" s="28"/>
      <c r="E36" s="23" t="s">
        <v>42</v>
      </c>
      <c r="F36" s="85">
        <f>ROUND((SUM(BF108:BF115)+SUM(BF135:BF209)),2)</f>
        <v>0</v>
      </c>
      <c r="I36" s="86">
        <v>0.15</v>
      </c>
      <c r="J36" s="85">
        <f>ROUND(((SUM(BF108:BF115)+SUM(BF135:BF209))*I36),2)</f>
        <v>0</v>
      </c>
      <c r="L36" s="28"/>
    </row>
    <row r="37" spans="2:12" s="1" customFormat="1" ht="14.45" customHeight="1" hidden="1">
      <c r="B37" s="28"/>
      <c r="E37" s="23" t="s">
        <v>43</v>
      </c>
      <c r="F37" s="85">
        <f>ROUND((SUM(BG108:BG115)+SUM(BG135:BG209)),2)</f>
        <v>0</v>
      </c>
      <c r="I37" s="86">
        <v>0.21</v>
      </c>
      <c r="J37" s="85">
        <f>0</f>
        <v>0</v>
      </c>
      <c r="L37" s="28"/>
    </row>
    <row r="38" spans="2:12" s="1" customFormat="1" ht="14.45" customHeight="1" hidden="1">
      <c r="B38" s="28"/>
      <c r="E38" s="23" t="s">
        <v>44</v>
      </c>
      <c r="F38" s="85">
        <f>ROUND((SUM(BH108:BH115)+SUM(BH135:BH209)),2)</f>
        <v>0</v>
      </c>
      <c r="I38" s="86">
        <v>0.15</v>
      </c>
      <c r="J38" s="85">
        <f>0</f>
        <v>0</v>
      </c>
      <c r="L38" s="28"/>
    </row>
    <row r="39" spans="2:12" s="1" customFormat="1" ht="14.45" customHeight="1" hidden="1">
      <c r="B39" s="28"/>
      <c r="E39" s="23" t="s">
        <v>45</v>
      </c>
      <c r="F39" s="85">
        <f>ROUND((SUM(BI108:BI115)+SUM(BI135:BI209)),2)</f>
        <v>0</v>
      </c>
      <c r="I39" s="86">
        <v>0</v>
      </c>
      <c r="J39" s="85">
        <f>0</f>
        <v>0</v>
      </c>
      <c r="L39" s="28"/>
    </row>
    <row r="40" spans="2:12" s="1" customFormat="1" ht="6.95" customHeight="1">
      <c r="B40" s="28"/>
      <c r="L40" s="28"/>
    </row>
    <row r="41" spans="2:12" s="1" customFormat="1" ht="25.35" customHeight="1">
      <c r="B41" s="28"/>
      <c r="C41" s="87"/>
      <c r="D41" s="88" t="s">
        <v>46</v>
      </c>
      <c r="E41" s="53"/>
      <c r="F41" s="53"/>
      <c r="G41" s="89" t="s">
        <v>47</v>
      </c>
      <c r="H41" s="90" t="s">
        <v>48</v>
      </c>
      <c r="I41" s="53"/>
      <c r="J41" s="91">
        <f>SUM(J32:J39)</f>
        <v>0</v>
      </c>
      <c r="K41" s="92"/>
      <c r="L41" s="28"/>
    </row>
    <row r="42" spans="2:12" s="1" customFormat="1" ht="14.45" customHeight="1">
      <c r="B42" s="28"/>
      <c r="L42" s="28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8"/>
      <c r="D61" s="39" t="s">
        <v>51</v>
      </c>
      <c r="E61" s="30"/>
      <c r="F61" s="93" t="s">
        <v>52</v>
      </c>
      <c r="G61" s="39" t="s">
        <v>51</v>
      </c>
      <c r="H61" s="30"/>
      <c r="I61" s="30"/>
      <c r="J61" s="94" t="s">
        <v>52</v>
      </c>
      <c r="K61" s="30"/>
      <c r="L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8"/>
      <c r="D76" s="39" t="s">
        <v>51</v>
      </c>
      <c r="E76" s="30"/>
      <c r="F76" s="93" t="s">
        <v>52</v>
      </c>
      <c r="G76" s="39" t="s">
        <v>51</v>
      </c>
      <c r="H76" s="30"/>
      <c r="I76" s="30"/>
      <c r="J76" s="94" t="s">
        <v>52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>
      <c r="B82" s="28"/>
      <c r="C82" s="17" t="s">
        <v>91</v>
      </c>
      <c r="L82" s="28"/>
    </row>
    <row r="83" spans="2:12" s="1" customFormat="1" ht="6.95" customHeight="1">
      <c r="B83" s="28"/>
      <c r="L83" s="28"/>
    </row>
    <row r="84" spans="2:12" s="1" customFormat="1" ht="12" customHeight="1">
      <c r="B84" s="28"/>
      <c r="C84" s="23" t="s">
        <v>16</v>
      </c>
      <c r="L84" s="28"/>
    </row>
    <row r="85" spans="2:12" s="1" customFormat="1" ht="16.5" customHeight="1">
      <c r="B85" s="28"/>
      <c r="E85" s="205" t="str">
        <f>E7</f>
        <v>Nemocnice Havířov- chodník</v>
      </c>
      <c r="F85" s="206"/>
      <c r="G85" s="206"/>
      <c r="H85" s="206"/>
      <c r="L85" s="28"/>
    </row>
    <row r="86" spans="2:12" s="1" customFormat="1" ht="12" customHeight="1">
      <c r="B86" s="28"/>
      <c r="C86" s="23" t="s">
        <v>87</v>
      </c>
      <c r="L86" s="28"/>
    </row>
    <row r="87" spans="2:12" s="1" customFormat="1" ht="16.5" customHeight="1">
      <c r="B87" s="28"/>
      <c r="E87" s="176" t="str">
        <f>E9</f>
        <v>1 - Stavební část</v>
      </c>
      <c r="F87" s="207"/>
      <c r="G87" s="207"/>
      <c r="H87" s="207"/>
      <c r="L87" s="28"/>
    </row>
    <row r="88" spans="2:12" s="1" customFormat="1" ht="6.95" customHeight="1">
      <c r="B88" s="28"/>
      <c r="L88" s="28"/>
    </row>
    <row r="89" spans="2:12" s="1" customFormat="1" ht="12" customHeight="1">
      <c r="B89" s="28"/>
      <c r="C89" s="23" t="s">
        <v>20</v>
      </c>
      <c r="F89" s="21" t="str">
        <f>F12</f>
        <v>Havířov - Město</v>
      </c>
      <c r="I89" s="23" t="s">
        <v>22</v>
      </c>
      <c r="J89" s="48" t="str">
        <f>IF(J12="","",J12)</f>
        <v>11. 8. 2022</v>
      </c>
      <c r="L89" s="28"/>
    </row>
    <row r="90" spans="2:12" s="1" customFormat="1" ht="6.95" customHeight="1">
      <c r="B90" s="28"/>
      <c r="L90" s="28"/>
    </row>
    <row r="91" spans="2:12" s="1" customFormat="1" ht="15.2" customHeight="1">
      <c r="B91" s="28"/>
      <c r="C91" s="23" t="s">
        <v>24</v>
      </c>
      <c r="F91" s="21" t="str">
        <f>E15</f>
        <v>Nemocnice s poliklinikou Havířov, p.o.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 xml:space="preserve"> </v>
      </c>
      <c r="L92" s="28"/>
    </row>
    <row r="93" spans="2:12" s="1" customFormat="1" ht="10.35" customHeight="1">
      <c r="B93" s="28"/>
      <c r="L93" s="28"/>
    </row>
    <row r="94" spans="2:12" s="1" customFormat="1" ht="29.25" customHeight="1">
      <c r="B94" s="28"/>
      <c r="C94" s="95" t="s">
        <v>92</v>
      </c>
      <c r="D94" s="87"/>
      <c r="E94" s="87"/>
      <c r="F94" s="87"/>
      <c r="G94" s="87"/>
      <c r="H94" s="87"/>
      <c r="I94" s="87"/>
      <c r="J94" s="96" t="s">
        <v>93</v>
      </c>
      <c r="K94" s="87"/>
      <c r="L94" s="28"/>
    </row>
    <row r="95" spans="2:12" s="1" customFormat="1" ht="10.35" customHeight="1">
      <c r="B95" s="28"/>
      <c r="L95" s="28"/>
    </row>
    <row r="96" spans="2:47" s="1" customFormat="1" ht="22.9" customHeight="1">
      <c r="B96" s="28"/>
      <c r="C96" s="97" t="s">
        <v>94</v>
      </c>
      <c r="J96" s="62">
        <f>J135</f>
        <v>0</v>
      </c>
      <c r="L96" s="28"/>
      <c r="AU96" s="13" t="s">
        <v>95</v>
      </c>
    </row>
    <row r="97" spans="2:12" s="8" customFormat="1" ht="24.95" customHeight="1">
      <c r="B97" s="98"/>
      <c r="D97" s="99" t="s">
        <v>96</v>
      </c>
      <c r="E97" s="100"/>
      <c r="F97" s="100"/>
      <c r="G97" s="100"/>
      <c r="H97" s="100"/>
      <c r="I97" s="100"/>
      <c r="J97" s="101">
        <f>J136</f>
        <v>0</v>
      </c>
      <c r="L97" s="98"/>
    </row>
    <row r="98" spans="2:12" s="9" customFormat="1" ht="19.9" customHeight="1">
      <c r="B98" s="102"/>
      <c r="D98" s="103" t="s">
        <v>97</v>
      </c>
      <c r="E98" s="104"/>
      <c r="F98" s="104"/>
      <c r="G98" s="104"/>
      <c r="H98" s="104"/>
      <c r="I98" s="104"/>
      <c r="J98" s="105">
        <f>J137</f>
        <v>0</v>
      </c>
      <c r="L98" s="102"/>
    </row>
    <row r="99" spans="2:12" s="9" customFormat="1" ht="19.9" customHeight="1">
      <c r="B99" s="102"/>
      <c r="D99" s="103" t="s">
        <v>98</v>
      </c>
      <c r="E99" s="104"/>
      <c r="F99" s="104"/>
      <c r="G99" s="104"/>
      <c r="H99" s="104"/>
      <c r="I99" s="104"/>
      <c r="J99" s="105">
        <f>J155</f>
        <v>0</v>
      </c>
      <c r="L99" s="102"/>
    </row>
    <row r="100" spans="2:12" s="9" customFormat="1" ht="19.9" customHeight="1">
      <c r="B100" s="102"/>
      <c r="D100" s="103" t="s">
        <v>99</v>
      </c>
      <c r="E100" s="104"/>
      <c r="F100" s="104"/>
      <c r="G100" s="104"/>
      <c r="H100" s="104"/>
      <c r="I100" s="104"/>
      <c r="J100" s="105">
        <f>J171</f>
        <v>0</v>
      </c>
      <c r="L100" s="102"/>
    </row>
    <row r="101" spans="2:12" s="9" customFormat="1" ht="19.9" customHeight="1">
      <c r="B101" s="102"/>
      <c r="D101" s="103" t="s">
        <v>100</v>
      </c>
      <c r="E101" s="104"/>
      <c r="F101" s="104"/>
      <c r="G101" s="104"/>
      <c r="H101" s="104"/>
      <c r="I101" s="104"/>
      <c r="J101" s="105">
        <f>J183</f>
        <v>0</v>
      </c>
      <c r="L101" s="102"/>
    </row>
    <row r="102" spans="2:12" s="9" customFormat="1" ht="19.9" customHeight="1">
      <c r="B102" s="102"/>
      <c r="D102" s="103" t="s">
        <v>101</v>
      </c>
      <c r="E102" s="104"/>
      <c r="F102" s="104"/>
      <c r="G102" s="104"/>
      <c r="H102" s="104"/>
      <c r="I102" s="104"/>
      <c r="J102" s="105">
        <f>J198</f>
        <v>0</v>
      </c>
      <c r="L102" s="102"/>
    </row>
    <row r="103" spans="2:12" s="8" customFormat="1" ht="24.95" customHeight="1">
      <c r="B103" s="98"/>
      <c r="D103" s="99" t="s">
        <v>102</v>
      </c>
      <c r="E103" s="100"/>
      <c r="F103" s="100"/>
      <c r="G103" s="100"/>
      <c r="H103" s="100"/>
      <c r="I103" s="100"/>
      <c r="J103" s="101">
        <f>J201</f>
        <v>0</v>
      </c>
      <c r="L103" s="98"/>
    </row>
    <row r="104" spans="2:12" s="9" customFormat="1" ht="19.9" customHeight="1">
      <c r="B104" s="102"/>
      <c r="D104" s="103" t="s">
        <v>103</v>
      </c>
      <c r="E104" s="104"/>
      <c r="F104" s="104"/>
      <c r="G104" s="104"/>
      <c r="H104" s="104"/>
      <c r="I104" s="104"/>
      <c r="J104" s="105">
        <f>J202</f>
        <v>0</v>
      </c>
      <c r="L104" s="102"/>
    </row>
    <row r="105" spans="2:12" s="9" customFormat="1" ht="19.9" customHeight="1">
      <c r="B105" s="102"/>
      <c r="D105" s="103" t="s">
        <v>104</v>
      </c>
      <c r="E105" s="104"/>
      <c r="F105" s="104"/>
      <c r="G105" s="104"/>
      <c r="H105" s="104"/>
      <c r="I105" s="104"/>
      <c r="J105" s="105">
        <f>J207</f>
        <v>0</v>
      </c>
      <c r="L105" s="102"/>
    </row>
    <row r="106" spans="2:12" s="1" customFormat="1" ht="21.75" customHeight="1">
      <c r="B106" s="28"/>
      <c r="L106" s="28"/>
    </row>
    <row r="107" spans="2:12" s="1" customFormat="1" ht="6.95" customHeight="1">
      <c r="B107" s="28"/>
      <c r="L107" s="28"/>
    </row>
    <row r="108" spans="2:14" s="1" customFormat="1" ht="29.25" customHeight="1">
      <c r="B108" s="28"/>
      <c r="C108" s="97" t="s">
        <v>105</v>
      </c>
      <c r="J108" s="106">
        <f>ROUND(J109+J110+J111+J112+J113+J114,2)</f>
        <v>0</v>
      </c>
      <c r="L108" s="28"/>
      <c r="N108" s="107" t="s">
        <v>40</v>
      </c>
    </row>
    <row r="109" spans="2:65" s="1" customFormat="1" ht="18" customHeight="1">
      <c r="B109" s="28"/>
      <c r="D109" s="203" t="s">
        <v>106</v>
      </c>
      <c r="E109" s="204"/>
      <c r="F109" s="204"/>
      <c r="J109" s="109">
        <v>0</v>
      </c>
      <c r="L109" s="110"/>
      <c r="M109" s="111"/>
      <c r="N109" s="112" t="s">
        <v>41</v>
      </c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3" t="s">
        <v>107</v>
      </c>
      <c r="AZ109" s="111"/>
      <c r="BA109" s="111"/>
      <c r="BB109" s="111"/>
      <c r="BC109" s="111"/>
      <c r="BD109" s="111"/>
      <c r="BE109" s="114">
        <f aca="true" t="shared" si="0" ref="BE109:BE114">IF(N109="základní",J109,0)</f>
        <v>0</v>
      </c>
      <c r="BF109" s="114">
        <f aca="true" t="shared" si="1" ref="BF109:BF114">IF(N109="snížená",J109,0)</f>
        <v>0</v>
      </c>
      <c r="BG109" s="114">
        <f aca="true" t="shared" si="2" ref="BG109:BG114">IF(N109="zákl. přenesená",J109,0)</f>
        <v>0</v>
      </c>
      <c r="BH109" s="114">
        <f aca="true" t="shared" si="3" ref="BH109:BH114">IF(N109="sníž. přenesená",J109,0)</f>
        <v>0</v>
      </c>
      <c r="BI109" s="114">
        <f aca="true" t="shared" si="4" ref="BI109:BI114">IF(N109="nulová",J109,0)</f>
        <v>0</v>
      </c>
      <c r="BJ109" s="113" t="s">
        <v>81</v>
      </c>
      <c r="BK109" s="111"/>
      <c r="BL109" s="111"/>
      <c r="BM109" s="111"/>
    </row>
    <row r="110" spans="2:65" s="1" customFormat="1" ht="18" customHeight="1">
      <c r="B110" s="28"/>
      <c r="D110" s="203" t="s">
        <v>108</v>
      </c>
      <c r="E110" s="204"/>
      <c r="F110" s="204"/>
      <c r="J110" s="109">
        <v>0</v>
      </c>
      <c r="L110" s="110"/>
      <c r="M110" s="111"/>
      <c r="N110" s="112" t="s">
        <v>41</v>
      </c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3" t="s">
        <v>107</v>
      </c>
      <c r="AZ110" s="111"/>
      <c r="BA110" s="111"/>
      <c r="BB110" s="111"/>
      <c r="BC110" s="111"/>
      <c r="BD110" s="111"/>
      <c r="BE110" s="114">
        <f t="shared" si="0"/>
        <v>0</v>
      </c>
      <c r="BF110" s="114">
        <f t="shared" si="1"/>
        <v>0</v>
      </c>
      <c r="BG110" s="114">
        <f t="shared" si="2"/>
        <v>0</v>
      </c>
      <c r="BH110" s="114">
        <f t="shared" si="3"/>
        <v>0</v>
      </c>
      <c r="BI110" s="114">
        <f t="shared" si="4"/>
        <v>0</v>
      </c>
      <c r="BJ110" s="113" t="s">
        <v>81</v>
      </c>
      <c r="BK110" s="111"/>
      <c r="BL110" s="111"/>
      <c r="BM110" s="111"/>
    </row>
    <row r="111" spans="2:65" s="1" customFormat="1" ht="18" customHeight="1">
      <c r="B111" s="28"/>
      <c r="D111" s="203" t="s">
        <v>109</v>
      </c>
      <c r="E111" s="204"/>
      <c r="F111" s="204"/>
      <c r="J111" s="109">
        <v>0</v>
      </c>
      <c r="L111" s="110"/>
      <c r="M111" s="111"/>
      <c r="N111" s="112" t="s">
        <v>41</v>
      </c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3" t="s">
        <v>107</v>
      </c>
      <c r="AZ111" s="111"/>
      <c r="BA111" s="111"/>
      <c r="BB111" s="111"/>
      <c r="BC111" s="111"/>
      <c r="BD111" s="111"/>
      <c r="BE111" s="114">
        <f t="shared" si="0"/>
        <v>0</v>
      </c>
      <c r="BF111" s="114">
        <f t="shared" si="1"/>
        <v>0</v>
      </c>
      <c r="BG111" s="114">
        <f t="shared" si="2"/>
        <v>0</v>
      </c>
      <c r="BH111" s="114">
        <f t="shared" si="3"/>
        <v>0</v>
      </c>
      <c r="BI111" s="114">
        <f t="shared" si="4"/>
        <v>0</v>
      </c>
      <c r="BJ111" s="113" t="s">
        <v>81</v>
      </c>
      <c r="BK111" s="111"/>
      <c r="BL111" s="111"/>
      <c r="BM111" s="111"/>
    </row>
    <row r="112" spans="2:65" s="1" customFormat="1" ht="18" customHeight="1">
      <c r="B112" s="28"/>
      <c r="D112" s="203" t="s">
        <v>110</v>
      </c>
      <c r="E112" s="204"/>
      <c r="F112" s="204"/>
      <c r="J112" s="109">
        <v>0</v>
      </c>
      <c r="L112" s="110"/>
      <c r="M112" s="111"/>
      <c r="N112" s="112" t="s">
        <v>41</v>
      </c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3" t="s">
        <v>107</v>
      </c>
      <c r="AZ112" s="111"/>
      <c r="BA112" s="111"/>
      <c r="BB112" s="111"/>
      <c r="BC112" s="111"/>
      <c r="BD112" s="111"/>
      <c r="BE112" s="114">
        <f t="shared" si="0"/>
        <v>0</v>
      </c>
      <c r="BF112" s="114">
        <f t="shared" si="1"/>
        <v>0</v>
      </c>
      <c r="BG112" s="114">
        <f t="shared" si="2"/>
        <v>0</v>
      </c>
      <c r="BH112" s="114">
        <f t="shared" si="3"/>
        <v>0</v>
      </c>
      <c r="BI112" s="114">
        <f t="shared" si="4"/>
        <v>0</v>
      </c>
      <c r="BJ112" s="113" t="s">
        <v>81</v>
      </c>
      <c r="BK112" s="111"/>
      <c r="BL112" s="111"/>
      <c r="BM112" s="111"/>
    </row>
    <row r="113" spans="2:65" s="1" customFormat="1" ht="18" customHeight="1">
      <c r="B113" s="28"/>
      <c r="D113" s="203" t="s">
        <v>111</v>
      </c>
      <c r="E113" s="204"/>
      <c r="F113" s="204"/>
      <c r="J113" s="109">
        <v>0</v>
      </c>
      <c r="L113" s="110"/>
      <c r="M113" s="111"/>
      <c r="N113" s="112" t="s">
        <v>41</v>
      </c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3" t="s">
        <v>107</v>
      </c>
      <c r="AZ113" s="111"/>
      <c r="BA113" s="111"/>
      <c r="BB113" s="111"/>
      <c r="BC113" s="111"/>
      <c r="BD113" s="111"/>
      <c r="BE113" s="114">
        <f t="shared" si="0"/>
        <v>0</v>
      </c>
      <c r="BF113" s="114">
        <f t="shared" si="1"/>
        <v>0</v>
      </c>
      <c r="BG113" s="114">
        <f t="shared" si="2"/>
        <v>0</v>
      </c>
      <c r="BH113" s="114">
        <f t="shared" si="3"/>
        <v>0</v>
      </c>
      <c r="BI113" s="114">
        <f t="shared" si="4"/>
        <v>0</v>
      </c>
      <c r="BJ113" s="113" t="s">
        <v>81</v>
      </c>
      <c r="BK113" s="111"/>
      <c r="BL113" s="111"/>
      <c r="BM113" s="111"/>
    </row>
    <row r="114" spans="2:65" s="1" customFormat="1" ht="18" customHeight="1">
      <c r="B114" s="28"/>
      <c r="D114" s="108" t="s">
        <v>112</v>
      </c>
      <c r="J114" s="109">
        <f>ROUND(J30*T114,2)</f>
        <v>0</v>
      </c>
      <c r="L114" s="110"/>
      <c r="M114" s="111"/>
      <c r="N114" s="112" t="s">
        <v>41</v>
      </c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3" t="s">
        <v>113</v>
      </c>
      <c r="AZ114" s="111"/>
      <c r="BA114" s="111"/>
      <c r="BB114" s="111"/>
      <c r="BC114" s="111"/>
      <c r="BD114" s="111"/>
      <c r="BE114" s="114">
        <f t="shared" si="0"/>
        <v>0</v>
      </c>
      <c r="BF114" s="114">
        <f t="shared" si="1"/>
        <v>0</v>
      </c>
      <c r="BG114" s="114">
        <f t="shared" si="2"/>
        <v>0</v>
      </c>
      <c r="BH114" s="114">
        <f t="shared" si="3"/>
        <v>0</v>
      </c>
      <c r="BI114" s="114">
        <f t="shared" si="4"/>
        <v>0</v>
      </c>
      <c r="BJ114" s="113" t="s">
        <v>81</v>
      </c>
      <c r="BK114" s="111"/>
      <c r="BL114" s="111"/>
      <c r="BM114" s="111"/>
    </row>
    <row r="115" spans="2:12" s="1" customFormat="1" ht="12">
      <c r="B115" s="28"/>
      <c r="L115" s="28"/>
    </row>
    <row r="116" spans="2:12" s="1" customFormat="1" ht="29.25" customHeight="1">
      <c r="B116" s="28"/>
      <c r="C116" s="115" t="s">
        <v>114</v>
      </c>
      <c r="D116" s="87"/>
      <c r="E116" s="87"/>
      <c r="F116" s="87"/>
      <c r="G116" s="87"/>
      <c r="H116" s="87"/>
      <c r="I116" s="87"/>
      <c r="J116" s="116">
        <f>ROUND(J96+J108,2)</f>
        <v>0</v>
      </c>
      <c r="K116" s="87"/>
      <c r="L116" s="28"/>
    </row>
    <row r="117" spans="2:12" s="1" customFormat="1" ht="6.95" customHeight="1"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28"/>
    </row>
    <row r="121" spans="2:12" s="1" customFormat="1" ht="6.95" customHeight="1">
      <c r="B121" s="42"/>
      <c r="C121" s="43"/>
      <c r="D121" s="43"/>
      <c r="E121" s="43"/>
      <c r="F121" s="43"/>
      <c r="G121" s="43"/>
      <c r="H121" s="43"/>
      <c r="I121" s="43"/>
      <c r="J121" s="43"/>
      <c r="K121" s="43"/>
      <c r="L121" s="28"/>
    </row>
    <row r="122" spans="2:12" s="1" customFormat="1" ht="24.95" customHeight="1">
      <c r="B122" s="28"/>
      <c r="C122" s="17" t="s">
        <v>115</v>
      </c>
      <c r="L122" s="28"/>
    </row>
    <row r="123" spans="2:12" s="1" customFormat="1" ht="6.95" customHeight="1">
      <c r="B123" s="28"/>
      <c r="L123" s="28"/>
    </row>
    <row r="124" spans="2:12" s="1" customFormat="1" ht="12" customHeight="1">
      <c r="B124" s="28"/>
      <c r="C124" s="23" t="s">
        <v>16</v>
      </c>
      <c r="L124" s="28"/>
    </row>
    <row r="125" spans="2:12" s="1" customFormat="1" ht="16.5" customHeight="1">
      <c r="B125" s="28"/>
      <c r="E125" s="205" t="str">
        <f>E7</f>
        <v>Nemocnice Havířov- chodník</v>
      </c>
      <c r="F125" s="206"/>
      <c r="G125" s="206"/>
      <c r="H125" s="206"/>
      <c r="L125" s="28"/>
    </row>
    <row r="126" spans="2:12" s="1" customFormat="1" ht="12" customHeight="1">
      <c r="B126" s="28"/>
      <c r="C126" s="23" t="s">
        <v>87</v>
      </c>
      <c r="L126" s="28"/>
    </row>
    <row r="127" spans="2:12" s="1" customFormat="1" ht="16.5" customHeight="1">
      <c r="B127" s="28"/>
      <c r="E127" s="176" t="str">
        <f>E9</f>
        <v>1 - Stavební část</v>
      </c>
      <c r="F127" s="207"/>
      <c r="G127" s="207"/>
      <c r="H127" s="207"/>
      <c r="L127" s="28"/>
    </row>
    <row r="128" spans="2:12" s="1" customFormat="1" ht="6.95" customHeight="1">
      <c r="B128" s="28"/>
      <c r="L128" s="28"/>
    </row>
    <row r="129" spans="2:12" s="1" customFormat="1" ht="12" customHeight="1">
      <c r="B129" s="28"/>
      <c r="C129" s="23" t="s">
        <v>20</v>
      </c>
      <c r="F129" s="21" t="str">
        <f>F12</f>
        <v>Havířov - Město</v>
      </c>
      <c r="I129" s="23" t="s">
        <v>22</v>
      </c>
      <c r="J129" s="48" t="str">
        <f>IF(J12="","",J12)</f>
        <v>11. 8. 2022</v>
      </c>
      <c r="L129" s="28"/>
    </row>
    <row r="130" spans="2:12" s="1" customFormat="1" ht="6.95" customHeight="1">
      <c r="B130" s="28"/>
      <c r="L130" s="28"/>
    </row>
    <row r="131" spans="2:12" s="1" customFormat="1" ht="15.2" customHeight="1">
      <c r="B131" s="28"/>
      <c r="C131" s="23" t="s">
        <v>24</v>
      </c>
      <c r="F131" s="21" t="str">
        <f>E15</f>
        <v>Nemocnice s poliklinikou Havířov, p.o.</v>
      </c>
      <c r="I131" s="23" t="s">
        <v>31</v>
      </c>
      <c r="J131" s="26" t="str">
        <f>E21</f>
        <v xml:space="preserve"> </v>
      </c>
      <c r="L131" s="28"/>
    </row>
    <row r="132" spans="2:12" s="1" customFormat="1" ht="15.2" customHeight="1">
      <c r="B132" s="28"/>
      <c r="C132" s="23" t="s">
        <v>29</v>
      </c>
      <c r="F132" s="21" t="str">
        <f>IF(E18="","",E18)</f>
        <v>Vyplň údaj</v>
      </c>
      <c r="I132" s="23" t="s">
        <v>34</v>
      </c>
      <c r="J132" s="26" t="str">
        <f>E24</f>
        <v xml:space="preserve"> </v>
      </c>
      <c r="L132" s="28"/>
    </row>
    <row r="133" spans="2:12" s="1" customFormat="1" ht="10.35" customHeight="1">
      <c r="B133" s="28"/>
      <c r="L133" s="28"/>
    </row>
    <row r="134" spans="2:20" s="10" customFormat="1" ht="29.25" customHeight="1">
      <c r="B134" s="117"/>
      <c r="C134" s="118" t="s">
        <v>116</v>
      </c>
      <c r="D134" s="119" t="s">
        <v>61</v>
      </c>
      <c r="E134" s="119" t="s">
        <v>57</v>
      </c>
      <c r="F134" s="119" t="s">
        <v>58</v>
      </c>
      <c r="G134" s="119" t="s">
        <v>117</v>
      </c>
      <c r="H134" s="119" t="s">
        <v>118</v>
      </c>
      <c r="I134" s="119" t="s">
        <v>119</v>
      </c>
      <c r="J134" s="119" t="s">
        <v>93</v>
      </c>
      <c r="K134" s="120" t="s">
        <v>120</v>
      </c>
      <c r="L134" s="117"/>
      <c r="M134" s="55" t="s">
        <v>1</v>
      </c>
      <c r="N134" s="56" t="s">
        <v>40</v>
      </c>
      <c r="O134" s="56" t="s">
        <v>121</v>
      </c>
      <c r="P134" s="56" t="s">
        <v>122</v>
      </c>
      <c r="Q134" s="56" t="s">
        <v>123</v>
      </c>
      <c r="R134" s="56" t="s">
        <v>124</v>
      </c>
      <c r="S134" s="56" t="s">
        <v>125</v>
      </c>
      <c r="T134" s="57" t="s">
        <v>126</v>
      </c>
    </row>
    <row r="135" spans="2:63" s="1" customFormat="1" ht="22.9" customHeight="1">
      <c r="B135" s="28"/>
      <c r="C135" s="60" t="s">
        <v>127</v>
      </c>
      <c r="J135" s="121">
        <f>BK135</f>
        <v>0</v>
      </c>
      <c r="L135" s="28"/>
      <c r="M135" s="58"/>
      <c r="N135" s="49"/>
      <c r="O135" s="49"/>
      <c r="P135" s="122">
        <f>P136+P201</f>
        <v>0</v>
      </c>
      <c r="Q135" s="49"/>
      <c r="R135" s="122">
        <f>R136+R201</f>
        <v>98.85774</v>
      </c>
      <c r="S135" s="49"/>
      <c r="T135" s="123">
        <f>T136+T201</f>
        <v>233.64500000000004</v>
      </c>
      <c r="AT135" s="13" t="s">
        <v>75</v>
      </c>
      <c r="AU135" s="13" t="s">
        <v>95</v>
      </c>
      <c r="BK135" s="124">
        <f>BK136+BK201</f>
        <v>0</v>
      </c>
    </row>
    <row r="136" spans="2:63" s="11" customFormat="1" ht="25.9" customHeight="1">
      <c r="B136" s="125"/>
      <c r="D136" s="126" t="s">
        <v>75</v>
      </c>
      <c r="E136" s="127" t="s">
        <v>128</v>
      </c>
      <c r="F136" s="127" t="s">
        <v>129</v>
      </c>
      <c r="I136" s="128"/>
      <c r="J136" s="129">
        <f>BK136</f>
        <v>0</v>
      </c>
      <c r="L136" s="125"/>
      <c r="M136" s="130"/>
      <c r="P136" s="131">
        <f>P137+P155+P171+P183+P198</f>
        <v>0</v>
      </c>
      <c r="R136" s="131">
        <f>R137+R155+R171+R183+R198</f>
        <v>98.85774</v>
      </c>
      <c r="T136" s="132">
        <f>T137+T155+T171+T183+T198</f>
        <v>233.64500000000004</v>
      </c>
      <c r="AR136" s="126" t="s">
        <v>81</v>
      </c>
      <c r="AT136" s="133" t="s">
        <v>75</v>
      </c>
      <c r="AU136" s="133" t="s">
        <v>76</v>
      </c>
      <c r="AY136" s="126" t="s">
        <v>130</v>
      </c>
      <c r="BK136" s="134">
        <f>BK137+BK155+BK171+BK183+BK198</f>
        <v>0</v>
      </c>
    </row>
    <row r="137" spans="2:63" s="11" customFormat="1" ht="22.9" customHeight="1">
      <c r="B137" s="125"/>
      <c r="D137" s="126" t="s">
        <v>75</v>
      </c>
      <c r="E137" s="135" t="s">
        <v>81</v>
      </c>
      <c r="F137" s="135" t="s">
        <v>131</v>
      </c>
      <c r="I137" s="128"/>
      <c r="J137" s="136">
        <f>BK137</f>
        <v>0</v>
      </c>
      <c r="L137" s="125"/>
      <c r="M137" s="130"/>
      <c r="P137" s="131">
        <f>SUM(P138:P154)</f>
        <v>0</v>
      </c>
      <c r="R137" s="131">
        <f>SUM(R138:R154)</f>
        <v>0.0016200000000000001</v>
      </c>
      <c r="T137" s="132">
        <f>SUM(T138:T154)</f>
        <v>232.59000000000003</v>
      </c>
      <c r="AR137" s="126" t="s">
        <v>81</v>
      </c>
      <c r="AT137" s="133" t="s">
        <v>75</v>
      </c>
      <c r="AU137" s="133" t="s">
        <v>81</v>
      </c>
      <c r="AY137" s="126" t="s">
        <v>130</v>
      </c>
      <c r="BK137" s="134">
        <f>SUM(BK138:BK154)</f>
        <v>0</v>
      </c>
    </row>
    <row r="138" spans="2:65" s="1" customFormat="1" ht="24.2" customHeight="1">
      <c r="B138" s="28"/>
      <c r="C138" s="137" t="s">
        <v>81</v>
      </c>
      <c r="D138" s="137" t="s">
        <v>132</v>
      </c>
      <c r="E138" s="138" t="s">
        <v>133</v>
      </c>
      <c r="F138" s="139" t="s">
        <v>134</v>
      </c>
      <c r="G138" s="140" t="s">
        <v>135</v>
      </c>
      <c r="H138" s="141">
        <v>45</v>
      </c>
      <c r="I138" s="142"/>
      <c r="J138" s="143">
        <f>ROUND(I138*H138,2)</f>
        <v>0</v>
      </c>
      <c r="K138" s="139" t="s">
        <v>136</v>
      </c>
      <c r="L138" s="28"/>
      <c r="M138" s="144" t="s">
        <v>1</v>
      </c>
      <c r="N138" s="107" t="s">
        <v>41</v>
      </c>
      <c r="P138" s="145">
        <f>O138*H138</f>
        <v>0</v>
      </c>
      <c r="Q138" s="145">
        <v>0</v>
      </c>
      <c r="R138" s="145">
        <f>Q138*H138</f>
        <v>0</v>
      </c>
      <c r="S138" s="145">
        <v>0.255</v>
      </c>
      <c r="T138" s="146">
        <f>S138*H138</f>
        <v>11.475</v>
      </c>
      <c r="AR138" s="147" t="s">
        <v>137</v>
      </c>
      <c r="AT138" s="147" t="s">
        <v>132</v>
      </c>
      <c r="AU138" s="147" t="s">
        <v>85</v>
      </c>
      <c r="AY138" s="13" t="s">
        <v>130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3" t="s">
        <v>81</v>
      </c>
      <c r="BK138" s="148">
        <f>ROUND(I138*H138,2)</f>
        <v>0</v>
      </c>
      <c r="BL138" s="13" t="s">
        <v>137</v>
      </c>
      <c r="BM138" s="147" t="s">
        <v>138</v>
      </c>
    </row>
    <row r="139" spans="2:47" s="1" customFormat="1" ht="12">
      <c r="B139" s="28"/>
      <c r="D139" s="149" t="s">
        <v>139</v>
      </c>
      <c r="F139" s="150" t="s">
        <v>140</v>
      </c>
      <c r="I139" s="111"/>
      <c r="L139" s="28"/>
      <c r="M139" s="151"/>
      <c r="T139" s="52"/>
      <c r="AT139" s="13" t="s">
        <v>139</v>
      </c>
      <c r="AU139" s="13" t="s">
        <v>85</v>
      </c>
    </row>
    <row r="140" spans="2:65" s="1" customFormat="1" ht="33" customHeight="1">
      <c r="B140" s="28"/>
      <c r="C140" s="137" t="s">
        <v>85</v>
      </c>
      <c r="D140" s="137" t="s">
        <v>132</v>
      </c>
      <c r="E140" s="138" t="s">
        <v>141</v>
      </c>
      <c r="F140" s="139" t="s">
        <v>142</v>
      </c>
      <c r="G140" s="140" t="s">
        <v>135</v>
      </c>
      <c r="H140" s="141">
        <v>45</v>
      </c>
      <c r="I140" s="142"/>
      <c r="J140" s="143">
        <f>ROUND(I140*H140,2)</f>
        <v>0</v>
      </c>
      <c r="K140" s="139" t="s">
        <v>136</v>
      </c>
      <c r="L140" s="28"/>
      <c r="M140" s="144" t="s">
        <v>1</v>
      </c>
      <c r="N140" s="107" t="s">
        <v>41</v>
      </c>
      <c r="P140" s="145">
        <f>O140*H140</f>
        <v>0</v>
      </c>
      <c r="Q140" s="145">
        <v>0</v>
      </c>
      <c r="R140" s="145">
        <f>Q140*H140</f>
        <v>0</v>
      </c>
      <c r="S140" s="145">
        <v>0.255</v>
      </c>
      <c r="T140" s="146">
        <f>S140*H140</f>
        <v>11.475</v>
      </c>
      <c r="AR140" s="147" t="s">
        <v>137</v>
      </c>
      <c r="AT140" s="147" t="s">
        <v>132</v>
      </c>
      <c r="AU140" s="147" t="s">
        <v>85</v>
      </c>
      <c r="AY140" s="13" t="s">
        <v>130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3" t="s">
        <v>81</v>
      </c>
      <c r="BK140" s="148">
        <f>ROUND(I140*H140,2)</f>
        <v>0</v>
      </c>
      <c r="BL140" s="13" t="s">
        <v>137</v>
      </c>
      <c r="BM140" s="147" t="s">
        <v>143</v>
      </c>
    </row>
    <row r="141" spans="2:47" s="1" customFormat="1" ht="12">
      <c r="B141" s="28"/>
      <c r="D141" s="149" t="s">
        <v>139</v>
      </c>
      <c r="F141" s="150" t="s">
        <v>144</v>
      </c>
      <c r="I141" s="111"/>
      <c r="L141" s="28"/>
      <c r="M141" s="151"/>
      <c r="T141" s="52"/>
      <c r="AT141" s="13" t="s">
        <v>139</v>
      </c>
      <c r="AU141" s="13" t="s">
        <v>85</v>
      </c>
    </row>
    <row r="142" spans="2:65" s="1" customFormat="1" ht="24.2" customHeight="1">
      <c r="B142" s="28"/>
      <c r="C142" s="137" t="s">
        <v>145</v>
      </c>
      <c r="D142" s="137" t="s">
        <v>132</v>
      </c>
      <c r="E142" s="138" t="s">
        <v>146</v>
      </c>
      <c r="F142" s="139" t="s">
        <v>147</v>
      </c>
      <c r="G142" s="140" t="s">
        <v>135</v>
      </c>
      <c r="H142" s="141">
        <v>45</v>
      </c>
      <c r="I142" s="142"/>
      <c r="J142" s="143">
        <f>ROUND(I142*H142,2)</f>
        <v>0</v>
      </c>
      <c r="K142" s="139" t="s">
        <v>136</v>
      </c>
      <c r="L142" s="28"/>
      <c r="M142" s="144" t="s">
        <v>1</v>
      </c>
      <c r="N142" s="107" t="s">
        <v>41</v>
      </c>
      <c r="P142" s="145">
        <f>O142*H142</f>
        <v>0</v>
      </c>
      <c r="Q142" s="145">
        <v>0</v>
      </c>
      <c r="R142" s="145">
        <f>Q142*H142</f>
        <v>0</v>
      </c>
      <c r="S142" s="145">
        <v>0.44</v>
      </c>
      <c r="T142" s="146">
        <f>S142*H142</f>
        <v>19.8</v>
      </c>
      <c r="AR142" s="147" t="s">
        <v>137</v>
      </c>
      <c r="AT142" s="147" t="s">
        <v>132</v>
      </c>
      <c r="AU142" s="147" t="s">
        <v>85</v>
      </c>
      <c r="AY142" s="13" t="s">
        <v>130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3" t="s">
        <v>81</v>
      </c>
      <c r="BK142" s="148">
        <f>ROUND(I142*H142,2)</f>
        <v>0</v>
      </c>
      <c r="BL142" s="13" t="s">
        <v>137</v>
      </c>
      <c r="BM142" s="147" t="s">
        <v>148</v>
      </c>
    </row>
    <row r="143" spans="2:47" s="1" customFormat="1" ht="12">
      <c r="B143" s="28"/>
      <c r="D143" s="149" t="s">
        <v>139</v>
      </c>
      <c r="F143" s="150" t="s">
        <v>149</v>
      </c>
      <c r="I143" s="111"/>
      <c r="L143" s="28"/>
      <c r="M143" s="151"/>
      <c r="T143" s="52"/>
      <c r="AT143" s="13" t="s">
        <v>139</v>
      </c>
      <c r="AU143" s="13" t="s">
        <v>85</v>
      </c>
    </row>
    <row r="144" spans="2:65" s="1" customFormat="1" ht="33" customHeight="1">
      <c r="B144" s="28"/>
      <c r="C144" s="137" t="s">
        <v>137</v>
      </c>
      <c r="D144" s="137" t="s">
        <v>132</v>
      </c>
      <c r="E144" s="138" t="s">
        <v>150</v>
      </c>
      <c r="F144" s="139" t="s">
        <v>151</v>
      </c>
      <c r="G144" s="140" t="s">
        <v>135</v>
      </c>
      <c r="H144" s="141">
        <v>243</v>
      </c>
      <c r="I144" s="142"/>
      <c r="J144" s="143">
        <f>ROUND(I144*H144,2)</f>
        <v>0</v>
      </c>
      <c r="K144" s="139" t="s">
        <v>136</v>
      </c>
      <c r="L144" s="28"/>
      <c r="M144" s="144" t="s">
        <v>1</v>
      </c>
      <c r="N144" s="107" t="s">
        <v>41</v>
      </c>
      <c r="P144" s="145">
        <f>O144*H144</f>
        <v>0</v>
      </c>
      <c r="Q144" s="145">
        <v>0</v>
      </c>
      <c r="R144" s="145">
        <f>Q144*H144</f>
        <v>0</v>
      </c>
      <c r="S144" s="145">
        <v>0.44</v>
      </c>
      <c r="T144" s="146">
        <f>S144*H144</f>
        <v>106.92</v>
      </c>
      <c r="AR144" s="147" t="s">
        <v>137</v>
      </c>
      <c r="AT144" s="147" t="s">
        <v>132</v>
      </c>
      <c r="AU144" s="147" t="s">
        <v>85</v>
      </c>
      <c r="AY144" s="13" t="s">
        <v>130</v>
      </c>
      <c r="BE144" s="148">
        <f>IF(N144="základní",J144,0)</f>
        <v>0</v>
      </c>
      <c r="BF144" s="148">
        <f>IF(N144="snížená",J144,0)</f>
        <v>0</v>
      </c>
      <c r="BG144" s="148">
        <f>IF(N144="zákl. přenesená",J144,0)</f>
        <v>0</v>
      </c>
      <c r="BH144" s="148">
        <f>IF(N144="sníž. přenesená",J144,0)</f>
        <v>0</v>
      </c>
      <c r="BI144" s="148">
        <f>IF(N144="nulová",J144,0)</f>
        <v>0</v>
      </c>
      <c r="BJ144" s="13" t="s">
        <v>81</v>
      </c>
      <c r="BK144" s="148">
        <f>ROUND(I144*H144,2)</f>
        <v>0</v>
      </c>
      <c r="BL144" s="13" t="s">
        <v>137</v>
      </c>
      <c r="BM144" s="147" t="s">
        <v>152</v>
      </c>
    </row>
    <row r="145" spans="2:47" s="1" customFormat="1" ht="12">
      <c r="B145" s="28"/>
      <c r="D145" s="149" t="s">
        <v>139</v>
      </c>
      <c r="F145" s="150" t="s">
        <v>153</v>
      </c>
      <c r="I145" s="111"/>
      <c r="L145" s="28"/>
      <c r="M145" s="151"/>
      <c r="T145" s="52"/>
      <c r="AT145" s="13" t="s">
        <v>139</v>
      </c>
      <c r="AU145" s="13" t="s">
        <v>85</v>
      </c>
    </row>
    <row r="146" spans="2:65" s="1" customFormat="1" ht="24.2" customHeight="1">
      <c r="B146" s="28"/>
      <c r="C146" s="137" t="s">
        <v>154</v>
      </c>
      <c r="D146" s="137" t="s">
        <v>132</v>
      </c>
      <c r="E146" s="138" t="s">
        <v>155</v>
      </c>
      <c r="F146" s="139" t="s">
        <v>156</v>
      </c>
      <c r="G146" s="140" t="s">
        <v>135</v>
      </c>
      <c r="H146" s="141">
        <v>198</v>
      </c>
      <c r="I146" s="142"/>
      <c r="J146" s="143">
        <f>ROUND(I146*H146,2)</f>
        <v>0</v>
      </c>
      <c r="K146" s="139" t="s">
        <v>136</v>
      </c>
      <c r="L146" s="28"/>
      <c r="M146" s="144" t="s">
        <v>1</v>
      </c>
      <c r="N146" s="107" t="s">
        <v>41</v>
      </c>
      <c r="P146" s="145">
        <f>O146*H146</f>
        <v>0</v>
      </c>
      <c r="Q146" s="145">
        <v>0</v>
      </c>
      <c r="R146" s="145">
        <f>Q146*H146</f>
        <v>0</v>
      </c>
      <c r="S146" s="145">
        <v>0.22</v>
      </c>
      <c r="T146" s="146">
        <f>S146*H146</f>
        <v>43.56</v>
      </c>
      <c r="AR146" s="147" t="s">
        <v>137</v>
      </c>
      <c r="AT146" s="147" t="s">
        <v>132</v>
      </c>
      <c r="AU146" s="147" t="s">
        <v>85</v>
      </c>
      <c r="AY146" s="13" t="s">
        <v>130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3" t="s">
        <v>81</v>
      </c>
      <c r="BK146" s="148">
        <f>ROUND(I146*H146,2)</f>
        <v>0</v>
      </c>
      <c r="BL146" s="13" t="s">
        <v>137</v>
      </c>
      <c r="BM146" s="147" t="s">
        <v>157</v>
      </c>
    </row>
    <row r="147" spans="2:47" s="1" customFormat="1" ht="12">
      <c r="B147" s="28"/>
      <c r="D147" s="149" t="s">
        <v>139</v>
      </c>
      <c r="F147" s="150" t="s">
        <v>158</v>
      </c>
      <c r="I147" s="111"/>
      <c r="L147" s="28"/>
      <c r="M147" s="151"/>
      <c r="T147" s="52"/>
      <c r="AT147" s="13" t="s">
        <v>139</v>
      </c>
      <c r="AU147" s="13" t="s">
        <v>85</v>
      </c>
    </row>
    <row r="148" spans="2:65" s="1" customFormat="1" ht="16.5" customHeight="1">
      <c r="B148" s="28"/>
      <c r="C148" s="137" t="s">
        <v>159</v>
      </c>
      <c r="D148" s="137" t="s">
        <v>132</v>
      </c>
      <c r="E148" s="138" t="s">
        <v>160</v>
      </c>
      <c r="F148" s="139" t="s">
        <v>161</v>
      </c>
      <c r="G148" s="140" t="s">
        <v>162</v>
      </c>
      <c r="H148" s="141">
        <v>192</v>
      </c>
      <c r="I148" s="142"/>
      <c r="J148" s="143">
        <f>ROUND(I148*H148,2)</f>
        <v>0</v>
      </c>
      <c r="K148" s="139" t="s">
        <v>136</v>
      </c>
      <c r="L148" s="28"/>
      <c r="M148" s="144" t="s">
        <v>1</v>
      </c>
      <c r="N148" s="107" t="s">
        <v>41</v>
      </c>
      <c r="P148" s="145">
        <f>O148*H148</f>
        <v>0</v>
      </c>
      <c r="Q148" s="145">
        <v>0</v>
      </c>
      <c r="R148" s="145">
        <f>Q148*H148</f>
        <v>0</v>
      </c>
      <c r="S148" s="145">
        <v>0.205</v>
      </c>
      <c r="T148" s="146">
        <f>S148*H148</f>
        <v>39.36</v>
      </c>
      <c r="AR148" s="147" t="s">
        <v>137</v>
      </c>
      <c r="AT148" s="147" t="s">
        <v>132</v>
      </c>
      <c r="AU148" s="147" t="s">
        <v>85</v>
      </c>
      <c r="AY148" s="13" t="s">
        <v>130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3" t="s">
        <v>81</v>
      </c>
      <c r="BK148" s="148">
        <f>ROUND(I148*H148,2)</f>
        <v>0</v>
      </c>
      <c r="BL148" s="13" t="s">
        <v>137</v>
      </c>
      <c r="BM148" s="147" t="s">
        <v>163</v>
      </c>
    </row>
    <row r="149" spans="2:47" s="1" customFormat="1" ht="12">
      <c r="B149" s="28"/>
      <c r="D149" s="149" t="s">
        <v>139</v>
      </c>
      <c r="F149" s="150" t="s">
        <v>164</v>
      </c>
      <c r="I149" s="111"/>
      <c r="L149" s="28"/>
      <c r="M149" s="151"/>
      <c r="T149" s="52"/>
      <c r="AT149" s="13" t="s">
        <v>139</v>
      </c>
      <c r="AU149" s="13" t="s">
        <v>85</v>
      </c>
    </row>
    <row r="150" spans="2:65" s="1" customFormat="1" ht="24.2" customHeight="1">
      <c r="B150" s="28"/>
      <c r="C150" s="137" t="s">
        <v>165</v>
      </c>
      <c r="D150" s="137" t="s">
        <v>132</v>
      </c>
      <c r="E150" s="138" t="s">
        <v>166</v>
      </c>
      <c r="F150" s="139" t="s">
        <v>167</v>
      </c>
      <c r="G150" s="140" t="s">
        <v>135</v>
      </c>
      <c r="H150" s="141">
        <v>81</v>
      </c>
      <c r="I150" s="142"/>
      <c r="J150" s="143">
        <f>ROUND(I150*H150,2)</f>
        <v>0</v>
      </c>
      <c r="K150" s="139" t="s">
        <v>136</v>
      </c>
      <c r="L150" s="28"/>
      <c r="M150" s="144" t="s">
        <v>1</v>
      </c>
      <c r="N150" s="107" t="s">
        <v>41</v>
      </c>
      <c r="P150" s="145">
        <f>O150*H150</f>
        <v>0</v>
      </c>
      <c r="Q150" s="145">
        <v>0</v>
      </c>
      <c r="R150" s="145">
        <f>Q150*H150</f>
        <v>0</v>
      </c>
      <c r="S150" s="145">
        <v>0</v>
      </c>
      <c r="T150" s="146">
        <f>S150*H150</f>
        <v>0</v>
      </c>
      <c r="AR150" s="147" t="s">
        <v>137</v>
      </c>
      <c r="AT150" s="147" t="s">
        <v>132</v>
      </c>
      <c r="AU150" s="147" t="s">
        <v>85</v>
      </c>
      <c r="AY150" s="13" t="s">
        <v>130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3" t="s">
        <v>81</v>
      </c>
      <c r="BK150" s="148">
        <f>ROUND(I150*H150,2)</f>
        <v>0</v>
      </c>
      <c r="BL150" s="13" t="s">
        <v>137</v>
      </c>
      <c r="BM150" s="147" t="s">
        <v>168</v>
      </c>
    </row>
    <row r="151" spans="2:47" s="1" customFormat="1" ht="12">
      <c r="B151" s="28"/>
      <c r="D151" s="149" t="s">
        <v>139</v>
      </c>
      <c r="F151" s="150" t="s">
        <v>169</v>
      </c>
      <c r="I151" s="111"/>
      <c r="L151" s="28"/>
      <c r="M151" s="151"/>
      <c r="T151" s="52"/>
      <c r="AT151" s="13" t="s">
        <v>139</v>
      </c>
      <c r="AU151" s="13" t="s">
        <v>85</v>
      </c>
    </row>
    <row r="152" spans="2:65" s="1" customFormat="1" ht="24.2" customHeight="1">
      <c r="B152" s="28"/>
      <c r="C152" s="137" t="s">
        <v>170</v>
      </c>
      <c r="D152" s="137" t="s">
        <v>132</v>
      </c>
      <c r="E152" s="138" t="s">
        <v>171</v>
      </c>
      <c r="F152" s="139" t="s">
        <v>172</v>
      </c>
      <c r="G152" s="140" t="s">
        <v>135</v>
      </c>
      <c r="H152" s="141">
        <v>81</v>
      </c>
      <c r="I152" s="142"/>
      <c r="J152" s="143">
        <f>ROUND(I152*H152,2)</f>
        <v>0</v>
      </c>
      <c r="K152" s="139" t="s">
        <v>136</v>
      </c>
      <c r="L152" s="28"/>
      <c r="M152" s="144" t="s">
        <v>1</v>
      </c>
      <c r="N152" s="107" t="s">
        <v>41</v>
      </c>
      <c r="P152" s="145">
        <f>O152*H152</f>
        <v>0</v>
      </c>
      <c r="Q152" s="145">
        <v>0</v>
      </c>
      <c r="R152" s="145">
        <f>Q152*H152</f>
        <v>0</v>
      </c>
      <c r="S152" s="145">
        <v>0</v>
      </c>
      <c r="T152" s="146">
        <f>S152*H152</f>
        <v>0</v>
      </c>
      <c r="AR152" s="147" t="s">
        <v>137</v>
      </c>
      <c r="AT152" s="147" t="s">
        <v>132</v>
      </c>
      <c r="AU152" s="147" t="s">
        <v>85</v>
      </c>
      <c r="AY152" s="13" t="s">
        <v>130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3" t="s">
        <v>81</v>
      </c>
      <c r="BK152" s="148">
        <f>ROUND(I152*H152,2)</f>
        <v>0</v>
      </c>
      <c r="BL152" s="13" t="s">
        <v>137</v>
      </c>
      <c r="BM152" s="147" t="s">
        <v>173</v>
      </c>
    </row>
    <row r="153" spans="2:47" s="1" customFormat="1" ht="12">
      <c r="B153" s="28"/>
      <c r="D153" s="149" t="s">
        <v>139</v>
      </c>
      <c r="F153" s="150" t="s">
        <v>174</v>
      </c>
      <c r="I153" s="111"/>
      <c r="L153" s="28"/>
      <c r="M153" s="151"/>
      <c r="T153" s="52"/>
      <c r="AT153" s="13" t="s">
        <v>139</v>
      </c>
      <c r="AU153" s="13" t="s">
        <v>85</v>
      </c>
    </row>
    <row r="154" spans="2:65" s="1" customFormat="1" ht="16.5" customHeight="1">
      <c r="B154" s="28"/>
      <c r="C154" s="152" t="s">
        <v>175</v>
      </c>
      <c r="D154" s="152" t="s">
        <v>176</v>
      </c>
      <c r="E154" s="153" t="s">
        <v>177</v>
      </c>
      <c r="F154" s="154" t="s">
        <v>178</v>
      </c>
      <c r="G154" s="155" t="s">
        <v>179</v>
      </c>
      <c r="H154" s="156">
        <v>1.62</v>
      </c>
      <c r="I154" s="157"/>
      <c r="J154" s="158">
        <f>ROUND(I154*H154,2)</f>
        <v>0</v>
      </c>
      <c r="K154" s="154" t="s">
        <v>136</v>
      </c>
      <c r="L154" s="159"/>
      <c r="M154" s="160" t="s">
        <v>1</v>
      </c>
      <c r="N154" s="161" t="s">
        <v>41</v>
      </c>
      <c r="P154" s="145">
        <f>O154*H154</f>
        <v>0</v>
      </c>
      <c r="Q154" s="145">
        <v>0.001</v>
      </c>
      <c r="R154" s="145">
        <f>Q154*H154</f>
        <v>0.0016200000000000001</v>
      </c>
      <c r="S154" s="145">
        <v>0</v>
      </c>
      <c r="T154" s="146">
        <f>S154*H154</f>
        <v>0</v>
      </c>
      <c r="AR154" s="147" t="s">
        <v>170</v>
      </c>
      <c r="AT154" s="147" t="s">
        <v>176</v>
      </c>
      <c r="AU154" s="147" t="s">
        <v>85</v>
      </c>
      <c r="AY154" s="13" t="s">
        <v>130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3" t="s">
        <v>81</v>
      </c>
      <c r="BK154" s="148">
        <f>ROUND(I154*H154,2)</f>
        <v>0</v>
      </c>
      <c r="BL154" s="13" t="s">
        <v>137</v>
      </c>
      <c r="BM154" s="147" t="s">
        <v>180</v>
      </c>
    </row>
    <row r="155" spans="2:63" s="11" customFormat="1" ht="22.9" customHeight="1">
      <c r="B155" s="125"/>
      <c r="D155" s="126" t="s">
        <v>75</v>
      </c>
      <c r="E155" s="135" t="s">
        <v>154</v>
      </c>
      <c r="F155" s="135" t="s">
        <v>181</v>
      </c>
      <c r="I155" s="128"/>
      <c r="J155" s="136">
        <f>BK155</f>
        <v>0</v>
      </c>
      <c r="L155" s="125"/>
      <c r="M155" s="130"/>
      <c r="P155" s="131">
        <f>SUM(P156:P170)</f>
        <v>0</v>
      </c>
      <c r="R155" s="131">
        <f>SUM(R156:R170)</f>
        <v>64.56672</v>
      </c>
      <c r="T155" s="132">
        <f>SUM(T156:T170)</f>
        <v>0</v>
      </c>
      <c r="AR155" s="126" t="s">
        <v>81</v>
      </c>
      <c r="AT155" s="133" t="s">
        <v>75</v>
      </c>
      <c r="AU155" s="133" t="s">
        <v>81</v>
      </c>
      <c r="AY155" s="126" t="s">
        <v>130</v>
      </c>
      <c r="BK155" s="134">
        <f>SUM(BK156:BK170)</f>
        <v>0</v>
      </c>
    </row>
    <row r="156" spans="2:65" s="1" customFormat="1" ht="24.2" customHeight="1">
      <c r="B156" s="28"/>
      <c r="C156" s="137" t="s">
        <v>182</v>
      </c>
      <c r="D156" s="137" t="s">
        <v>132</v>
      </c>
      <c r="E156" s="138" t="s">
        <v>183</v>
      </c>
      <c r="F156" s="139" t="s">
        <v>184</v>
      </c>
      <c r="G156" s="140" t="s">
        <v>135</v>
      </c>
      <c r="H156" s="141">
        <v>288</v>
      </c>
      <c r="I156" s="142"/>
      <c r="J156" s="143">
        <f>ROUND(I156*H156,2)</f>
        <v>0</v>
      </c>
      <c r="K156" s="139" t="s">
        <v>136</v>
      </c>
      <c r="L156" s="28"/>
      <c r="M156" s="144" t="s">
        <v>1</v>
      </c>
      <c r="N156" s="107" t="s">
        <v>41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137</v>
      </c>
      <c r="AT156" s="147" t="s">
        <v>132</v>
      </c>
      <c r="AU156" s="147" t="s">
        <v>85</v>
      </c>
      <c r="AY156" s="13" t="s">
        <v>130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3" t="s">
        <v>81</v>
      </c>
      <c r="BK156" s="148">
        <f>ROUND(I156*H156,2)</f>
        <v>0</v>
      </c>
      <c r="BL156" s="13" t="s">
        <v>137</v>
      </c>
      <c r="BM156" s="147" t="s">
        <v>185</v>
      </c>
    </row>
    <row r="157" spans="2:47" s="1" customFormat="1" ht="12">
      <c r="B157" s="28"/>
      <c r="D157" s="149" t="s">
        <v>139</v>
      </c>
      <c r="F157" s="150" t="s">
        <v>186</v>
      </c>
      <c r="I157" s="111"/>
      <c r="L157" s="28"/>
      <c r="M157" s="151"/>
      <c r="T157" s="52"/>
      <c r="AT157" s="13" t="s">
        <v>139</v>
      </c>
      <c r="AU157" s="13" t="s">
        <v>85</v>
      </c>
    </row>
    <row r="158" spans="2:65" s="1" customFormat="1" ht="24.2" customHeight="1">
      <c r="B158" s="28"/>
      <c r="C158" s="137" t="s">
        <v>187</v>
      </c>
      <c r="D158" s="137" t="s">
        <v>132</v>
      </c>
      <c r="E158" s="138" t="s">
        <v>188</v>
      </c>
      <c r="F158" s="139" t="s">
        <v>189</v>
      </c>
      <c r="G158" s="140" t="s">
        <v>135</v>
      </c>
      <c r="H158" s="141">
        <v>288</v>
      </c>
      <c r="I158" s="142"/>
      <c r="J158" s="143">
        <f>ROUND(I158*H158,2)</f>
        <v>0</v>
      </c>
      <c r="K158" s="139" t="s">
        <v>136</v>
      </c>
      <c r="L158" s="28"/>
      <c r="M158" s="144" t="s">
        <v>1</v>
      </c>
      <c r="N158" s="107" t="s">
        <v>41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137</v>
      </c>
      <c r="AT158" s="147" t="s">
        <v>132</v>
      </c>
      <c r="AU158" s="147" t="s">
        <v>85</v>
      </c>
      <c r="AY158" s="13" t="s">
        <v>130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3" t="s">
        <v>81</v>
      </c>
      <c r="BK158" s="148">
        <f>ROUND(I158*H158,2)</f>
        <v>0</v>
      </c>
      <c r="BL158" s="13" t="s">
        <v>137</v>
      </c>
      <c r="BM158" s="147" t="s">
        <v>190</v>
      </c>
    </row>
    <row r="159" spans="2:47" s="1" customFormat="1" ht="12">
      <c r="B159" s="28"/>
      <c r="D159" s="149" t="s">
        <v>139</v>
      </c>
      <c r="F159" s="150" t="s">
        <v>191</v>
      </c>
      <c r="I159" s="111"/>
      <c r="L159" s="28"/>
      <c r="M159" s="151"/>
      <c r="T159" s="52"/>
      <c r="AT159" s="13" t="s">
        <v>139</v>
      </c>
      <c r="AU159" s="13" t="s">
        <v>85</v>
      </c>
    </row>
    <row r="160" spans="2:65" s="1" customFormat="1" ht="24.2" customHeight="1">
      <c r="B160" s="28"/>
      <c r="C160" s="137" t="s">
        <v>192</v>
      </c>
      <c r="D160" s="137" t="s">
        <v>132</v>
      </c>
      <c r="E160" s="138" t="s">
        <v>193</v>
      </c>
      <c r="F160" s="139" t="s">
        <v>194</v>
      </c>
      <c r="G160" s="140" t="s">
        <v>135</v>
      </c>
      <c r="H160" s="141">
        <v>288</v>
      </c>
      <c r="I160" s="142"/>
      <c r="J160" s="143">
        <f>ROUND(I160*H160,2)</f>
        <v>0</v>
      </c>
      <c r="K160" s="139" t="s">
        <v>136</v>
      </c>
      <c r="L160" s="28"/>
      <c r="M160" s="144" t="s">
        <v>1</v>
      </c>
      <c r="N160" s="107" t="s">
        <v>41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137</v>
      </c>
      <c r="AT160" s="147" t="s">
        <v>132</v>
      </c>
      <c r="AU160" s="147" t="s">
        <v>85</v>
      </c>
      <c r="AY160" s="13" t="s">
        <v>130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3" t="s">
        <v>81</v>
      </c>
      <c r="BK160" s="148">
        <f>ROUND(I160*H160,2)</f>
        <v>0</v>
      </c>
      <c r="BL160" s="13" t="s">
        <v>137</v>
      </c>
      <c r="BM160" s="147" t="s">
        <v>195</v>
      </c>
    </row>
    <row r="161" spans="2:47" s="1" customFormat="1" ht="12">
      <c r="B161" s="28"/>
      <c r="D161" s="149" t="s">
        <v>139</v>
      </c>
      <c r="F161" s="150" t="s">
        <v>196</v>
      </c>
      <c r="I161" s="111"/>
      <c r="L161" s="28"/>
      <c r="M161" s="151"/>
      <c r="T161" s="52"/>
      <c r="AT161" s="13" t="s">
        <v>139</v>
      </c>
      <c r="AU161" s="13" t="s">
        <v>85</v>
      </c>
    </row>
    <row r="162" spans="2:65" s="1" customFormat="1" ht="21.75" customHeight="1">
      <c r="B162" s="28"/>
      <c r="C162" s="137" t="s">
        <v>197</v>
      </c>
      <c r="D162" s="137" t="s">
        <v>132</v>
      </c>
      <c r="E162" s="138" t="s">
        <v>198</v>
      </c>
      <c r="F162" s="139" t="s">
        <v>199</v>
      </c>
      <c r="G162" s="140" t="s">
        <v>135</v>
      </c>
      <c r="H162" s="141">
        <v>21.6</v>
      </c>
      <c r="I162" s="142"/>
      <c r="J162" s="143">
        <f>ROUND(I162*H162,2)</f>
        <v>0</v>
      </c>
      <c r="K162" s="139" t="s">
        <v>136</v>
      </c>
      <c r="L162" s="28"/>
      <c r="M162" s="144" t="s">
        <v>1</v>
      </c>
      <c r="N162" s="107" t="s">
        <v>41</v>
      </c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137</v>
      </c>
      <c r="AT162" s="147" t="s">
        <v>132</v>
      </c>
      <c r="AU162" s="147" t="s">
        <v>85</v>
      </c>
      <c r="AY162" s="13" t="s">
        <v>130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3" t="s">
        <v>81</v>
      </c>
      <c r="BK162" s="148">
        <f>ROUND(I162*H162,2)</f>
        <v>0</v>
      </c>
      <c r="BL162" s="13" t="s">
        <v>137</v>
      </c>
      <c r="BM162" s="147" t="s">
        <v>200</v>
      </c>
    </row>
    <row r="163" spans="2:47" s="1" customFormat="1" ht="12">
      <c r="B163" s="28"/>
      <c r="D163" s="149" t="s">
        <v>139</v>
      </c>
      <c r="F163" s="150" t="s">
        <v>201</v>
      </c>
      <c r="I163" s="111"/>
      <c r="L163" s="28"/>
      <c r="M163" s="151"/>
      <c r="T163" s="52"/>
      <c r="AT163" s="13" t="s">
        <v>139</v>
      </c>
      <c r="AU163" s="13" t="s">
        <v>85</v>
      </c>
    </row>
    <row r="164" spans="2:65" s="1" customFormat="1" ht="24.2" customHeight="1">
      <c r="B164" s="28"/>
      <c r="C164" s="137" t="s">
        <v>202</v>
      </c>
      <c r="D164" s="137" t="s">
        <v>132</v>
      </c>
      <c r="E164" s="138" t="s">
        <v>203</v>
      </c>
      <c r="F164" s="139" t="s">
        <v>204</v>
      </c>
      <c r="G164" s="140" t="s">
        <v>135</v>
      </c>
      <c r="H164" s="141">
        <v>21.6</v>
      </c>
      <c r="I164" s="142"/>
      <c r="J164" s="143">
        <f>ROUND(I164*H164,2)</f>
        <v>0</v>
      </c>
      <c r="K164" s="139" t="s">
        <v>136</v>
      </c>
      <c r="L164" s="28"/>
      <c r="M164" s="144" t="s">
        <v>1</v>
      </c>
      <c r="N164" s="107" t="s">
        <v>41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137</v>
      </c>
      <c r="AT164" s="147" t="s">
        <v>132</v>
      </c>
      <c r="AU164" s="147" t="s">
        <v>85</v>
      </c>
      <c r="AY164" s="13" t="s">
        <v>130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3" t="s">
        <v>81</v>
      </c>
      <c r="BK164" s="148">
        <f>ROUND(I164*H164,2)</f>
        <v>0</v>
      </c>
      <c r="BL164" s="13" t="s">
        <v>137</v>
      </c>
      <c r="BM164" s="147" t="s">
        <v>205</v>
      </c>
    </row>
    <row r="165" spans="2:47" s="1" customFormat="1" ht="12">
      <c r="B165" s="28"/>
      <c r="D165" s="149" t="s">
        <v>139</v>
      </c>
      <c r="F165" s="150" t="s">
        <v>206</v>
      </c>
      <c r="I165" s="111"/>
      <c r="L165" s="28"/>
      <c r="M165" s="151"/>
      <c r="T165" s="52"/>
      <c r="AT165" s="13" t="s">
        <v>139</v>
      </c>
      <c r="AU165" s="13" t="s">
        <v>85</v>
      </c>
    </row>
    <row r="166" spans="2:65" s="1" customFormat="1" ht="33" customHeight="1">
      <c r="B166" s="28"/>
      <c r="C166" s="137" t="s">
        <v>8</v>
      </c>
      <c r="D166" s="137" t="s">
        <v>132</v>
      </c>
      <c r="E166" s="138" t="s">
        <v>207</v>
      </c>
      <c r="F166" s="139" t="s">
        <v>208</v>
      </c>
      <c r="G166" s="140" t="s">
        <v>135</v>
      </c>
      <c r="H166" s="141">
        <v>288</v>
      </c>
      <c r="I166" s="142"/>
      <c r="J166" s="143">
        <f>ROUND(I166*H166,2)</f>
        <v>0</v>
      </c>
      <c r="K166" s="139" t="s">
        <v>136</v>
      </c>
      <c r="L166" s="28"/>
      <c r="M166" s="144" t="s">
        <v>1</v>
      </c>
      <c r="N166" s="107" t="s">
        <v>41</v>
      </c>
      <c r="P166" s="145">
        <f>O166*H166</f>
        <v>0</v>
      </c>
      <c r="Q166" s="145">
        <v>0.08922</v>
      </c>
      <c r="R166" s="145">
        <f>Q166*H166</f>
        <v>25.695359999999997</v>
      </c>
      <c r="S166" s="145">
        <v>0</v>
      </c>
      <c r="T166" s="146">
        <f>S166*H166</f>
        <v>0</v>
      </c>
      <c r="AR166" s="147" t="s">
        <v>137</v>
      </c>
      <c r="AT166" s="147" t="s">
        <v>132</v>
      </c>
      <c r="AU166" s="147" t="s">
        <v>85</v>
      </c>
      <c r="AY166" s="13" t="s">
        <v>130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3" t="s">
        <v>81</v>
      </c>
      <c r="BK166" s="148">
        <f>ROUND(I166*H166,2)</f>
        <v>0</v>
      </c>
      <c r="BL166" s="13" t="s">
        <v>137</v>
      </c>
      <c r="BM166" s="147" t="s">
        <v>209</v>
      </c>
    </row>
    <row r="167" spans="2:47" s="1" customFormat="1" ht="12">
      <c r="B167" s="28"/>
      <c r="D167" s="149" t="s">
        <v>139</v>
      </c>
      <c r="F167" s="150" t="s">
        <v>210</v>
      </c>
      <c r="I167" s="111"/>
      <c r="L167" s="28"/>
      <c r="M167" s="151"/>
      <c r="T167" s="52"/>
      <c r="AT167" s="13" t="s">
        <v>139</v>
      </c>
      <c r="AU167" s="13" t="s">
        <v>85</v>
      </c>
    </row>
    <row r="168" spans="2:65" s="1" customFormat="1" ht="21.75" customHeight="1">
      <c r="B168" s="28"/>
      <c r="C168" s="152" t="s">
        <v>211</v>
      </c>
      <c r="D168" s="152" t="s">
        <v>176</v>
      </c>
      <c r="E168" s="153" t="s">
        <v>212</v>
      </c>
      <c r="F168" s="154" t="s">
        <v>213</v>
      </c>
      <c r="G168" s="155" t="s">
        <v>135</v>
      </c>
      <c r="H168" s="156">
        <v>293.76</v>
      </c>
      <c r="I168" s="157"/>
      <c r="J168" s="158">
        <f>ROUND(I168*H168,2)</f>
        <v>0</v>
      </c>
      <c r="K168" s="154" t="s">
        <v>136</v>
      </c>
      <c r="L168" s="159"/>
      <c r="M168" s="160" t="s">
        <v>1</v>
      </c>
      <c r="N168" s="161" t="s">
        <v>41</v>
      </c>
      <c r="P168" s="145">
        <f>O168*H168</f>
        <v>0</v>
      </c>
      <c r="Q168" s="145">
        <v>0.131</v>
      </c>
      <c r="R168" s="145">
        <f>Q168*H168</f>
        <v>38.48256</v>
      </c>
      <c r="S168" s="145">
        <v>0</v>
      </c>
      <c r="T168" s="146">
        <f>S168*H168</f>
        <v>0</v>
      </c>
      <c r="AR168" s="147" t="s">
        <v>170</v>
      </c>
      <c r="AT168" s="147" t="s">
        <v>176</v>
      </c>
      <c r="AU168" s="147" t="s">
        <v>85</v>
      </c>
      <c r="AY168" s="13" t="s">
        <v>130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3" t="s">
        <v>81</v>
      </c>
      <c r="BK168" s="148">
        <f>ROUND(I168*H168,2)</f>
        <v>0</v>
      </c>
      <c r="BL168" s="13" t="s">
        <v>137</v>
      </c>
      <c r="BM168" s="147" t="s">
        <v>214</v>
      </c>
    </row>
    <row r="169" spans="2:65" s="1" customFormat="1" ht="21.75" customHeight="1">
      <c r="B169" s="28"/>
      <c r="C169" s="137" t="s">
        <v>215</v>
      </c>
      <c r="D169" s="137" t="s">
        <v>132</v>
      </c>
      <c r="E169" s="138" t="s">
        <v>216</v>
      </c>
      <c r="F169" s="139" t="s">
        <v>217</v>
      </c>
      <c r="G169" s="140" t="s">
        <v>162</v>
      </c>
      <c r="H169" s="141">
        <v>108</v>
      </c>
      <c r="I169" s="142"/>
      <c r="J169" s="143">
        <f>ROUND(I169*H169,2)</f>
        <v>0</v>
      </c>
      <c r="K169" s="139" t="s">
        <v>136</v>
      </c>
      <c r="L169" s="28"/>
      <c r="M169" s="144" t="s">
        <v>1</v>
      </c>
      <c r="N169" s="107" t="s">
        <v>41</v>
      </c>
      <c r="P169" s="145">
        <f>O169*H169</f>
        <v>0</v>
      </c>
      <c r="Q169" s="145">
        <v>0.0036</v>
      </c>
      <c r="R169" s="145">
        <f>Q169*H169</f>
        <v>0.3888</v>
      </c>
      <c r="S169" s="145">
        <v>0</v>
      </c>
      <c r="T169" s="146">
        <f>S169*H169</f>
        <v>0</v>
      </c>
      <c r="AR169" s="147" t="s">
        <v>137</v>
      </c>
      <c r="AT169" s="147" t="s">
        <v>132</v>
      </c>
      <c r="AU169" s="147" t="s">
        <v>85</v>
      </c>
      <c r="AY169" s="13" t="s">
        <v>130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3" t="s">
        <v>81</v>
      </c>
      <c r="BK169" s="148">
        <f>ROUND(I169*H169,2)</f>
        <v>0</v>
      </c>
      <c r="BL169" s="13" t="s">
        <v>137</v>
      </c>
      <c r="BM169" s="147" t="s">
        <v>218</v>
      </c>
    </row>
    <row r="170" spans="2:47" s="1" customFormat="1" ht="12">
      <c r="B170" s="28"/>
      <c r="D170" s="149" t="s">
        <v>139</v>
      </c>
      <c r="F170" s="150" t="s">
        <v>219</v>
      </c>
      <c r="I170" s="111"/>
      <c r="L170" s="28"/>
      <c r="M170" s="151"/>
      <c r="T170" s="52"/>
      <c r="AT170" s="13" t="s">
        <v>139</v>
      </c>
      <c r="AU170" s="13" t="s">
        <v>85</v>
      </c>
    </row>
    <row r="171" spans="2:63" s="11" customFormat="1" ht="22.9" customHeight="1">
      <c r="B171" s="125"/>
      <c r="D171" s="126" t="s">
        <v>75</v>
      </c>
      <c r="E171" s="135" t="s">
        <v>175</v>
      </c>
      <c r="F171" s="135" t="s">
        <v>220</v>
      </c>
      <c r="I171" s="128"/>
      <c r="J171" s="136">
        <f>BK171</f>
        <v>0</v>
      </c>
      <c r="L171" s="125"/>
      <c r="M171" s="130"/>
      <c r="P171" s="131">
        <f>SUM(P172:P182)</f>
        <v>0</v>
      </c>
      <c r="R171" s="131">
        <f>SUM(R172:R182)</f>
        <v>34.2894</v>
      </c>
      <c r="T171" s="132">
        <f>SUM(T172:T182)</f>
        <v>1.055</v>
      </c>
      <c r="AR171" s="126" t="s">
        <v>81</v>
      </c>
      <c r="AT171" s="133" t="s">
        <v>75</v>
      </c>
      <c r="AU171" s="133" t="s">
        <v>81</v>
      </c>
      <c r="AY171" s="126" t="s">
        <v>130</v>
      </c>
      <c r="BK171" s="134">
        <f>SUM(BK172:BK182)</f>
        <v>0</v>
      </c>
    </row>
    <row r="172" spans="2:65" s="1" customFormat="1" ht="16.5" customHeight="1">
      <c r="B172" s="28"/>
      <c r="C172" s="137" t="s">
        <v>221</v>
      </c>
      <c r="D172" s="137" t="s">
        <v>132</v>
      </c>
      <c r="E172" s="138" t="s">
        <v>222</v>
      </c>
      <c r="F172" s="139" t="s">
        <v>223</v>
      </c>
      <c r="G172" s="140" t="s">
        <v>224</v>
      </c>
      <c r="H172" s="141">
        <v>1</v>
      </c>
      <c r="I172" s="142"/>
      <c r="J172" s="143">
        <f>ROUND(I172*H172,2)</f>
        <v>0</v>
      </c>
      <c r="K172" s="139" t="s">
        <v>1</v>
      </c>
      <c r="L172" s="28"/>
      <c r="M172" s="144" t="s">
        <v>1</v>
      </c>
      <c r="N172" s="107" t="s">
        <v>41</v>
      </c>
      <c r="P172" s="145">
        <f>O172*H172</f>
        <v>0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137</v>
      </c>
      <c r="AT172" s="147" t="s">
        <v>132</v>
      </c>
      <c r="AU172" s="147" t="s">
        <v>85</v>
      </c>
      <c r="AY172" s="13" t="s">
        <v>130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3" t="s">
        <v>81</v>
      </c>
      <c r="BK172" s="148">
        <f>ROUND(I172*H172,2)</f>
        <v>0</v>
      </c>
      <c r="BL172" s="13" t="s">
        <v>137</v>
      </c>
      <c r="BM172" s="147" t="s">
        <v>225</v>
      </c>
    </row>
    <row r="173" spans="2:65" s="1" customFormat="1" ht="24.2" customHeight="1">
      <c r="B173" s="28"/>
      <c r="C173" s="137" t="s">
        <v>226</v>
      </c>
      <c r="D173" s="137" t="s">
        <v>132</v>
      </c>
      <c r="E173" s="138" t="s">
        <v>227</v>
      </c>
      <c r="F173" s="139" t="s">
        <v>228</v>
      </c>
      <c r="G173" s="140" t="s">
        <v>229</v>
      </c>
      <c r="H173" s="141">
        <v>1</v>
      </c>
      <c r="I173" s="142"/>
      <c r="J173" s="143">
        <f>ROUND(I173*H173,2)</f>
        <v>0</v>
      </c>
      <c r="K173" s="139" t="s">
        <v>136</v>
      </c>
      <c r="L173" s="28"/>
      <c r="M173" s="144" t="s">
        <v>1</v>
      </c>
      <c r="N173" s="107" t="s">
        <v>41</v>
      </c>
      <c r="P173" s="145">
        <f>O173*H173</f>
        <v>0</v>
      </c>
      <c r="Q173" s="145">
        <v>0.11276</v>
      </c>
      <c r="R173" s="145">
        <f>Q173*H173</f>
        <v>0.11276</v>
      </c>
      <c r="S173" s="145">
        <v>0</v>
      </c>
      <c r="T173" s="146">
        <f>S173*H173</f>
        <v>0</v>
      </c>
      <c r="AR173" s="147" t="s">
        <v>137</v>
      </c>
      <c r="AT173" s="147" t="s">
        <v>132</v>
      </c>
      <c r="AU173" s="147" t="s">
        <v>85</v>
      </c>
      <c r="AY173" s="13" t="s">
        <v>130</v>
      </c>
      <c r="BE173" s="148">
        <f>IF(N173="základní",J173,0)</f>
        <v>0</v>
      </c>
      <c r="BF173" s="148">
        <f>IF(N173="snížená",J173,0)</f>
        <v>0</v>
      </c>
      <c r="BG173" s="148">
        <f>IF(N173="zákl. přenesená",J173,0)</f>
        <v>0</v>
      </c>
      <c r="BH173" s="148">
        <f>IF(N173="sníž. přenesená",J173,0)</f>
        <v>0</v>
      </c>
      <c r="BI173" s="148">
        <f>IF(N173="nulová",J173,0)</f>
        <v>0</v>
      </c>
      <c r="BJ173" s="13" t="s">
        <v>81</v>
      </c>
      <c r="BK173" s="148">
        <f>ROUND(I173*H173,2)</f>
        <v>0</v>
      </c>
      <c r="BL173" s="13" t="s">
        <v>137</v>
      </c>
      <c r="BM173" s="147" t="s">
        <v>230</v>
      </c>
    </row>
    <row r="174" spans="2:47" s="1" customFormat="1" ht="12">
      <c r="B174" s="28"/>
      <c r="D174" s="149" t="s">
        <v>139</v>
      </c>
      <c r="F174" s="150" t="s">
        <v>231</v>
      </c>
      <c r="I174" s="111"/>
      <c r="L174" s="28"/>
      <c r="M174" s="151"/>
      <c r="T174" s="52"/>
      <c r="AT174" s="13" t="s">
        <v>139</v>
      </c>
      <c r="AU174" s="13" t="s">
        <v>85</v>
      </c>
    </row>
    <row r="175" spans="2:65" s="1" customFormat="1" ht="33" customHeight="1">
      <c r="B175" s="28"/>
      <c r="C175" s="137" t="s">
        <v>232</v>
      </c>
      <c r="D175" s="137" t="s">
        <v>132</v>
      </c>
      <c r="E175" s="138" t="s">
        <v>233</v>
      </c>
      <c r="F175" s="139" t="s">
        <v>234</v>
      </c>
      <c r="G175" s="140" t="s">
        <v>162</v>
      </c>
      <c r="H175" s="141">
        <v>192</v>
      </c>
      <c r="I175" s="142"/>
      <c r="J175" s="143">
        <f>ROUND(I175*H175,2)</f>
        <v>0</v>
      </c>
      <c r="K175" s="139" t="s">
        <v>136</v>
      </c>
      <c r="L175" s="28"/>
      <c r="M175" s="144" t="s">
        <v>1</v>
      </c>
      <c r="N175" s="107" t="s">
        <v>41</v>
      </c>
      <c r="P175" s="145">
        <f>O175*H175</f>
        <v>0</v>
      </c>
      <c r="Q175" s="145">
        <v>0.1295</v>
      </c>
      <c r="R175" s="145">
        <f>Q175*H175</f>
        <v>24.864</v>
      </c>
      <c r="S175" s="145">
        <v>0</v>
      </c>
      <c r="T175" s="146">
        <f>S175*H175</f>
        <v>0</v>
      </c>
      <c r="AR175" s="147" t="s">
        <v>137</v>
      </c>
      <c r="AT175" s="147" t="s">
        <v>132</v>
      </c>
      <c r="AU175" s="147" t="s">
        <v>85</v>
      </c>
      <c r="AY175" s="13" t="s">
        <v>130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3" t="s">
        <v>81</v>
      </c>
      <c r="BK175" s="148">
        <f>ROUND(I175*H175,2)</f>
        <v>0</v>
      </c>
      <c r="BL175" s="13" t="s">
        <v>137</v>
      </c>
      <c r="BM175" s="147" t="s">
        <v>235</v>
      </c>
    </row>
    <row r="176" spans="2:47" s="1" customFormat="1" ht="12">
      <c r="B176" s="28"/>
      <c r="D176" s="149" t="s">
        <v>139</v>
      </c>
      <c r="F176" s="150" t="s">
        <v>236</v>
      </c>
      <c r="I176" s="111"/>
      <c r="L176" s="28"/>
      <c r="M176" s="151"/>
      <c r="T176" s="52"/>
      <c r="AT176" s="13" t="s">
        <v>139</v>
      </c>
      <c r="AU176" s="13" t="s">
        <v>85</v>
      </c>
    </row>
    <row r="177" spans="2:65" s="1" customFormat="1" ht="16.5" customHeight="1">
      <c r="B177" s="28"/>
      <c r="C177" s="152" t="s">
        <v>7</v>
      </c>
      <c r="D177" s="152" t="s">
        <v>176</v>
      </c>
      <c r="E177" s="153" t="s">
        <v>237</v>
      </c>
      <c r="F177" s="154" t="s">
        <v>238</v>
      </c>
      <c r="G177" s="155" t="s">
        <v>162</v>
      </c>
      <c r="H177" s="156">
        <v>195.84</v>
      </c>
      <c r="I177" s="157"/>
      <c r="J177" s="158">
        <f>ROUND(I177*H177,2)</f>
        <v>0</v>
      </c>
      <c r="K177" s="154" t="s">
        <v>136</v>
      </c>
      <c r="L177" s="159"/>
      <c r="M177" s="160" t="s">
        <v>1</v>
      </c>
      <c r="N177" s="161" t="s">
        <v>41</v>
      </c>
      <c r="P177" s="145">
        <f>O177*H177</f>
        <v>0</v>
      </c>
      <c r="Q177" s="145">
        <v>0.046</v>
      </c>
      <c r="R177" s="145">
        <f>Q177*H177</f>
        <v>9.00864</v>
      </c>
      <c r="S177" s="145">
        <v>0</v>
      </c>
      <c r="T177" s="146">
        <f>S177*H177</f>
        <v>0</v>
      </c>
      <c r="AR177" s="147" t="s">
        <v>170</v>
      </c>
      <c r="AT177" s="147" t="s">
        <v>176</v>
      </c>
      <c r="AU177" s="147" t="s">
        <v>85</v>
      </c>
      <c r="AY177" s="13" t="s">
        <v>130</v>
      </c>
      <c r="BE177" s="148">
        <f>IF(N177="základní",J177,0)</f>
        <v>0</v>
      </c>
      <c r="BF177" s="148">
        <f>IF(N177="snížená",J177,0)</f>
        <v>0</v>
      </c>
      <c r="BG177" s="148">
        <f>IF(N177="zákl. přenesená",J177,0)</f>
        <v>0</v>
      </c>
      <c r="BH177" s="148">
        <f>IF(N177="sníž. přenesená",J177,0)</f>
        <v>0</v>
      </c>
      <c r="BI177" s="148">
        <f>IF(N177="nulová",J177,0)</f>
        <v>0</v>
      </c>
      <c r="BJ177" s="13" t="s">
        <v>81</v>
      </c>
      <c r="BK177" s="148">
        <f>ROUND(I177*H177,2)</f>
        <v>0</v>
      </c>
      <c r="BL177" s="13" t="s">
        <v>137</v>
      </c>
      <c r="BM177" s="147" t="s">
        <v>239</v>
      </c>
    </row>
    <row r="178" spans="2:65" s="1" customFormat="1" ht="24.2" customHeight="1">
      <c r="B178" s="28"/>
      <c r="C178" s="152" t="s">
        <v>240</v>
      </c>
      <c r="D178" s="152" t="s">
        <v>176</v>
      </c>
      <c r="E178" s="153" t="s">
        <v>241</v>
      </c>
      <c r="F178" s="154" t="s">
        <v>242</v>
      </c>
      <c r="G178" s="155" t="s">
        <v>229</v>
      </c>
      <c r="H178" s="156">
        <v>8</v>
      </c>
      <c r="I178" s="157"/>
      <c r="J178" s="158">
        <f>ROUND(I178*H178,2)</f>
        <v>0</v>
      </c>
      <c r="K178" s="154" t="s">
        <v>1</v>
      </c>
      <c r="L178" s="159"/>
      <c r="M178" s="160" t="s">
        <v>1</v>
      </c>
      <c r="N178" s="161" t="s">
        <v>41</v>
      </c>
      <c r="P178" s="145">
        <f>O178*H178</f>
        <v>0</v>
      </c>
      <c r="Q178" s="145">
        <v>0.038</v>
      </c>
      <c r="R178" s="145">
        <f>Q178*H178</f>
        <v>0.304</v>
      </c>
      <c r="S178" s="145">
        <v>0</v>
      </c>
      <c r="T178" s="146">
        <f>S178*H178</f>
        <v>0</v>
      </c>
      <c r="AR178" s="147" t="s">
        <v>170</v>
      </c>
      <c r="AT178" s="147" t="s">
        <v>176</v>
      </c>
      <c r="AU178" s="147" t="s">
        <v>85</v>
      </c>
      <c r="AY178" s="13" t="s">
        <v>130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3" t="s">
        <v>81</v>
      </c>
      <c r="BK178" s="148">
        <f>ROUND(I178*H178,2)</f>
        <v>0</v>
      </c>
      <c r="BL178" s="13" t="s">
        <v>137</v>
      </c>
      <c r="BM178" s="147" t="s">
        <v>243</v>
      </c>
    </row>
    <row r="179" spans="2:65" s="1" customFormat="1" ht="24.2" customHeight="1">
      <c r="B179" s="28"/>
      <c r="C179" s="137" t="s">
        <v>244</v>
      </c>
      <c r="D179" s="137" t="s">
        <v>132</v>
      </c>
      <c r="E179" s="138" t="s">
        <v>245</v>
      </c>
      <c r="F179" s="139" t="s">
        <v>246</v>
      </c>
      <c r="G179" s="140" t="s">
        <v>162</v>
      </c>
      <c r="H179" s="141">
        <v>108</v>
      </c>
      <c r="I179" s="142"/>
      <c r="J179" s="143">
        <f>ROUND(I179*H179,2)</f>
        <v>0</v>
      </c>
      <c r="K179" s="139" t="s">
        <v>136</v>
      </c>
      <c r="L179" s="28"/>
      <c r="M179" s="144" t="s">
        <v>1</v>
      </c>
      <c r="N179" s="107" t="s">
        <v>41</v>
      </c>
      <c r="P179" s="145">
        <f>O179*H179</f>
        <v>0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137</v>
      </c>
      <c r="AT179" s="147" t="s">
        <v>132</v>
      </c>
      <c r="AU179" s="147" t="s">
        <v>85</v>
      </c>
      <c r="AY179" s="13" t="s">
        <v>130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3" t="s">
        <v>81</v>
      </c>
      <c r="BK179" s="148">
        <f>ROUND(I179*H179,2)</f>
        <v>0</v>
      </c>
      <c r="BL179" s="13" t="s">
        <v>137</v>
      </c>
      <c r="BM179" s="147" t="s">
        <v>247</v>
      </c>
    </row>
    <row r="180" spans="2:47" s="1" customFormat="1" ht="12">
      <c r="B180" s="28"/>
      <c r="D180" s="149" t="s">
        <v>139</v>
      </c>
      <c r="F180" s="150" t="s">
        <v>248</v>
      </c>
      <c r="I180" s="111"/>
      <c r="L180" s="28"/>
      <c r="M180" s="151"/>
      <c r="T180" s="52"/>
      <c r="AT180" s="13" t="s">
        <v>139</v>
      </c>
      <c r="AU180" s="13" t="s">
        <v>85</v>
      </c>
    </row>
    <row r="181" spans="2:65" s="1" customFormat="1" ht="24.2" customHeight="1">
      <c r="B181" s="28"/>
      <c r="C181" s="137" t="s">
        <v>249</v>
      </c>
      <c r="D181" s="137" t="s">
        <v>132</v>
      </c>
      <c r="E181" s="138" t="s">
        <v>250</v>
      </c>
      <c r="F181" s="139" t="s">
        <v>251</v>
      </c>
      <c r="G181" s="140" t="s">
        <v>162</v>
      </c>
      <c r="H181" s="141">
        <v>30</v>
      </c>
      <c r="I181" s="142"/>
      <c r="J181" s="143">
        <f>ROUND(I181*H181,2)</f>
        <v>0</v>
      </c>
      <c r="K181" s="139" t="s">
        <v>1</v>
      </c>
      <c r="L181" s="28"/>
      <c r="M181" s="144" t="s">
        <v>1</v>
      </c>
      <c r="N181" s="107" t="s">
        <v>41</v>
      </c>
      <c r="P181" s="145">
        <f>O181*H181</f>
        <v>0</v>
      </c>
      <c r="Q181" s="145">
        <v>0</v>
      </c>
      <c r="R181" s="145">
        <f>Q181*H181</f>
        <v>0</v>
      </c>
      <c r="S181" s="145">
        <v>0.035</v>
      </c>
      <c r="T181" s="146">
        <f>S181*H181</f>
        <v>1.05</v>
      </c>
      <c r="AR181" s="147" t="s">
        <v>137</v>
      </c>
      <c r="AT181" s="147" t="s">
        <v>132</v>
      </c>
      <c r="AU181" s="147" t="s">
        <v>85</v>
      </c>
      <c r="AY181" s="13" t="s">
        <v>130</v>
      </c>
      <c r="BE181" s="148">
        <f>IF(N181="základní",J181,0)</f>
        <v>0</v>
      </c>
      <c r="BF181" s="148">
        <f>IF(N181="snížená",J181,0)</f>
        <v>0</v>
      </c>
      <c r="BG181" s="148">
        <f>IF(N181="zákl. přenesená",J181,0)</f>
        <v>0</v>
      </c>
      <c r="BH181" s="148">
        <f>IF(N181="sníž. přenesená",J181,0)</f>
        <v>0</v>
      </c>
      <c r="BI181" s="148">
        <f>IF(N181="nulová",J181,0)</f>
        <v>0</v>
      </c>
      <c r="BJ181" s="13" t="s">
        <v>81</v>
      </c>
      <c r="BK181" s="148">
        <f>ROUND(I181*H181,2)</f>
        <v>0</v>
      </c>
      <c r="BL181" s="13" t="s">
        <v>137</v>
      </c>
      <c r="BM181" s="147" t="s">
        <v>252</v>
      </c>
    </row>
    <row r="182" spans="2:65" s="1" customFormat="1" ht="16.5" customHeight="1">
      <c r="B182" s="28"/>
      <c r="C182" s="137" t="s">
        <v>253</v>
      </c>
      <c r="D182" s="137" t="s">
        <v>132</v>
      </c>
      <c r="E182" s="138" t="s">
        <v>254</v>
      </c>
      <c r="F182" s="139" t="s">
        <v>255</v>
      </c>
      <c r="G182" s="140" t="s">
        <v>229</v>
      </c>
      <c r="H182" s="141">
        <v>1</v>
      </c>
      <c r="I182" s="142"/>
      <c r="J182" s="143">
        <f>ROUND(I182*H182,2)</f>
        <v>0</v>
      </c>
      <c r="K182" s="139" t="s">
        <v>1</v>
      </c>
      <c r="L182" s="28"/>
      <c r="M182" s="144" t="s">
        <v>1</v>
      </c>
      <c r="N182" s="107" t="s">
        <v>41</v>
      </c>
      <c r="P182" s="145">
        <f>O182*H182</f>
        <v>0</v>
      </c>
      <c r="Q182" s="145">
        <v>0</v>
      </c>
      <c r="R182" s="145">
        <f>Q182*H182</f>
        <v>0</v>
      </c>
      <c r="S182" s="145">
        <v>0.005</v>
      </c>
      <c r="T182" s="146">
        <f>S182*H182</f>
        <v>0.005</v>
      </c>
      <c r="AR182" s="147" t="s">
        <v>137</v>
      </c>
      <c r="AT182" s="147" t="s">
        <v>132</v>
      </c>
      <c r="AU182" s="147" t="s">
        <v>85</v>
      </c>
      <c r="AY182" s="13" t="s">
        <v>130</v>
      </c>
      <c r="BE182" s="148">
        <f>IF(N182="základní",J182,0)</f>
        <v>0</v>
      </c>
      <c r="BF182" s="148">
        <f>IF(N182="snížená",J182,0)</f>
        <v>0</v>
      </c>
      <c r="BG182" s="148">
        <f>IF(N182="zákl. přenesená",J182,0)</f>
        <v>0</v>
      </c>
      <c r="BH182" s="148">
        <f>IF(N182="sníž. přenesená",J182,0)</f>
        <v>0</v>
      </c>
      <c r="BI182" s="148">
        <f>IF(N182="nulová",J182,0)</f>
        <v>0</v>
      </c>
      <c r="BJ182" s="13" t="s">
        <v>81</v>
      </c>
      <c r="BK182" s="148">
        <f>ROUND(I182*H182,2)</f>
        <v>0</v>
      </c>
      <c r="BL182" s="13" t="s">
        <v>137</v>
      </c>
      <c r="BM182" s="147" t="s">
        <v>256</v>
      </c>
    </row>
    <row r="183" spans="2:63" s="11" customFormat="1" ht="22.9" customHeight="1">
      <c r="B183" s="125"/>
      <c r="D183" s="126" t="s">
        <v>75</v>
      </c>
      <c r="E183" s="135" t="s">
        <v>257</v>
      </c>
      <c r="F183" s="135" t="s">
        <v>258</v>
      </c>
      <c r="I183" s="128"/>
      <c r="J183" s="136">
        <f>BK183</f>
        <v>0</v>
      </c>
      <c r="L183" s="125"/>
      <c r="M183" s="130"/>
      <c r="P183" s="131">
        <f>SUM(P184:P197)</f>
        <v>0</v>
      </c>
      <c r="R183" s="131">
        <f>SUM(R184:R197)</f>
        <v>0</v>
      </c>
      <c r="T183" s="132">
        <f>SUM(T184:T197)</f>
        <v>0</v>
      </c>
      <c r="AR183" s="126" t="s">
        <v>81</v>
      </c>
      <c r="AT183" s="133" t="s">
        <v>75</v>
      </c>
      <c r="AU183" s="133" t="s">
        <v>81</v>
      </c>
      <c r="AY183" s="126" t="s">
        <v>130</v>
      </c>
      <c r="BK183" s="134">
        <f>SUM(BK184:BK197)</f>
        <v>0</v>
      </c>
    </row>
    <row r="184" spans="2:65" s="1" customFormat="1" ht="33" customHeight="1">
      <c r="B184" s="28"/>
      <c r="C184" s="137" t="s">
        <v>259</v>
      </c>
      <c r="D184" s="137" t="s">
        <v>132</v>
      </c>
      <c r="E184" s="138" t="s">
        <v>260</v>
      </c>
      <c r="F184" s="139" t="s">
        <v>261</v>
      </c>
      <c r="G184" s="140" t="s">
        <v>262</v>
      </c>
      <c r="H184" s="141">
        <v>233.645</v>
      </c>
      <c r="I184" s="142"/>
      <c r="J184" s="143">
        <f>ROUND(I184*H184,2)</f>
        <v>0</v>
      </c>
      <c r="K184" s="139" t="s">
        <v>136</v>
      </c>
      <c r="L184" s="28"/>
      <c r="M184" s="144" t="s">
        <v>1</v>
      </c>
      <c r="N184" s="107" t="s">
        <v>41</v>
      </c>
      <c r="P184" s="145">
        <f>O184*H184</f>
        <v>0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137</v>
      </c>
      <c r="AT184" s="147" t="s">
        <v>132</v>
      </c>
      <c r="AU184" s="147" t="s">
        <v>85</v>
      </c>
      <c r="AY184" s="13" t="s">
        <v>130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3" t="s">
        <v>81</v>
      </c>
      <c r="BK184" s="148">
        <f>ROUND(I184*H184,2)</f>
        <v>0</v>
      </c>
      <c r="BL184" s="13" t="s">
        <v>137</v>
      </c>
      <c r="BM184" s="147" t="s">
        <v>263</v>
      </c>
    </row>
    <row r="185" spans="2:47" s="1" customFormat="1" ht="12">
      <c r="B185" s="28"/>
      <c r="D185" s="149" t="s">
        <v>139</v>
      </c>
      <c r="F185" s="150" t="s">
        <v>264</v>
      </c>
      <c r="I185" s="111"/>
      <c r="L185" s="28"/>
      <c r="M185" s="151"/>
      <c r="T185" s="52"/>
      <c r="AT185" s="13" t="s">
        <v>139</v>
      </c>
      <c r="AU185" s="13" t="s">
        <v>85</v>
      </c>
    </row>
    <row r="186" spans="2:65" s="1" customFormat="1" ht="24.2" customHeight="1">
      <c r="B186" s="28"/>
      <c r="C186" s="137" t="s">
        <v>265</v>
      </c>
      <c r="D186" s="137" t="s">
        <v>132</v>
      </c>
      <c r="E186" s="138" t="s">
        <v>266</v>
      </c>
      <c r="F186" s="139" t="s">
        <v>267</v>
      </c>
      <c r="G186" s="140" t="s">
        <v>262</v>
      </c>
      <c r="H186" s="141">
        <v>233.645</v>
      </c>
      <c r="I186" s="142"/>
      <c r="J186" s="143">
        <f>ROUND(I186*H186,2)</f>
        <v>0</v>
      </c>
      <c r="K186" s="139" t="s">
        <v>136</v>
      </c>
      <c r="L186" s="28"/>
      <c r="M186" s="144" t="s">
        <v>1</v>
      </c>
      <c r="N186" s="107" t="s">
        <v>41</v>
      </c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137</v>
      </c>
      <c r="AT186" s="147" t="s">
        <v>132</v>
      </c>
      <c r="AU186" s="147" t="s">
        <v>85</v>
      </c>
      <c r="AY186" s="13" t="s">
        <v>130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3" t="s">
        <v>81</v>
      </c>
      <c r="BK186" s="148">
        <f>ROUND(I186*H186,2)</f>
        <v>0</v>
      </c>
      <c r="BL186" s="13" t="s">
        <v>137</v>
      </c>
      <c r="BM186" s="147" t="s">
        <v>268</v>
      </c>
    </row>
    <row r="187" spans="2:47" s="1" customFormat="1" ht="12">
      <c r="B187" s="28"/>
      <c r="D187" s="149" t="s">
        <v>139</v>
      </c>
      <c r="F187" s="150" t="s">
        <v>269</v>
      </c>
      <c r="I187" s="111"/>
      <c r="L187" s="28"/>
      <c r="M187" s="151"/>
      <c r="T187" s="52"/>
      <c r="AT187" s="13" t="s">
        <v>139</v>
      </c>
      <c r="AU187" s="13" t="s">
        <v>85</v>
      </c>
    </row>
    <row r="188" spans="2:65" s="1" customFormat="1" ht="24.2" customHeight="1">
      <c r="B188" s="28"/>
      <c r="C188" s="137" t="s">
        <v>270</v>
      </c>
      <c r="D188" s="137" t="s">
        <v>132</v>
      </c>
      <c r="E188" s="138" t="s">
        <v>271</v>
      </c>
      <c r="F188" s="139" t="s">
        <v>272</v>
      </c>
      <c r="G188" s="140" t="s">
        <v>262</v>
      </c>
      <c r="H188" s="141">
        <v>233.645</v>
      </c>
      <c r="I188" s="142"/>
      <c r="J188" s="143">
        <f>ROUND(I188*H188,2)</f>
        <v>0</v>
      </c>
      <c r="K188" s="139" t="s">
        <v>136</v>
      </c>
      <c r="L188" s="28"/>
      <c r="M188" s="144" t="s">
        <v>1</v>
      </c>
      <c r="N188" s="107" t="s">
        <v>41</v>
      </c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137</v>
      </c>
      <c r="AT188" s="147" t="s">
        <v>132</v>
      </c>
      <c r="AU188" s="147" t="s">
        <v>85</v>
      </c>
      <c r="AY188" s="13" t="s">
        <v>130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3" t="s">
        <v>81</v>
      </c>
      <c r="BK188" s="148">
        <f>ROUND(I188*H188,2)</f>
        <v>0</v>
      </c>
      <c r="BL188" s="13" t="s">
        <v>137</v>
      </c>
      <c r="BM188" s="147" t="s">
        <v>273</v>
      </c>
    </row>
    <row r="189" spans="2:47" s="1" customFormat="1" ht="12">
      <c r="B189" s="28"/>
      <c r="D189" s="149" t="s">
        <v>139</v>
      </c>
      <c r="F189" s="150" t="s">
        <v>274</v>
      </c>
      <c r="I189" s="111"/>
      <c r="L189" s="28"/>
      <c r="M189" s="151"/>
      <c r="T189" s="52"/>
      <c r="AT189" s="13" t="s">
        <v>139</v>
      </c>
      <c r="AU189" s="13" t="s">
        <v>85</v>
      </c>
    </row>
    <row r="190" spans="2:65" s="1" customFormat="1" ht="33" customHeight="1">
      <c r="B190" s="28"/>
      <c r="C190" s="137" t="s">
        <v>275</v>
      </c>
      <c r="D190" s="137" t="s">
        <v>132</v>
      </c>
      <c r="E190" s="138" t="s">
        <v>276</v>
      </c>
      <c r="F190" s="139" t="s">
        <v>277</v>
      </c>
      <c r="G190" s="140" t="s">
        <v>262</v>
      </c>
      <c r="H190" s="141">
        <v>45.3</v>
      </c>
      <c r="I190" s="142"/>
      <c r="J190" s="143">
        <f>ROUND(I190*H190,2)</f>
        <v>0</v>
      </c>
      <c r="K190" s="139" t="s">
        <v>136</v>
      </c>
      <c r="L190" s="28"/>
      <c r="M190" s="144" t="s">
        <v>1</v>
      </c>
      <c r="N190" s="107" t="s">
        <v>41</v>
      </c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137</v>
      </c>
      <c r="AT190" s="147" t="s">
        <v>132</v>
      </c>
      <c r="AU190" s="147" t="s">
        <v>85</v>
      </c>
      <c r="AY190" s="13" t="s">
        <v>130</v>
      </c>
      <c r="BE190" s="148">
        <f>IF(N190="základní",J190,0)</f>
        <v>0</v>
      </c>
      <c r="BF190" s="148">
        <f>IF(N190="snížená",J190,0)</f>
        <v>0</v>
      </c>
      <c r="BG190" s="148">
        <f>IF(N190="zákl. přenesená",J190,0)</f>
        <v>0</v>
      </c>
      <c r="BH190" s="148">
        <f>IF(N190="sníž. přenesená",J190,0)</f>
        <v>0</v>
      </c>
      <c r="BI190" s="148">
        <f>IF(N190="nulová",J190,0)</f>
        <v>0</v>
      </c>
      <c r="BJ190" s="13" t="s">
        <v>81</v>
      </c>
      <c r="BK190" s="148">
        <f>ROUND(I190*H190,2)</f>
        <v>0</v>
      </c>
      <c r="BL190" s="13" t="s">
        <v>137</v>
      </c>
      <c r="BM190" s="147" t="s">
        <v>278</v>
      </c>
    </row>
    <row r="191" spans="2:47" s="1" customFormat="1" ht="12">
      <c r="B191" s="28"/>
      <c r="D191" s="149" t="s">
        <v>139</v>
      </c>
      <c r="F191" s="150" t="s">
        <v>279</v>
      </c>
      <c r="I191" s="111"/>
      <c r="L191" s="28"/>
      <c r="M191" s="151"/>
      <c r="T191" s="52"/>
      <c r="AT191" s="13" t="s">
        <v>139</v>
      </c>
      <c r="AU191" s="13" t="s">
        <v>85</v>
      </c>
    </row>
    <row r="192" spans="2:65" s="1" customFormat="1" ht="33" customHeight="1">
      <c r="B192" s="28"/>
      <c r="C192" s="137" t="s">
        <v>280</v>
      </c>
      <c r="D192" s="137" t="s">
        <v>132</v>
      </c>
      <c r="E192" s="138" t="s">
        <v>281</v>
      </c>
      <c r="F192" s="139" t="s">
        <v>282</v>
      </c>
      <c r="G192" s="140" t="s">
        <v>262</v>
      </c>
      <c r="H192" s="141">
        <v>65.1</v>
      </c>
      <c r="I192" s="142"/>
      <c r="J192" s="143">
        <f>ROUND(I192*H192,2)</f>
        <v>0</v>
      </c>
      <c r="K192" s="139" t="s">
        <v>136</v>
      </c>
      <c r="L192" s="28"/>
      <c r="M192" s="144" t="s">
        <v>1</v>
      </c>
      <c r="N192" s="107" t="s">
        <v>41</v>
      </c>
      <c r="P192" s="145">
        <f>O192*H192</f>
        <v>0</v>
      </c>
      <c r="Q192" s="145">
        <v>0</v>
      </c>
      <c r="R192" s="145">
        <f>Q192*H192</f>
        <v>0</v>
      </c>
      <c r="S192" s="145">
        <v>0</v>
      </c>
      <c r="T192" s="146">
        <f>S192*H192</f>
        <v>0</v>
      </c>
      <c r="AR192" s="147" t="s">
        <v>137</v>
      </c>
      <c r="AT192" s="147" t="s">
        <v>132</v>
      </c>
      <c r="AU192" s="147" t="s">
        <v>85</v>
      </c>
      <c r="AY192" s="13" t="s">
        <v>130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3" t="s">
        <v>81</v>
      </c>
      <c r="BK192" s="148">
        <f>ROUND(I192*H192,2)</f>
        <v>0</v>
      </c>
      <c r="BL192" s="13" t="s">
        <v>137</v>
      </c>
      <c r="BM192" s="147" t="s">
        <v>283</v>
      </c>
    </row>
    <row r="193" spans="2:47" s="1" customFormat="1" ht="12">
      <c r="B193" s="28"/>
      <c r="D193" s="149" t="s">
        <v>139</v>
      </c>
      <c r="F193" s="150" t="s">
        <v>284</v>
      </c>
      <c r="I193" s="111"/>
      <c r="L193" s="28"/>
      <c r="M193" s="151"/>
      <c r="T193" s="52"/>
      <c r="AT193" s="13" t="s">
        <v>139</v>
      </c>
      <c r="AU193" s="13" t="s">
        <v>85</v>
      </c>
    </row>
    <row r="194" spans="2:65" s="1" customFormat="1" ht="24.2" customHeight="1">
      <c r="B194" s="28"/>
      <c r="C194" s="137" t="s">
        <v>285</v>
      </c>
      <c r="D194" s="137" t="s">
        <v>132</v>
      </c>
      <c r="E194" s="138" t="s">
        <v>286</v>
      </c>
      <c r="F194" s="139" t="s">
        <v>287</v>
      </c>
      <c r="G194" s="140" t="s">
        <v>262</v>
      </c>
      <c r="H194" s="141">
        <v>123.245</v>
      </c>
      <c r="I194" s="142"/>
      <c r="J194" s="143">
        <f>ROUND(I194*H194,2)</f>
        <v>0</v>
      </c>
      <c r="K194" s="139" t="s">
        <v>136</v>
      </c>
      <c r="L194" s="28"/>
      <c r="M194" s="144" t="s">
        <v>1</v>
      </c>
      <c r="N194" s="107" t="s">
        <v>41</v>
      </c>
      <c r="P194" s="145">
        <f>O194*H194</f>
        <v>0</v>
      </c>
      <c r="Q194" s="145">
        <v>0</v>
      </c>
      <c r="R194" s="145">
        <f>Q194*H194</f>
        <v>0</v>
      </c>
      <c r="S194" s="145">
        <v>0</v>
      </c>
      <c r="T194" s="146">
        <f>S194*H194</f>
        <v>0</v>
      </c>
      <c r="AR194" s="147" t="s">
        <v>137</v>
      </c>
      <c r="AT194" s="147" t="s">
        <v>132</v>
      </c>
      <c r="AU194" s="147" t="s">
        <v>85</v>
      </c>
      <c r="AY194" s="13" t="s">
        <v>130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3" t="s">
        <v>81</v>
      </c>
      <c r="BK194" s="148">
        <f>ROUND(I194*H194,2)</f>
        <v>0</v>
      </c>
      <c r="BL194" s="13" t="s">
        <v>137</v>
      </c>
      <c r="BM194" s="147" t="s">
        <v>288</v>
      </c>
    </row>
    <row r="195" spans="2:47" s="1" customFormat="1" ht="12">
      <c r="B195" s="28"/>
      <c r="D195" s="149" t="s">
        <v>139</v>
      </c>
      <c r="F195" s="150" t="s">
        <v>289</v>
      </c>
      <c r="I195" s="111"/>
      <c r="L195" s="28"/>
      <c r="M195" s="151"/>
      <c r="T195" s="52"/>
      <c r="AT195" s="13" t="s">
        <v>139</v>
      </c>
      <c r="AU195" s="13" t="s">
        <v>85</v>
      </c>
    </row>
    <row r="196" spans="2:65" s="1" customFormat="1" ht="24.2" customHeight="1">
      <c r="B196" s="28"/>
      <c r="C196" s="137" t="s">
        <v>290</v>
      </c>
      <c r="D196" s="137" t="s">
        <v>132</v>
      </c>
      <c r="E196" s="138" t="s">
        <v>291</v>
      </c>
      <c r="F196" s="139" t="s">
        <v>292</v>
      </c>
      <c r="G196" s="140" t="s">
        <v>262</v>
      </c>
      <c r="H196" s="141">
        <v>233.645</v>
      </c>
      <c r="I196" s="142"/>
      <c r="J196" s="143">
        <f>ROUND(I196*H196,2)</f>
        <v>0</v>
      </c>
      <c r="K196" s="139" t="s">
        <v>136</v>
      </c>
      <c r="L196" s="28"/>
      <c r="M196" s="144" t="s">
        <v>1</v>
      </c>
      <c r="N196" s="107" t="s">
        <v>41</v>
      </c>
      <c r="P196" s="145">
        <f>O196*H196</f>
        <v>0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137</v>
      </c>
      <c r="AT196" s="147" t="s">
        <v>132</v>
      </c>
      <c r="AU196" s="147" t="s">
        <v>85</v>
      </c>
      <c r="AY196" s="13" t="s">
        <v>130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3" t="s">
        <v>81</v>
      </c>
      <c r="BK196" s="148">
        <f>ROUND(I196*H196,2)</f>
        <v>0</v>
      </c>
      <c r="BL196" s="13" t="s">
        <v>137</v>
      </c>
      <c r="BM196" s="147" t="s">
        <v>293</v>
      </c>
    </row>
    <row r="197" spans="2:47" s="1" customFormat="1" ht="12">
      <c r="B197" s="28"/>
      <c r="D197" s="149" t="s">
        <v>139</v>
      </c>
      <c r="F197" s="150" t="s">
        <v>294</v>
      </c>
      <c r="I197" s="111"/>
      <c r="L197" s="28"/>
      <c r="M197" s="151"/>
      <c r="T197" s="52"/>
      <c r="AT197" s="13" t="s">
        <v>139</v>
      </c>
      <c r="AU197" s="13" t="s">
        <v>85</v>
      </c>
    </row>
    <row r="198" spans="2:63" s="11" customFormat="1" ht="22.9" customHeight="1">
      <c r="B198" s="125"/>
      <c r="D198" s="126" t="s">
        <v>75</v>
      </c>
      <c r="E198" s="135" t="s">
        <v>295</v>
      </c>
      <c r="F198" s="135" t="s">
        <v>296</v>
      </c>
      <c r="I198" s="128"/>
      <c r="J198" s="136">
        <f>BK198</f>
        <v>0</v>
      </c>
      <c r="L198" s="125"/>
      <c r="M198" s="130"/>
      <c r="P198" s="131">
        <f>SUM(P199:P200)</f>
        <v>0</v>
      </c>
      <c r="R198" s="131">
        <f>SUM(R199:R200)</f>
        <v>0</v>
      </c>
      <c r="T198" s="132">
        <f>SUM(T199:T200)</f>
        <v>0</v>
      </c>
      <c r="AR198" s="126" t="s">
        <v>81</v>
      </c>
      <c r="AT198" s="133" t="s">
        <v>75</v>
      </c>
      <c r="AU198" s="133" t="s">
        <v>81</v>
      </c>
      <c r="AY198" s="126" t="s">
        <v>130</v>
      </c>
      <c r="BK198" s="134">
        <f>SUM(BK199:BK200)</f>
        <v>0</v>
      </c>
    </row>
    <row r="199" spans="2:65" s="1" customFormat="1" ht="24.2" customHeight="1">
      <c r="B199" s="28"/>
      <c r="C199" s="137" t="s">
        <v>297</v>
      </c>
      <c r="D199" s="137" t="s">
        <v>132</v>
      </c>
      <c r="E199" s="138" t="s">
        <v>298</v>
      </c>
      <c r="F199" s="139" t="s">
        <v>299</v>
      </c>
      <c r="G199" s="140" t="s">
        <v>262</v>
      </c>
      <c r="H199" s="141">
        <v>98.85774</v>
      </c>
      <c r="I199" s="142"/>
      <c r="J199" s="143">
        <f>ROUND(I199*H199,2)</f>
        <v>0</v>
      </c>
      <c r="K199" s="139" t="s">
        <v>136</v>
      </c>
      <c r="L199" s="28"/>
      <c r="M199" s="144" t="s">
        <v>1</v>
      </c>
      <c r="N199" s="107" t="s">
        <v>41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137</v>
      </c>
      <c r="AT199" s="147" t="s">
        <v>132</v>
      </c>
      <c r="AU199" s="147" t="s">
        <v>85</v>
      </c>
      <c r="AY199" s="13" t="s">
        <v>130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3" t="s">
        <v>81</v>
      </c>
      <c r="BK199" s="148">
        <f>ROUND(I199*H199,2)</f>
        <v>0</v>
      </c>
      <c r="BL199" s="13" t="s">
        <v>137</v>
      </c>
      <c r="BM199" s="147" t="s">
        <v>300</v>
      </c>
    </row>
    <row r="200" spans="2:47" s="1" customFormat="1" ht="12">
      <c r="B200" s="28"/>
      <c r="D200" s="149" t="s">
        <v>139</v>
      </c>
      <c r="F200" s="150" t="s">
        <v>301</v>
      </c>
      <c r="I200" s="111"/>
      <c r="L200" s="28"/>
      <c r="M200" s="151"/>
      <c r="T200" s="52"/>
      <c r="AT200" s="13" t="s">
        <v>139</v>
      </c>
      <c r="AU200" s="13" t="s">
        <v>85</v>
      </c>
    </row>
    <row r="201" spans="2:63" s="11" customFormat="1" ht="25.9" customHeight="1">
      <c r="B201" s="125"/>
      <c r="D201" s="126" t="s">
        <v>75</v>
      </c>
      <c r="E201" s="127" t="s">
        <v>107</v>
      </c>
      <c r="F201" s="127" t="s">
        <v>302</v>
      </c>
      <c r="I201" s="128"/>
      <c r="J201" s="129">
        <f>BK201</f>
        <v>0</v>
      </c>
      <c r="L201" s="125"/>
      <c r="M201" s="130"/>
      <c r="P201" s="131">
        <f>P202+P207</f>
        <v>0</v>
      </c>
      <c r="R201" s="131">
        <f>R202+R207</f>
        <v>0</v>
      </c>
      <c r="T201" s="132">
        <f>T202+T207</f>
        <v>0</v>
      </c>
      <c r="AR201" s="126" t="s">
        <v>154</v>
      </c>
      <c r="AT201" s="133" t="s">
        <v>75</v>
      </c>
      <c r="AU201" s="133" t="s">
        <v>76</v>
      </c>
      <c r="AY201" s="126" t="s">
        <v>130</v>
      </c>
      <c r="BK201" s="134">
        <f>BK202+BK207</f>
        <v>0</v>
      </c>
    </row>
    <row r="202" spans="2:63" s="11" customFormat="1" ht="22.9" customHeight="1">
      <c r="B202" s="125"/>
      <c r="D202" s="126" t="s">
        <v>75</v>
      </c>
      <c r="E202" s="135" t="s">
        <v>303</v>
      </c>
      <c r="F202" s="135" t="s">
        <v>304</v>
      </c>
      <c r="I202" s="128"/>
      <c r="J202" s="136">
        <f>BK202</f>
        <v>0</v>
      </c>
      <c r="L202" s="125"/>
      <c r="M202" s="130"/>
      <c r="P202" s="131">
        <f>SUM(P203:P206)</f>
        <v>0</v>
      </c>
      <c r="R202" s="131">
        <f>SUM(R203:R206)</f>
        <v>0</v>
      </c>
      <c r="T202" s="132">
        <f>SUM(T203:T206)</f>
        <v>0</v>
      </c>
      <c r="AR202" s="126" t="s">
        <v>154</v>
      </c>
      <c r="AT202" s="133" t="s">
        <v>75</v>
      </c>
      <c r="AU202" s="133" t="s">
        <v>81</v>
      </c>
      <c r="AY202" s="126" t="s">
        <v>130</v>
      </c>
      <c r="BK202" s="134">
        <f>SUM(BK203:BK206)</f>
        <v>0</v>
      </c>
    </row>
    <row r="203" spans="2:65" s="1" customFormat="1" ht="16.5" customHeight="1">
      <c r="B203" s="28"/>
      <c r="C203" s="137" t="s">
        <v>305</v>
      </c>
      <c r="D203" s="137" t="s">
        <v>132</v>
      </c>
      <c r="E203" s="138" t="s">
        <v>306</v>
      </c>
      <c r="F203" s="139" t="s">
        <v>106</v>
      </c>
      <c r="G203" s="140" t="s">
        <v>307</v>
      </c>
      <c r="H203" s="141">
        <v>1</v>
      </c>
      <c r="I203" s="142"/>
      <c r="J203" s="143">
        <f>ROUND(I203*H203,2)</f>
        <v>0</v>
      </c>
      <c r="K203" s="139" t="s">
        <v>136</v>
      </c>
      <c r="L203" s="28"/>
      <c r="M203" s="144" t="s">
        <v>1</v>
      </c>
      <c r="N203" s="107" t="s">
        <v>41</v>
      </c>
      <c r="P203" s="145">
        <f>O203*H203</f>
        <v>0</v>
      </c>
      <c r="Q203" s="145">
        <v>0</v>
      </c>
      <c r="R203" s="145">
        <f>Q203*H203</f>
        <v>0</v>
      </c>
      <c r="S203" s="145">
        <v>0</v>
      </c>
      <c r="T203" s="146">
        <f>S203*H203</f>
        <v>0</v>
      </c>
      <c r="AR203" s="147" t="s">
        <v>308</v>
      </c>
      <c r="AT203" s="147" t="s">
        <v>132</v>
      </c>
      <c r="AU203" s="147" t="s">
        <v>85</v>
      </c>
      <c r="AY203" s="13" t="s">
        <v>130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3" t="s">
        <v>81</v>
      </c>
      <c r="BK203" s="148">
        <f>ROUND(I203*H203,2)</f>
        <v>0</v>
      </c>
      <c r="BL203" s="13" t="s">
        <v>308</v>
      </c>
      <c r="BM203" s="147" t="s">
        <v>309</v>
      </c>
    </row>
    <row r="204" spans="2:47" s="1" customFormat="1" ht="12">
      <c r="B204" s="28"/>
      <c r="D204" s="149" t="s">
        <v>139</v>
      </c>
      <c r="F204" s="150" t="s">
        <v>310</v>
      </c>
      <c r="I204" s="111"/>
      <c r="L204" s="28"/>
      <c r="M204" s="151"/>
      <c r="T204" s="52"/>
      <c r="AT204" s="13" t="s">
        <v>139</v>
      </c>
      <c r="AU204" s="13" t="s">
        <v>85</v>
      </c>
    </row>
    <row r="205" spans="2:65" s="1" customFormat="1" ht="16.5" customHeight="1">
      <c r="B205" s="28"/>
      <c r="C205" s="137" t="s">
        <v>311</v>
      </c>
      <c r="D205" s="137" t="s">
        <v>132</v>
      </c>
      <c r="E205" s="138" t="s">
        <v>312</v>
      </c>
      <c r="F205" s="139" t="s">
        <v>313</v>
      </c>
      <c r="G205" s="140" t="s">
        <v>162</v>
      </c>
      <c r="H205" s="141">
        <v>111</v>
      </c>
      <c r="I205" s="142"/>
      <c r="J205" s="143">
        <f>ROUND(I205*H205,2)</f>
        <v>0</v>
      </c>
      <c r="K205" s="139" t="s">
        <v>136</v>
      </c>
      <c r="L205" s="28"/>
      <c r="M205" s="144" t="s">
        <v>1</v>
      </c>
      <c r="N205" s="107" t="s">
        <v>41</v>
      </c>
      <c r="P205" s="145">
        <f>O205*H205</f>
        <v>0</v>
      </c>
      <c r="Q205" s="145">
        <v>0</v>
      </c>
      <c r="R205" s="145">
        <f>Q205*H205</f>
        <v>0</v>
      </c>
      <c r="S205" s="145">
        <v>0</v>
      </c>
      <c r="T205" s="146">
        <f>S205*H205</f>
        <v>0</v>
      </c>
      <c r="AR205" s="147" t="s">
        <v>308</v>
      </c>
      <c r="AT205" s="147" t="s">
        <v>132</v>
      </c>
      <c r="AU205" s="147" t="s">
        <v>85</v>
      </c>
      <c r="AY205" s="13" t="s">
        <v>130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3" t="s">
        <v>81</v>
      </c>
      <c r="BK205" s="148">
        <f>ROUND(I205*H205,2)</f>
        <v>0</v>
      </c>
      <c r="BL205" s="13" t="s">
        <v>308</v>
      </c>
      <c r="BM205" s="147" t="s">
        <v>314</v>
      </c>
    </row>
    <row r="206" spans="2:47" s="1" customFormat="1" ht="12">
      <c r="B206" s="28"/>
      <c r="D206" s="149" t="s">
        <v>139</v>
      </c>
      <c r="F206" s="150" t="s">
        <v>315</v>
      </c>
      <c r="I206" s="111"/>
      <c r="L206" s="28"/>
      <c r="M206" s="151"/>
      <c r="T206" s="52"/>
      <c r="AT206" s="13" t="s">
        <v>139</v>
      </c>
      <c r="AU206" s="13" t="s">
        <v>85</v>
      </c>
    </row>
    <row r="207" spans="2:63" s="11" customFormat="1" ht="22.9" customHeight="1">
      <c r="B207" s="125"/>
      <c r="D207" s="126" t="s">
        <v>75</v>
      </c>
      <c r="E207" s="135" t="s">
        <v>316</v>
      </c>
      <c r="F207" s="135" t="s">
        <v>317</v>
      </c>
      <c r="I207" s="128"/>
      <c r="J207" s="136">
        <f>BK207</f>
        <v>0</v>
      </c>
      <c r="L207" s="125"/>
      <c r="M207" s="130"/>
      <c r="P207" s="131">
        <f>SUM(P208:P209)</f>
        <v>0</v>
      </c>
      <c r="R207" s="131">
        <f>SUM(R208:R209)</f>
        <v>0</v>
      </c>
      <c r="T207" s="132">
        <f>SUM(T208:T209)</f>
        <v>0</v>
      </c>
      <c r="AR207" s="126" t="s">
        <v>154</v>
      </c>
      <c r="AT207" s="133" t="s">
        <v>75</v>
      </c>
      <c r="AU207" s="133" t="s">
        <v>81</v>
      </c>
      <c r="AY207" s="126" t="s">
        <v>130</v>
      </c>
      <c r="BK207" s="134">
        <f>SUM(BK208:BK209)</f>
        <v>0</v>
      </c>
    </row>
    <row r="208" spans="2:65" s="1" customFormat="1" ht="16.5" customHeight="1">
      <c r="B208" s="28"/>
      <c r="C208" s="137" t="s">
        <v>318</v>
      </c>
      <c r="D208" s="137" t="s">
        <v>132</v>
      </c>
      <c r="E208" s="138" t="s">
        <v>319</v>
      </c>
      <c r="F208" s="139" t="s">
        <v>320</v>
      </c>
      <c r="G208" s="140" t="s">
        <v>307</v>
      </c>
      <c r="H208" s="141">
        <v>1</v>
      </c>
      <c r="I208" s="142"/>
      <c r="J208" s="143">
        <f>ROUND(I208*H208,2)</f>
        <v>0</v>
      </c>
      <c r="K208" s="139" t="s">
        <v>136</v>
      </c>
      <c r="L208" s="28"/>
      <c r="M208" s="144" t="s">
        <v>1</v>
      </c>
      <c r="N208" s="107" t="s">
        <v>41</v>
      </c>
      <c r="P208" s="145">
        <f>O208*H208</f>
        <v>0</v>
      </c>
      <c r="Q208" s="145">
        <v>0</v>
      </c>
      <c r="R208" s="145">
        <f>Q208*H208</f>
        <v>0</v>
      </c>
      <c r="S208" s="145">
        <v>0</v>
      </c>
      <c r="T208" s="146">
        <f>S208*H208</f>
        <v>0</v>
      </c>
      <c r="AR208" s="147" t="s">
        <v>308</v>
      </c>
      <c r="AT208" s="147" t="s">
        <v>132</v>
      </c>
      <c r="AU208" s="147" t="s">
        <v>85</v>
      </c>
      <c r="AY208" s="13" t="s">
        <v>130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3" t="s">
        <v>81</v>
      </c>
      <c r="BK208" s="148">
        <f>ROUND(I208*H208,2)</f>
        <v>0</v>
      </c>
      <c r="BL208" s="13" t="s">
        <v>308</v>
      </c>
      <c r="BM208" s="147" t="s">
        <v>321</v>
      </c>
    </row>
    <row r="209" spans="2:47" s="1" customFormat="1" ht="12">
      <c r="B209" s="28"/>
      <c r="D209" s="149" t="s">
        <v>139</v>
      </c>
      <c r="F209" s="150" t="s">
        <v>322</v>
      </c>
      <c r="I209" s="111"/>
      <c r="L209" s="28"/>
      <c r="M209" s="162"/>
      <c r="N209" s="163"/>
      <c r="O209" s="163"/>
      <c r="P209" s="163"/>
      <c r="Q209" s="163"/>
      <c r="R209" s="163"/>
      <c r="S209" s="163"/>
      <c r="T209" s="164"/>
      <c r="AT209" s="13" t="s">
        <v>139</v>
      </c>
      <c r="AU209" s="13" t="s">
        <v>85</v>
      </c>
    </row>
    <row r="210" spans="2:12" s="1" customFormat="1" ht="6.95" customHeight="1">
      <c r="B210" s="40"/>
      <c r="C210" s="41"/>
      <c r="D210" s="41"/>
      <c r="E210" s="41"/>
      <c r="F210" s="41"/>
      <c r="G210" s="41"/>
      <c r="H210" s="41"/>
      <c r="I210" s="41"/>
      <c r="J210" s="41"/>
      <c r="K210" s="41"/>
      <c r="L210" s="28"/>
    </row>
  </sheetData>
  <sheetProtection algorithmName="SHA-512" hashValue="N8xmjLxjYJc02NGMI0Tug7iPnudrA2D2l2p7Wo79Zi+ipPP4zy2PRNdQvpHJMXoCgsoj397o+yZvC4GJ+YLtvg==" saltValue="yGAW6CT3/D0q/Ybm2nKiNA==" spinCount="100000" sheet="1" formatColumns="0" formatRows="0" autoFilter="0"/>
  <autoFilter ref="C134:K209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hyperlinks>
    <hyperlink ref="F139" r:id="rId1" display="https://podminky.urs.cz/item/CS_URS_2022_02/113106121"/>
    <hyperlink ref="F141" r:id="rId2" display="https://podminky.urs.cz/item/CS_URS_2022_02/113106132"/>
    <hyperlink ref="F143" r:id="rId3" display="https://podminky.urs.cz/item/CS_URS_2022_02/113107123"/>
    <hyperlink ref="F145" r:id="rId4" display="https://podminky.urs.cz/item/CS_URS_2022_02/113107163"/>
    <hyperlink ref="F147" r:id="rId5" display="https://podminky.urs.cz/item/CS_URS_2022_02/113107182"/>
    <hyperlink ref="F149" r:id="rId6" display="https://podminky.urs.cz/item/CS_URS_2022_02/113202111"/>
    <hyperlink ref="F151" r:id="rId7" display="https://podminky.urs.cz/item/CS_URS_2022_02/181311103"/>
    <hyperlink ref="F153" r:id="rId8" display="https://podminky.urs.cz/item/CS_URS_2022_02/181411121"/>
    <hyperlink ref="F157" r:id="rId9" display="https://podminky.urs.cz/item/CS_URS_2022_02/564710011"/>
    <hyperlink ref="F159" r:id="rId10" display="https://podminky.urs.cz/item/CS_URS_2022_02/564731111"/>
    <hyperlink ref="F161" r:id="rId11" display="https://podminky.urs.cz/item/CS_URS_2022_02/564750111"/>
    <hyperlink ref="F163" r:id="rId12" display="https://podminky.urs.cz/item/CS_URS_2022_02/573211106"/>
    <hyperlink ref="F165" r:id="rId13" display="https://podminky.urs.cz/item/CS_URS_2022_02/577165111"/>
    <hyperlink ref="F167" r:id="rId14" display="https://podminky.urs.cz/item/CS_URS_2022_02/596211112"/>
    <hyperlink ref="F170" r:id="rId15" display="https://podminky.urs.cz/item/CS_URS_2022_02/599141111"/>
    <hyperlink ref="F174" r:id="rId16" display="https://podminky.urs.cz/item/CS_URS_2022_02/914511113"/>
    <hyperlink ref="F176" r:id="rId17" display="https://podminky.urs.cz/item/CS_URS_2022_02/916231213"/>
    <hyperlink ref="F180" r:id="rId18" display="https://podminky.urs.cz/item/CS_URS_2022_02/919735113"/>
    <hyperlink ref="F185" r:id="rId19" display="https://podminky.urs.cz/item/CS_URS_2022_02/997013151"/>
    <hyperlink ref="F187" r:id="rId20" display="https://podminky.urs.cz/item/CS_URS_2022_02/997013501"/>
    <hyperlink ref="F189" r:id="rId21" display="https://podminky.urs.cz/item/CS_URS_2022_02/997013509"/>
    <hyperlink ref="F191" r:id="rId22" display="https://podminky.urs.cz/item/CS_URS_2022_02/997013601"/>
    <hyperlink ref="F193" r:id="rId23" display="https://podminky.urs.cz/item/CS_URS_2022_02/997013645"/>
    <hyperlink ref="F195" r:id="rId24" display="https://podminky.urs.cz/item/CS_URS_2022_02/997013655"/>
    <hyperlink ref="F197" r:id="rId25" display="https://podminky.urs.cz/item/CS_URS_2022_02/997221611"/>
    <hyperlink ref="F200" r:id="rId26" display="https://podminky.urs.cz/item/CS_URS_2022_02/998223011"/>
    <hyperlink ref="F204" r:id="rId27" display="https://podminky.urs.cz/item/CS_URS_2022_02/030001000"/>
    <hyperlink ref="F206" r:id="rId28" display="https://podminky.urs.cz/item/CS_URS_2022_02/034103000"/>
    <hyperlink ref="F209" r:id="rId29" display="https://podminky.urs.cz/item/CS_URS_2022_02/06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 xx</cp:lastModifiedBy>
  <dcterms:created xsi:type="dcterms:W3CDTF">2023-04-24T12:00:57Z</dcterms:created>
  <dcterms:modified xsi:type="dcterms:W3CDTF">2023-04-24T19:28:56Z</dcterms:modified>
  <cp:category/>
  <cp:version/>
  <cp:contentType/>
  <cp:contentStatus/>
</cp:coreProperties>
</file>