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C:\Users\badidova\Documents\nabídky 2023\bez čísla\Nemocnice Karviná - Vala junior\dodatek na asfaltové pásy\"/>
    </mc:Choice>
  </mc:AlternateContent>
  <xr:revisionPtr revIDLastSave="0" documentId="13_ncr:1_{A7550094-2FA4-4E4A-8534-7BEF5F6EBD21}" xr6:coauthVersionLast="47" xr6:coauthVersionMax="47" xr10:uidLastSave="{00000000-0000-0000-0000-000000000000}"/>
  <bookViews>
    <workbookView xWindow="-108" yWindow="-108" windowWidth="23256" windowHeight="12576" firstSheet="1" activeTab="5" xr2:uid="{00000000-000D-0000-FFFF-FFFF00000000}"/>
  </bookViews>
  <sheets>
    <sheet name="Rekapitulace stavby" sheetId="1" r:id="rId1"/>
    <sheet name="1 - Střechy 1+2+3" sheetId="2" r:id="rId2"/>
    <sheet name="2 - Střechy 4+4A" sheetId="3" r:id="rId3"/>
    <sheet name="3 - Střechy 5+6" sheetId="4" r:id="rId4"/>
    <sheet name="4 - Střecha 7" sheetId="5" r:id="rId5"/>
    <sheet name="5 - Střechy 8+9" sheetId="6" r:id="rId6"/>
    <sheet name="Pokyny pro vyplnění" sheetId="7" r:id="rId7"/>
  </sheets>
  <definedNames>
    <definedName name="_xlnm._FilterDatabase" localSheetId="1" hidden="1">'1 - Střechy 1+2+3'!$C$94:$K$399</definedName>
    <definedName name="_xlnm._FilterDatabase" localSheetId="2" hidden="1">'2 - Střechy 4+4A'!$C$94:$K$403</definedName>
    <definedName name="_xlnm._FilterDatabase" localSheetId="3" hidden="1">'3 - Střechy 5+6'!$C$94:$K$440</definedName>
    <definedName name="_xlnm._FilterDatabase" localSheetId="4" hidden="1">'4 - Střecha 7'!$C$94:$K$304</definedName>
    <definedName name="_xlnm._FilterDatabase" localSheetId="5" hidden="1">'5 - Střechy 8+9'!$C$95:$K$382</definedName>
    <definedName name="_xlnm.Print_Titles" localSheetId="1">'1 - Střechy 1+2+3'!$94:$94</definedName>
    <definedName name="_xlnm.Print_Titles" localSheetId="2">'2 - Střechy 4+4A'!$94:$94</definedName>
    <definedName name="_xlnm.Print_Titles" localSheetId="3">'3 - Střechy 5+6'!$94:$94</definedName>
    <definedName name="_xlnm.Print_Titles" localSheetId="4">'4 - Střecha 7'!$94:$94</definedName>
    <definedName name="_xlnm.Print_Titles" localSheetId="5">'5 - Střechy 8+9'!$95:$95</definedName>
    <definedName name="_xlnm.Print_Titles" localSheetId="0">'Rekapitulace stavby'!$52:$52</definedName>
    <definedName name="_xlnm.Print_Area" localSheetId="1">'1 - Střechy 1+2+3'!$C$4:$J$39,'1 - Střechy 1+2+3'!$C$45:$J$76,'1 - Střechy 1+2+3'!$C$82:$K$399</definedName>
    <definedName name="_xlnm.Print_Area" localSheetId="2">'2 - Střechy 4+4A'!$C$4:$J$39,'2 - Střechy 4+4A'!$C$45:$J$76,'2 - Střechy 4+4A'!$C$82:$K$403</definedName>
    <definedName name="_xlnm.Print_Area" localSheetId="3">'3 - Střechy 5+6'!$C$4:$J$39,'3 - Střechy 5+6'!$C$45:$J$76,'3 - Střechy 5+6'!$C$82:$K$440</definedName>
    <definedName name="_xlnm.Print_Area" localSheetId="4">'4 - Střecha 7'!$C$4:$J$39,'4 - Střecha 7'!$C$45:$J$76,'4 - Střecha 7'!$C$82:$K$304</definedName>
    <definedName name="_xlnm.Print_Area" localSheetId="5">'5 - Střechy 8+9'!$C$4:$J$39,'5 - Střechy 8+9'!$C$45:$J$77,'5 - Střechy 8+9'!$C$83:$K$382</definedName>
    <definedName name="_xlnm.Print_Area" localSheetId="6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6" l="1"/>
  <c r="J36" i="6"/>
  <c r="AY59" i="1"/>
  <c r="J35" i="6"/>
  <c r="AX59" i="1"/>
  <c r="BI381" i="6"/>
  <c r="BH381" i="6"/>
  <c r="BG381" i="6"/>
  <c r="BF381" i="6"/>
  <c r="T381" i="6"/>
  <c r="R381" i="6"/>
  <c r="P381" i="6"/>
  <c r="BI379" i="6"/>
  <c r="BH379" i="6"/>
  <c r="BG379" i="6"/>
  <c r="BF379" i="6"/>
  <c r="T379" i="6"/>
  <c r="R379" i="6"/>
  <c r="P379" i="6"/>
  <c r="BI377" i="6"/>
  <c r="BH377" i="6"/>
  <c r="BG377" i="6"/>
  <c r="BF377" i="6"/>
  <c r="T377" i="6"/>
  <c r="R377" i="6"/>
  <c r="P377" i="6"/>
  <c r="BI369" i="6"/>
  <c r="BH369" i="6"/>
  <c r="BG369" i="6"/>
  <c r="BF369" i="6"/>
  <c r="T369" i="6"/>
  <c r="R369" i="6"/>
  <c r="P369" i="6"/>
  <c r="BI367" i="6"/>
  <c r="BH367" i="6"/>
  <c r="BG367" i="6"/>
  <c r="BF367" i="6"/>
  <c r="T367" i="6"/>
  <c r="R367" i="6"/>
  <c r="P367" i="6"/>
  <c r="BI359" i="6"/>
  <c r="BH359" i="6"/>
  <c r="BG359" i="6"/>
  <c r="BF359" i="6"/>
  <c r="T359" i="6"/>
  <c r="R359" i="6"/>
  <c r="P359" i="6"/>
  <c r="BI350" i="6"/>
  <c r="BH350" i="6"/>
  <c r="BG350" i="6"/>
  <c r="BF350" i="6"/>
  <c r="T350" i="6"/>
  <c r="T349" i="6" s="1"/>
  <c r="R350" i="6"/>
  <c r="R349" i="6" s="1"/>
  <c r="P350" i="6"/>
  <c r="P349" i="6" s="1"/>
  <c r="BI347" i="6"/>
  <c r="BH347" i="6"/>
  <c r="BG347" i="6"/>
  <c r="BF347" i="6"/>
  <c r="T347" i="6"/>
  <c r="R347" i="6"/>
  <c r="P347" i="6"/>
  <c r="BI342" i="6"/>
  <c r="BH342" i="6"/>
  <c r="BG342" i="6"/>
  <c r="BF342" i="6"/>
  <c r="T342" i="6"/>
  <c r="R342" i="6"/>
  <c r="P342" i="6"/>
  <c r="BI337" i="6"/>
  <c r="BH337" i="6"/>
  <c r="BG337" i="6"/>
  <c r="BF337" i="6"/>
  <c r="T337" i="6"/>
  <c r="R337" i="6"/>
  <c r="P337" i="6"/>
  <c r="BI335" i="6"/>
  <c r="BH335" i="6"/>
  <c r="BG335" i="6"/>
  <c r="BF335" i="6"/>
  <c r="T335" i="6"/>
  <c r="R335" i="6"/>
  <c r="P335" i="6"/>
  <c r="BI330" i="6"/>
  <c r="BH330" i="6"/>
  <c r="BG330" i="6"/>
  <c r="BF330" i="6"/>
  <c r="T330" i="6"/>
  <c r="R330" i="6"/>
  <c r="P330" i="6"/>
  <c r="BI325" i="6"/>
  <c r="BH325" i="6"/>
  <c r="BG325" i="6"/>
  <c r="BF325" i="6"/>
  <c r="T325" i="6"/>
  <c r="R325" i="6"/>
  <c r="P325" i="6"/>
  <c r="BI320" i="6"/>
  <c r="BH320" i="6"/>
  <c r="BG320" i="6"/>
  <c r="BF320" i="6"/>
  <c r="T320" i="6"/>
  <c r="R320" i="6"/>
  <c r="P320" i="6"/>
  <c r="BI315" i="6"/>
  <c r="BH315" i="6"/>
  <c r="BG315" i="6"/>
  <c r="BF315" i="6"/>
  <c r="T315" i="6"/>
  <c r="R315" i="6"/>
  <c r="P315" i="6"/>
  <c r="BI310" i="6"/>
  <c r="BH310" i="6"/>
  <c r="BG310" i="6"/>
  <c r="BF310" i="6"/>
  <c r="T310" i="6"/>
  <c r="R310" i="6"/>
  <c r="P310" i="6"/>
  <c r="BI305" i="6"/>
  <c r="BH305" i="6"/>
  <c r="BG305" i="6"/>
  <c r="BF305" i="6"/>
  <c r="T305" i="6"/>
  <c r="R305" i="6"/>
  <c r="P305" i="6"/>
  <c r="BI303" i="6"/>
  <c r="BH303" i="6"/>
  <c r="BG303" i="6"/>
  <c r="BF303" i="6"/>
  <c r="T303" i="6"/>
  <c r="R303" i="6"/>
  <c r="P303" i="6"/>
  <c r="BI298" i="6"/>
  <c r="BH298" i="6"/>
  <c r="BG298" i="6"/>
  <c r="BF298" i="6"/>
  <c r="T298" i="6"/>
  <c r="R298" i="6"/>
  <c r="P298" i="6"/>
  <c r="BI293" i="6"/>
  <c r="BH293" i="6"/>
  <c r="BG293" i="6"/>
  <c r="BF293" i="6"/>
  <c r="T293" i="6"/>
  <c r="R293" i="6"/>
  <c r="P293" i="6"/>
  <c r="BI288" i="6"/>
  <c r="BH288" i="6"/>
  <c r="BG288" i="6"/>
  <c r="BF288" i="6"/>
  <c r="T288" i="6"/>
  <c r="R288" i="6"/>
  <c r="P288" i="6"/>
  <c r="BI283" i="6"/>
  <c r="BH283" i="6"/>
  <c r="BG283" i="6"/>
  <c r="BF283" i="6"/>
  <c r="T283" i="6"/>
  <c r="R283" i="6"/>
  <c r="P283" i="6"/>
  <c r="BI278" i="6"/>
  <c r="BH278" i="6"/>
  <c r="BG278" i="6"/>
  <c r="BF278" i="6"/>
  <c r="T278" i="6"/>
  <c r="R278" i="6"/>
  <c r="P278" i="6"/>
  <c r="BI275" i="6"/>
  <c r="BH275" i="6"/>
  <c r="BG275" i="6"/>
  <c r="BF275" i="6"/>
  <c r="T275" i="6"/>
  <c r="R275" i="6"/>
  <c r="P275" i="6"/>
  <c r="BI273" i="6"/>
  <c r="BH273" i="6"/>
  <c r="BG273" i="6"/>
  <c r="BF273" i="6"/>
  <c r="T273" i="6"/>
  <c r="R273" i="6"/>
  <c r="P273" i="6"/>
  <c r="BI265" i="6"/>
  <c r="BH265" i="6"/>
  <c r="BG265" i="6"/>
  <c r="BF265" i="6"/>
  <c r="T265" i="6"/>
  <c r="R265" i="6"/>
  <c r="P265" i="6"/>
  <c r="BI261" i="6"/>
  <c r="BH261" i="6"/>
  <c r="BG261" i="6"/>
  <c r="BF261" i="6"/>
  <c r="T261" i="6"/>
  <c r="R261" i="6"/>
  <c r="P261" i="6"/>
  <c r="BI259" i="6"/>
  <c r="BH259" i="6"/>
  <c r="BG259" i="6"/>
  <c r="BF259" i="6"/>
  <c r="T259" i="6"/>
  <c r="R259" i="6"/>
  <c r="P259" i="6"/>
  <c r="BI256" i="6"/>
  <c r="BH256" i="6"/>
  <c r="BG256" i="6"/>
  <c r="BF256" i="6"/>
  <c r="T256" i="6"/>
  <c r="R256" i="6"/>
  <c r="P256" i="6"/>
  <c r="BI254" i="6"/>
  <c r="BH254" i="6"/>
  <c r="BG254" i="6"/>
  <c r="BF254" i="6"/>
  <c r="T254" i="6"/>
  <c r="R254" i="6"/>
  <c r="P254" i="6"/>
  <c r="BI249" i="6"/>
  <c r="BH249" i="6"/>
  <c r="BG249" i="6"/>
  <c r="BF249" i="6"/>
  <c r="T249" i="6"/>
  <c r="R249" i="6"/>
  <c r="P249" i="6"/>
  <c r="BI246" i="6"/>
  <c r="BH246" i="6"/>
  <c r="BG246" i="6"/>
  <c r="BF246" i="6"/>
  <c r="T246" i="6"/>
  <c r="R246" i="6"/>
  <c r="P246" i="6"/>
  <c r="BI242" i="6"/>
  <c r="BH242" i="6"/>
  <c r="BG242" i="6"/>
  <c r="BF242" i="6"/>
  <c r="T242" i="6"/>
  <c r="R242" i="6"/>
  <c r="P242" i="6"/>
  <c r="BI238" i="6"/>
  <c r="BH238" i="6"/>
  <c r="BG238" i="6"/>
  <c r="BF238" i="6"/>
  <c r="T238" i="6"/>
  <c r="R238" i="6"/>
  <c r="P238" i="6"/>
  <c r="BI237" i="6"/>
  <c r="BH237" i="6"/>
  <c r="BG237" i="6"/>
  <c r="BF237" i="6"/>
  <c r="T237" i="6"/>
  <c r="R237" i="6"/>
  <c r="P237" i="6"/>
  <c r="BI232" i="6"/>
  <c r="BH232" i="6"/>
  <c r="BG232" i="6"/>
  <c r="BF232" i="6"/>
  <c r="T232" i="6"/>
  <c r="R232" i="6"/>
  <c r="P232" i="6"/>
  <c r="BI231" i="6"/>
  <c r="BH231" i="6"/>
  <c r="BG231" i="6"/>
  <c r="BF231" i="6"/>
  <c r="T231" i="6"/>
  <c r="R231" i="6"/>
  <c r="P231" i="6"/>
  <c r="BI229" i="6"/>
  <c r="BH229" i="6"/>
  <c r="BG229" i="6"/>
  <c r="BF229" i="6"/>
  <c r="T229" i="6"/>
  <c r="R229" i="6"/>
  <c r="P229" i="6"/>
  <c r="BI217" i="6"/>
  <c r="BH217" i="6"/>
  <c r="BG217" i="6"/>
  <c r="BF217" i="6"/>
  <c r="T217" i="6"/>
  <c r="R217" i="6"/>
  <c r="P217" i="6"/>
  <c r="BI215" i="6"/>
  <c r="BH215" i="6"/>
  <c r="BG215" i="6"/>
  <c r="BF215" i="6"/>
  <c r="T215" i="6"/>
  <c r="R215" i="6"/>
  <c r="P215" i="6"/>
  <c r="BI207" i="6"/>
  <c r="BH207" i="6"/>
  <c r="BG207" i="6"/>
  <c r="BF207" i="6"/>
  <c r="T207" i="6"/>
  <c r="R207" i="6"/>
  <c r="P207" i="6"/>
  <c r="BI203" i="6"/>
  <c r="BH203" i="6"/>
  <c r="BG203" i="6"/>
  <c r="BF203" i="6"/>
  <c r="T203" i="6"/>
  <c r="T202" i="6" s="1"/>
  <c r="R203" i="6"/>
  <c r="R202" i="6" s="1"/>
  <c r="P203" i="6"/>
  <c r="P202" i="6" s="1"/>
  <c r="BI200" i="6"/>
  <c r="BH200" i="6"/>
  <c r="BG200" i="6"/>
  <c r="BF200" i="6"/>
  <c r="T200" i="6"/>
  <c r="R200" i="6"/>
  <c r="P200" i="6"/>
  <c r="BI197" i="6"/>
  <c r="BH197" i="6"/>
  <c r="BG197" i="6"/>
  <c r="BF197" i="6"/>
  <c r="T197" i="6"/>
  <c r="R197" i="6"/>
  <c r="P197" i="6"/>
  <c r="BI195" i="6"/>
  <c r="BH195" i="6"/>
  <c r="BG195" i="6"/>
  <c r="BF195" i="6"/>
  <c r="T195" i="6"/>
  <c r="R195" i="6"/>
  <c r="P195" i="6"/>
  <c r="BI193" i="6"/>
  <c r="BH193" i="6"/>
  <c r="BG193" i="6"/>
  <c r="BF193" i="6"/>
  <c r="T193" i="6"/>
  <c r="R193" i="6"/>
  <c r="P193" i="6"/>
  <c r="BI191" i="6"/>
  <c r="BH191" i="6"/>
  <c r="BG191" i="6"/>
  <c r="BF191" i="6"/>
  <c r="T191" i="6"/>
  <c r="R191" i="6"/>
  <c r="P191" i="6"/>
  <c r="BI190" i="6"/>
  <c r="BH190" i="6"/>
  <c r="BG190" i="6"/>
  <c r="BF190" i="6"/>
  <c r="T190" i="6"/>
  <c r="R190" i="6"/>
  <c r="P190" i="6"/>
  <c r="BI188" i="6"/>
  <c r="BH188" i="6"/>
  <c r="BG188" i="6"/>
  <c r="BF188" i="6"/>
  <c r="T188" i="6"/>
  <c r="T187" i="6" s="1"/>
  <c r="R188" i="6"/>
  <c r="R187" i="6" s="1"/>
  <c r="P188" i="6"/>
  <c r="P187" i="6" s="1"/>
  <c r="BI182" i="6"/>
  <c r="BH182" i="6"/>
  <c r="BG182" i="6"/>
  <c r="BF182" i="6"/>
  <c r="T182" i="6"/>
  <c r="R182" i="6"/>
  <c r="P182" i="6"/>
  <c r="BI177" i="6"/>
  <c r="BH177" i="6"/>
  <c r="BG177" i="6"/>
  <c r="BF177" i="6"/>
  <c r="T177" i="6"/>
  <c r="R177" i="6"/>
  <c r="P177" i="6"/>
  <c r="BI168" i="6"/>
  <c r="BH168" i="6"/>
  <c r="BG168" i="6"/>
  <c r="BF168" i="6"/>
  <c r="T168" i="6"/>
  <c r="R168" i="6"/>
  <c r="P168" i="6"/>
  <c r="BI166" i="6"/>
  <c r="BH166" i="6"/>
  <c r="BG166" i="6"/>
  <c r="BF166" i="6"/>
  <c r="T166" i="6"/>
  <c r="R166" i="6"/>
  <c r="P166" i="6"/>
  <c r="BI163" i="6"/>
  <c r="BH163" i="6"/>
  <c r="BG163" i="6"/>
  <c r="BF163" i="6"/>
  <c r="T163" i="6"/>
  <c r="R163" i="6"/>
  <c r="P163" i="6"/>
  <c r="BI158" i="6"/>
  <c r="BH158" i="6"/>
  <c r="BG158" i="6"/>
  <c r="BF158" i="6"/>
  <c r="T158" i="6"/>
  <c r="R158" i="6"/>
  <c r="P158" i="6"/>
  <c r="BI156" i="6"/>
  <c r="BH156" i="6"/>
  <c r="BG156" i="6"/>
  <c r="BF156" i="6"/>
  <c r="T156" i="6"/>
  <c r="R156" i="6"/>
  <c r="P156" i="6"/>
  <c r="BI153" i="6"/>
  <c r="BH153" i="6"/>
  <c r="BG153" i="6"/>
  <c r="BF153" i="6"/>
  <c r="T153" i="6"/>
  <c r="R153" i="6"/>
  <c r="P153" i="6"/>
  <c r="BI148" i="6"/>
  <c r="BH148" i="6"/>
  <c r="BG148" i="6"/>
  <c r="BF148" i="6"/>
  <c r="T148" i="6"/>
  <c r="R148" i="6"/>
  <c r="P148" i="6"/>
  <c r="BI143" i="6"/>
  <c r="BH143" i="6"/>
  <c r="BG143" i="6"/>
  <c r="BF143" i="6"/>
  <c r="T143" i="6"/>
  <c r="R143" i="6"/>
  <c r="P143" i="6"/>
  <c r="BI138" i="6"/>
  <c r="BH138" i="6"/>
  <c r="BG138" i="6"/>
  <c r="BF138" i="6"/>
  <c r="T138" i="6"/>
  <c r="R138" i="6"/>
  <c r="P138" i="6"/>
  <c r="BI135" i="6"/>
  <c r="BH135" i="6"/>
  <c r="BG135" i="6"/>
  <c r="BF135" i="6"/>
  <c r="T135" i="6"/>
  <c r="R135" i="6"/>
  <c r="P135" i="6"/>
  <c r="BI130" i="6"/>
  <c r="BH130" i="6"/>
  <c r="BG130" i="6"/>
  <c r="BF130" i="6"/>
  <c r="T130" i="6"/>
  <c r="R130" i="6"/>
  <c r="P130" i="6"/>
  <c r="BI125" i="6"/>
  <c r="BH125" i="6"/>
  <c r="BG125" i="6"/>
  <c r="BF125" i="6"/>
  <c r="T125" i="6"/>
  <c r="R125" i="6"/>
  <c r="P125" i="6"/>
  <c r="BI120" i="6"/>
  <c r="BH120" i="6"/>
  <c r="BG120" i="6"/>
  <c r="BF120" i="6"/>
  <c r="T120" i="6"/>
  <c r="R120" i="6"/>
  <c r="P120" i="6"/>
  <c r="BI115" i="6"/>
  <c r="BH115" i="6"/>
  <c r="BG115" i="6"/>
  <c r="BF115" i="6"/>
  <c r="T115" i="6"/>
  <c r="R115" i="6"/>
  <c r="P115" i="6"/>
  <c r="BI110" i="6"/>
  <c r="BH110" i="6"/>
  <c r="BG110" i="6"/>
  <c r="BF110" i="6"/>
  <c r="T110" i="6"/>
  <c r="R110" i="6"/>
  <c r="P110" i="6"/>
  <c r="BI105" i="6"/>
  <c r="BH105" i="6"/>
  <c r="BG105" i="6"/>
  <c r="BF105" i="6"/>
  <c r="T105" i="6"/>
  <c r="R105" i="6"/>
  <c r="P105" i="6"/>
  <c r="BI99" i="6"/>
  <c r="BH99" i="6"/>
  <c r="BG99" i="6"/>
  <c r="BF99" i="6"/>
  <c r="T99" i="6"/>
  <c r="T98" i="6" s="1"/>
  <c r="R99" i="6"/>
  <c r="R98" i="6" s="1"/>
  <c r="P99" i="6"/>
  <c r="P98" i="6" s="1"/>
  <c r="F90" i="6"/>
  <c r="E88" i="6"/>
  <c r="F52" i="6"/>
  <c r="E50" i="6"/>
  <c r="J24" i="6"/>
  <c r="E24" i="6"/>
  <c r="J93" i="6" s="1"/>
  <c r="J23" i="6"/>
  <c r="J21" i="6"/>
  <c r="E21" i="6"/>
  <c r="J92" i="6" s="1"/>
  <c r="J20" i="6"/>
  <c r="J18" i="6"/>
  <c r="E18" i="6"/>
  <c r="F93" i="6" s="1"/>
  <c r="J17" i="6"/>
  <c r="J15" i="6"/>
  <c r="E15" i="6"/>
  <c r="F92" i="6" s="1"/>
  <c r="J14" i="6"/>
  <c r="J12" i="6"/>
  <c r="J90" i="6"/>
  <c r="E7" i="6"/>
  <c r="E86" i="6"/>
  <c r="J37" i="5"/>
  <c r="J36" i="5"/>
  <c r="AY58" i="1" s="1"/>
  <c r="J35" i="5"/>
  <c r="AX58" i="1" s="1"/>
  <c r="BI303" i="5"/>
  <c r="BH303" i="5"/>
  <c r="BG303" i="5"/>
  <c r="BF303" i="5"/>
  <c r="T303" i="5"/>
  <c r="R303" i="5"/>
  <c r="P303" i="5"/>
  <c r="BI301" i="5"/>
  <c r="BH301" i="5"/>
  <c r="BG301" i="5"/>
  <c r="BF301" i="5"/>
  <c r="T301" i="5"/>
  <c r="R301" i="5"/>
  <c r="P301" i="5"/>
  <c r="BI299" i="5"/>
  <c r="BH299" i="5"/>
  <c r="BG299" i="5"/>
  <c r="BF299" i="5"/>
  <c r="T299" i="5"/>
  <c r="R299" i="5"/>
  <c r="P299" i="5"/>
  <c r="BI293" i="5"/>
  <c r="BH293" i="5"/>
  <c r="BG293" i="5"/>
  <c r="BF293" i="5"/>
  <c r="T293" i="5"/>
  <c r="R293" i="5"/>
  <c r="P293" i="5"/>
  <c r="BI291" i="5"/>
  <c r="BH291" i="5"/>
  <c r="BG291" i="5"/>
  <c r="BF291" i="5"/>
  <c r="T291" i="5"/>
  <c r="R291" i="5"/>
  <c r="P291" i="5"/>
  <c r="BI285" i="5"/>
  <c r="BH285" i="5"/>
  <c r="BG285" i="5"/>
  <c r="BF285" i="5"/>
  <c r="T285" i="5"/>
  <c r="R285" i="5"/>
  <c r="P285" i="5"/>
  <c r="BI278" i="5"/>
  <c r="BH278" i="5"/>
  <c r="BG278" i="5"/>
  <c r="BF278" i="5"/>
  <c r="T278" i="5"/>
  <c r="T277" i="5" s="1"/>
  <c r="R278" i="5"/>
  <c r="R277" i="5" s="1"/>
  <c r="P278" i="5"/>
  <c r="P277" i="5" s="1"/>
  <c r="BI275" i="5"/>
  <c r="BH275" i="5"/>
  <c r="BG275" i="5"/>
  <c r="BF275" i="5"/>
  <c r="T275" i="5"/>
  <c r="R275" i="5"/>
  <c r="P275" i="5"/>
  <c r="BI270" i="5"/>
  <c r="BH270" i="5"/>
  <c r="BG270" i="5"/>
  <c r="BF270" i="5"/>
  <c r="T270" i="5"/>
  <c r="R270" i="5"/>
  <c r="P270" i="5"/>
  <c r="BI265" i="5"/>
  <c r="BH265" i="5"/>
  <c r="BG265" i="5"/>
  <c r="BF265" i="5"/>
  <c r="T265" i="5"/>
  <c r="R265" i="5"/>
  <c r="P265" i="5"/>
  <c r="BI260" i="5"/>
  <c r="BH260" i="5"/>
  <c r="BG260" i="5"/>
  <c r="BF260" i="5"/>
  <c r="T260" i="5"/>
  <c r="R260" i="5"/>
  <c r="P260" i="5"/>
  <c r="BI255" i="5"/>
  <c r="BH255" i="5"/>
  <c r="BG255" i="5"/>
  <c r="BF255" i="5"/>
  <c r="T255" i="5"/>
  <c r="R255" i="5"/>
  <c r="P255" i="5"/>
  <c r="BI250" i="5"/>
  <c r="BH250" i="5"/>
  <c r="BG250" i="5"/>
  <c r="BF250" i="5"/>
  <c r="T250" i="5"/>
  <c r="R250" i="5"/>
  <c r="P250" i="5"/>
  <c r="BI247" i="5"/>
  <c r="BH247" i="5"/>
  <c r="BG247" i="5"/>
  <c r="BF247" i="5"/>
  <c r="T247" i="5"/>
  <c r="R247" i="5"/>
  <c r="P247" i="5"/>
  <c r="BI245" i="5"/>
  <c r="BH245" i="5"/>
  <c r="BG245" i="5"/>
  <c r="BF245" i="5"/>
  <c r="T245" i="5"/>
  <c r="R245" i="5"/>
  <c r="P245" i="5"/>
  <c r="BI240" i="5"/>
  <c r="BH240" i="5"/>
  <c r="BG240" i="5"/>
  <c r="BF240" i="5"/>
  <c r="T240" i="5"/>
  <c r="R240" i="5"/>
  <c r="P240" i="5"/>
  <c r="BI236" i="5"/>
  <c r="BH236" i="5"/>
  <c r="BG236" i="5"/>
  <c r="BF236" i="5"/>
  <c r="T236" i="5"/>
  <c r="R236" i="5"/>
  <c r="P236" i="5"/>
  <c r="BI234" i="5"/>
  <c r="BH234" i="5"/>
  <c r="BG234" i="5"/>
  <c r="BF234" i="5"/>
  <c r="T234" i="5"/>
  <c r="R234" i="5"/>
  <c r="P234" i="5"/>
  <c r="BI231" i="5"/>
  <c r="BH231" i="5"/>
  <c r="BG231" i="5"/>
  <c r="BF231" i="5"/>
  <c r="T231" i="5"/>
  <c r="R231" i="5"/>
  <c r="P231" i="5"/>
  <c r="BI228" i="5"/>
  <c r="BH228" i="5"/>
  <c r="BG228" i="5"/>
  <c r="BF228" i="5"/>
  <c r="T228" i="5"/>
  <c r="R228" i="5"/>
  <c r="P228" i="5"/>
  <c r="BI224" i="5"/>
  <c r="BH224" i="5"/>
  <c r="BG224" i="5"/>
  <c r="BF224" i="5"/>
  <c r="T224" i="5"/>
  <c r="R224" i="5"/>
  <c r="P224" i="5"/>
  <c r="BI223" i="5"/>
  <c r="BH223" i="5"/>
  <c r="BG223" i="5"/>
  <c r="BF223" i="5"/>
  <c r="T223" i="5"/>
  <c r="R223" i="5"/>
  <c r="P223" i="5"/>
  <c r="BI218" i="5"/>
  <c r="BH218" i="5"/>
  <c r="BG218" i="5"/>
  <c r="BF218" i="5"/>
  <c r="T218" i="5"/>
  <c r="R218" i="5"/>
  <c r="P218" i="5"/>
  <c r="BI217" i="5"/>
  <c r="BH217" i="5"/>
  <c r="BG217" i="5"/>
  <c r="BF217" i="5"/>
  <c r="T217" i="5"/>
  <c r="R217" i="5"/>
  <c r="P217" i="5"/>
  <c r="BI215" i="5"/>
  <c r="BH215" i="5"/>
  <c r="BG215" i="5"/>
  <c r="BF215" i="5"/>
  <c r="T215" i="5"/>
  <c r="R215" i="5"/>
  <c r="P215" i="5"/>
  <c r="BI206" i="5"/>
  <c r="BH206" i="5"/>
  <c r="BG206" i="5"/>
  <c r="BF206" i="5"/>
  <c r="T206" i="5"/>
  <c r="R206" i="5"/>
  <c r="P206" i="5"/>
  <c r="BI204" i="5"/>
  <c r="BH204" i="5"/>
  <c r="BG204" i="5"/>
  <c r="BF204" i="5"/>
  <c r="T204" i="5"/>
  <c r="R204" i="5"/>
  <c r="P204" i="5"/>
  <c r="BI199" i="5"/>
  <c r="BH199" i="5"/>
  <c r="BG199" i="5"/>
  <c r="BF199" i="5"/>
  <c r="T199" i="5"/>
  <c r="R199" i="5"/>
  <c r="P199" i="5"/>
  <c r="BI195" i="5"/>
  <c r="BH195" i="5"/>
  <c r="BG195" i="5"/>
  <c r="BF195" i="5"/>
  <c r="T195" i="5"/>
  <c r="T194" i="5"/>
  <c r="R195" i="5"/>
  <c r="R194" i="5"/>
  <c r="P195" i="5"/>
  <c r="P194" i="5"/>
  <c r="BI192" i="5"/>
  <c r="BH192" i="5"/>
  <c r="BG192" i="5"/>
  <c r="BF192" i="5"/>
  <c r="T192" i="5"/>
  <c r="R192" i="5"/>
  <c r="P192" i="5"/>
  <c r="BI189" i="5"/>
  <c r="BH189" i="5"/>
  <c r="BG189" i="5"/>
  <c r="BF189" i="5"/>
  <c r="T189" i="5"/>
  <c r="R189" i="5"/>
  <c r="P189" i="5"/>
  <c r="BI187" i="5"/>
  <c r="BH187" i="5"/>
  <c r="BG187" i="5"/>
  <c r="BF187" i="5"/>
  <c r="T187" i="5"/>
  <c r="R187" i="5"/>
  <c r="P187" i="5"/>
  <c r="BI185" i="5"/>
  <c r="BH185" i="5"/>
  <c r="BG185" i="5"/>
  <c r="BF185" i="5"/>
  <c r="T185" i="5"/>
  <c r="R185" i="5"/>
  <c r="P185" i="5"/>
  <c r="BI183" i="5"/>
  <c r="BH183" i="5"/>
  <c r="BG183" i="5"/>
  <c r="BF183" i="5"/>
  <c r="T183" i="5"/>
  <c r="R183" i="5"/>
  <c r="P183" i="5"/>
  <c r="BI182" i="5"/>
  <c r="BH182" i="5"/>
  <c r="BG182" i="5"/>
  <c r="BF182" i="5"/>
  <c r="T182" i="5"/>
  <c r="R182" i="5"/>
  <c r="P182" i="5"/>
  <c r="BI180" i="5"/>
  <c r="BH180" i="5"/>
  <c r="BG180" i="5"/>
  <c r="BF180" i="5"/>
  <c r="T180" i="5"/>
  <c r="T179" i="5"/>
  <c r="R180" i="5"/>
  <c r="R179" i="5"/>
  <c r="P180" i="5"/>
  <c r="P179" i="5"/>
  <c r="BI174" i="5"/>
  <c r="BH174" i="5"/>
  <c r="BG174" i="5"/>
  <c r="BF174" i="5"/>
  <c r="T174" i="5"/>
  <c r="R174" i="5"/>
  <c r="P174" i="5"/>
  <c r="BI169" i="5"/>
  <c r="BH169" i="5"/>
  <c r="BG169" i="5"/>
  <c r="BF169" i="5"/>
  <c r="T169" i="5"/>
  <c r="R169" i="5"/>
  <c r="P169" i="5"/>
  <c r="BI162" i="5"/>
  <c r="BH162" i="5"/>
  <c r="BG162" i="5"/>
  <c r="BF162" i="5"/>
  <c r="T162" i="5"/>
  <c r="R162" i="5"/>
  <c r="P162" i="5"/>
  <c r="BI160" i="5"/>
  <c r="BH160" i="5"/>
  <c r="BG160" i="5"/>
  <c r="BF160" i="5"/>
  <c r="T160" i="5"/>
  <c r="R160" i="5"/>
  <c r="P160" i="5"/>
  <c r="BI157" i="5"/>
  <c r="BH157" i="5"/>
  <c r="BG157" i="5"/>
  <c r="BF157" i="5"/>
  <c r="T157" i="5"/>
  <c r="R157" i="5"/>
  <c r="P157" i="5"/>
  <c r="BI153" i="5"/>
  <c r="BH153" i="5"/>
  <c r="BG153" i="5"/>
  <c r="BF153" i="5"/>
  <c r="T153" i="5"/>
  <c r="R153" i="5"/>
  <c r="P153" i="5"/>
  <c r="BI151" i="5"/>
  <c r="BH151" i="5"/>
  <c r="BG151" i="5"/>
  <c r="BF151" i="5"/>
  <c r="T151" i="5"/>
  <c r="R151" i="5"/>
  <c r="P151" i="5"/>
  <c r="BI148" i="5"/>
  <c r="BH148" i="5"/>
  <c r="BG148" i="5"/>
  <c r="BF148" i="5"/>
  <c r="T148" i="5"/>
  <c r="R148" i="5"/>
  <c r="P148" i="5"/>
  <c r="BI144" i="5"/>
  <c r="BH144" i="5"/>
  <c r="BG144" i="5"/>
  <c r="BF144" i="5"/>
  <c r="T144" i="5"/>
  <c r="R144" i="5"/>
  <c r="P144" i="5"/>
  <c r="BI138" i="5"/>
  <c r="BH138" i="5"/>
  <c r="BG138" i="5"/>
  <c r="BF138" i="5"/>
  <c r="T138" i="5"/>
  <c r="R138" i="5"/>
  <c r="P138" i="5"/>
  <c r="BI134" i="5"/>
  <c r="BH134" i="5"/>
  <c r="BG134" i="5"/>
  <c r="BF134" i="5"/>
  <c r="T134" i="5"/>
  <c r="R134" i="5"/>
  <c r="P134" i="5"/>
  <c r="BI129" i="5"/>
  <c r="BH129" i="5"/>
  <c r="BG129" i="5"/>
  <c r="BF129" i="5"/>
  <c r="T129" i="5"/>
  <c r="R129" i="5"/>
  <c r="P129" i="5"/>
  <c r="BI124" i="5"/>
  <c r="BH124" i="5"/>
  <c r="BG124" i="5"/>
  <c r="BF124" i="5"/>
  <c r="T124" i="5"/>
  <c r="R124" i="5"/>
  <c r="P124" i="5"/>
  <c r="BI119" i="5"/>
  <c r="BH119" i="5"/>
  <c r="BG119" i="5"/>
  <c r="BF119" i="5"/>
  <c r="T119" i="5"/>
  <c r="R119" i="5"/>
  <c r="P119" i="5"/>
  <c r="BI114" i="5"/>
  <c r="BH114" i="5"/>
  <c r="BG114" i="5"/>
  <c r="BF114" i="5"/>
  <c r="T114" i="5"/>
  <c r="R114" i="5"/>
  <c r="P114" i="5"/>
  <c r="BI109" i="5"/>
  <c r="BH109" i="5"/>
  <c r="BG109" i="5"/>
  <c r="BF109" i="5"/>
  <c r="T109" i="5"/>
  <c r="R109" i="5"/>
  <c r="P109" i="5"/>
  <c r="BI104" i="5"/>
  <c r="BH104" i="5"/>
  <c r="BG104" i="5"/>
  <c r="BF104" i="5"/>
  <c r="T104" i="5"/>
  <c r="R104" i="5"/>
  <c r="P104" i="5"/>
  <c r="BI98" i="5"/>
  <c r="BH98" i="5"/>
  <c r="BG98" i="5"/>
  <c r="BF98" i="5"/>
  <c r="T98" i="5"/>
  <c r="T97" i="5" s="1"/>
  <c r="R98" i="5"/>
  <c r="R97" i="5" s="1"/>
  <c r="P98" i="5"/>
  <c r="P97" i="5" s="1"/>
  <c r="F89" i="5"/>
  <c r="E87" i="5"/>
  <c r="F52" i="5"/>
  <c r="E50" i="5"/>
  <c r="J24" i="5"/>
  <c r="E24" i="5"/>
  <c r="J92" i="5"/>
  <c r="J23" i="5"/>
  <c r="J21" i="5"/>
  <c r="E21" i="5"/>
  <c r="J91" i="5"/>
  <c r="J20" i="5"/>
  <c r="J18" i="5"/>
  <c r="E18" i="5"/>
  <c r="F92" i="5"/>
  <c r="J17" i="5"/>
  <c r="J15" i="5"/>
  <c r="E15" i="5"/>
  <c r="F91" i="5"/>
  <c r="J14" i="5"/>
  <c r="J12" i="5"/>
  <c r="J89" i="5" s="1"/>
  <c r="E7" i="5"/>
  <c r="E85" i="5" s="1"/>
  <c r="J37" i="4"/>
  <c r="J36" i="4"/>
  <c r="AY57" i="1"/>
  <c r="J35" i="4"/>
  <c r="AX57" i="1"/>
  <c r="BI439" i="4"/>
  <c r="BH439" i="4"/>
  <c r="BG439" i="4"/>
  <c r="BF439" i="4"/>
  <c r="T439" i="4"/>
  <c r="R439" i="4"/>
  <c r="P439" i="4"/>
  <c r="BI437" i="4"/>
  <c r="BH437" i="4"/>
  <c r="BG437" i="4"/>
  <c r="BF437" i="4"/>
  <c r="T437" i="4"/>
  <c r="R437" i="4"/>
  <c r="P437" i="4"/>
  <c r="BI435" i="4"/>
  <c r="BH435" i="4"/>
  <c r="BG435" i="4"/>
  <c r="BF435" i="4"/>
  <c r="T435" i="4"/>
  <c r="R435" i="4"/>
  <c r="P435" i="4"/>
  <c r="BI427" i="4"/>
  <c r="BH427" i="4"/>
  <c r="BG427" i="4"/>
  <c r="BF427" i="4"/>
  <c r="T427" i="4"/>
  <c r="R427" i="4"/>
  <c r="P427" i="4"/>
  <c r="BI425" i="4"/>
  <c r="BH425" i="4"/>
  <c r="BG425" i="4"/>
  <c r="BF425" i="4"/>
  <c r="T425" i="4"/>
  <c r="R425" i="4"/>
  <c r="P425" i="4"/>
  <c r="BI417" i="4"/>
  <c r="BH417" i="4"/>
  <c r="BG417" i="4"/>
  <c r="BF417" i="4"/>
  <c r="T417" i="4"/>
  <c r="R417" i="4"/>
  <c r="P417" i="4"/>
  <c r="BI411" i="4"/>
  <c r="BH411" i="4"/>
  <c r="BG411" i="4"/>
  <c r="BF411" i="4"/>
  <c r="T411" i="4"/>
  <c r="T410" i="4" s="1"/>
  <c r="R411" i="4"/>
  <c r="R410" i="4" s="1"/>
  <c r="P411" i="4"/>
  <c r="P410" i="4" s="1"/>
  <c r="BI403" i="4"/>
  <c r="BH403" i="4"/>
  <c r="BG403" i="4"/>
  <c r="BF403" i="4"/>
  <c r="T403" i="4"/>
  <c r="T402" i="4" s="1"/>
  <c r="R403" i="4"/>
  <c r="R402" i="4" s="1"/>
  <c r="P403" i="4"/>
  <c r="P402" i="4" s="1"/>
  <c r="BI400" i="4"/>
  <c r="BH400" i="4"/>
  <c r="BG400" i="4"/>
  <c r="BF400" i="4"/>
  <c r="T400" i="4"/>
  <c r="R400" i="4"/>
  <c r="P400" i="4"/>
  <c r="BI393" i="4"/>
  <c r="BH393" i="4"/>
  <c r="BG393" i="4"/>
  <c r="BF393" i="4"/>
  <c r="T393" i="4"/>
  <c r="R393" i="4"/>
  <c r="P393" i="4"/>
  <c r="BI386" i="4"/>
  <c r="BH386" i="4"/>
  <c r="BG386" i="4"/>
  <c r="BF386" i="4"/>
  <c r="T386" i="4"/>
  <c r="R386" i="4"/>
  <c r="P386" i="4"/>
  <c r="BI379" i="4"/>
  <c r="BH379" i="4"/>
  <c r="BG379" i="4"/>
  <c r="BF379" i="4"/>
  <c r="T379" i="4"/>
  <c r="R379" i="4"/>
  <c r="P379" i="4"/>
  <c r="BI374" i="4"/>
  <c r="BH374" i="4"/>
  <c r="BG374" i="4"/>
  <c r="BF374" i="4"/>
  <c r="T374" i="4"/>
  <c r="R374" i="4"/>
  <c r="P374" i="4"/>
  <c r="BI369" i="4"/>
  <c r="BH369" i="4"/>
  <c r="BG369" i="4"/>
  <c r="BF369" i="4"/>
  <c r="T369" i="4"/>
  <c r="R369" i="4"/>
  <c r="P369" i="4"/>
  <c r="BI362" i="4"/>
  <c r="BH362" i="4"/>
  <c r="BG362" i="4"/>
  <c r="BF362" i="4"/>
  <c r="T362" i="4"/>
  <c r="R362" i="4"/>
  <c r="P362" i="4"/>
  <c r="BI357" i="4"/>
  <c r="BH357" i="4"/>
  <c r="BG357" i="4"/>
  <c r="BF357" i="4"/>
  <c r="T357" i="4"/>
  <c r="R357" i="4"/>
  <c r="P357" i="4"/>
  <c r="BI349" i="4"/>
  <c r="BH349" i="4"/>
  <c r="BG349" i="4"/>
  <c r="BF349" i="4"/>
  <c r="T349" i="4"/>
  <c r="R349" i="4"/>
  <c r="P349" i="4"/>
  <c r="BI342" i="4"/>
  <c r="BH342" i="4"/>
  <c r="BG342" i="4"/>
  <c r="BF342" i="4"/>
  <c r="T342" i="4"/>
  <c r="R342" i="4"/>
  <c r="P342" i="4"/>
  <c r="BI340" i="4"/>
  <c r="BH340" i="4"/>
  <c r="BG340" i="4"/>
  <c r="BF340" i="4"/>
  <c r="T340" i="4"/>
  <c r="R340" i="4"/>
  <c r="P340" i="4"/>
  <c r="BI333" i="4"/>
  <c r="BH333" i="4"/>
  <c r="BG333" i="4"/>
  <c r="BF333" i="4"/>
  <c r="T333" i="4"/>
  <c r="R333" i="4"/>
  <c r="P333" i="4"/>
  <c r="BI325" i="4"/>
  <c r="BH325" i="4"/>
  <c r="BG325" i="4"/>
  <c r="BF325" i="4"/>
  <c r="T325" i="4"/>
  <c r="R325" i="4"/>
  <c r="P325" i="4"/>
  <c r="BI316" i="4"/>
  <c r="BH316" i="4"/>
  <c r="BG316" i="4"/>
  <c r="BF316" i="4"/>
  <c r="T316" i="4"/>
  <c r="R316" i="4"/>
  <c r="P316" i="4"/>
  <c r="BI309" i="4"/>
  <c r="BH309" i="4"/>
  <c r="BG309" i="4"/>
  <c r="BF309" i="4"/>
  <c r="T309" i="4"/>
  <c r="R309" i="4"/>
  <c r="P309" i="4"/>
  <c r="BI304" i="4"/>
  <c r="BH304" i="4"/>
  <c r="BG304" i="4"/>
  <c r="BF304" i="4"/>
  <c r="T304" i="4"/>
  <c r="R304" i="4"/>
  <c r="P304" i="4"/>
  <c r="BI299" i="4"/>
  <c r="BH299" i="4"/>
  <c r="BG299" i="4"/>
  <c r="BF299" i="4"/>
  <c r="T299" i="4"/>
  <c r="R299" i="4"/>
  <c r="P299" i="4"/>
  <c r="BI294" i="4"/>
  <c r="BH294" i="4"/>
  <c r="BG294" i="4"/>
  <c r="BF294" i="4"/>
  <c r="T294" i="4"/>
  <c r="R294" i="4"/>
  <c r="P294" i="4"/>
  <c r="BI289" i="4"/>
  <c r="BH289" i="4"/>
  <c r="BG289" i="4"/>
  <c r="BF289" i="4"/>
  <c r="T289" i="4"/>
  <c r="R289" i="4"/>
  <c r="P289" i="4"/>
  <c r="BI286" i="4"/>
  <c r="BH286" i="4"/>
  <c r="BG286" i="4"/>
  <c r="BF286" i="4"/>
  <c r="T286" i="4"/>
  <c r="R286" i="4"/>
  <c r="P286" i="4"/>
  <c r="BI284" i="4"/>
  <c r="BH284" i="4"/>
  <c r="BG284" i="4"/>
  <c r="BF284" i="4"/>
  <c r="T284" i="4"/>
  <c r="R284" i="4"/>
  <c r="P284" i="4"/>
  <c r="BI278" i="4"/>
  <c r="BH278" i="4"/>
  <c r="BG278" i="4"/>
  <c r="BF278" i="4"/>
  <c r="T278" i="4"/>
  <c r="R278" i="4"/>
  <c r="P278" i="4"/>
  <c r="BI275" i="4"/>
  <c r="BH275" i="4"/>
  <c r="BG275" i="4"/>
  <c r="BF275" i="4"/>
  <c r="T275" i="4"/>
  <c r="R275" i="4"/>
  <c r="P275" i="4"/>
  <c r="BI274" i="4"/>
  <c r="BH274" i="4"/>
  <c r="BG274" i="4"/>
  <c r="BF274" i="4"/>
  <c r="T274" i="4"/>
  <c r="R274" i="4"/>
  <c r="P274" i="4"/>
  <c r="BI270" i="4"/>
  <c r="BH270" i="4"/>
  <c r="BG270" i="4"/>
  <c r="BF270" i="4"/>
  <c r="T270" i="4"/>
  <c r="R270" i="4"/>
  <c r="P270" i="4"/>
  <c r="BI266" i="4"/>
  <c r="BH266" i="4"/>
  <c r="BG266" i="4"/>
  <c r="BF266" i="4"/>
  <c r="T266" i="4"/>
  <c r="R266" i="4"/>
  <c r="P266" i="4"/>
  <c r="BI265" i="4"/>
  <c r="BH265" i="4"/>
  <c r="BG265" i="4"/>
  <c r="BF265" i="4"/>
  <c r="T265" i="4"/>
  <c r="R265" i="4"/>
  <c r="P265" i="4"/>
  <c r="BI257" i="4"/>
  <c r="BH257" i="4"/>
  <c r="BG257" i="4"/>
  <c r="BF257" i="4"/>
  <c r="T257" i="4"/>
  <c r="R257" i="4"/>
  <c r="P257" i="4"/>
  <c r="BI256" i="4"/>
  <c r="BH256" i="4"/>
  <c r="BG256" i="4"/>
  <c r="BF256" i="4"/>
  <c r="T256" i="4"/>
  <c r="R256" i="4"/>
  <c r="P256" i="4"/>
  <c r="BI251" i="4"/>
  <c r="BH251" i="4"/>
  <c r="BG251" i="4"/>
  <c r="BF251" i="4"/>
  <c r="T251" i="4"/>
  <c r="R251" i="4"/>
  <c r="P251" i="4"/>
  <c r="BI250" i="4"/>
  <c r="BH250" i="4"/>
  <c r="BG250" i="4"/>
  <c r="BF250" i="4"/>
  <c r="T250" i="4"/>
  <c r="R250" i="4"/>
  <c r="P250" i="4"/>
  <c r="BI242" i="4"/>
  <c r="BH242" i="4"/>
  <c r="BG242" i="4"/>
  <c r="BF242" i="4"/>
  <c r="T242" i="4"/>
  <c r="R242" i="4"/>
  <c r="P242" i="4"/>
  <c r="BI241" i="4"/>
  <c r="BH241" i="4"/>
  <c r="BG241" i="4"/>
  <c r="BF241" i="4"/>
  <c r="T241" i="4"/>
  <c r="R241" i="4"/>
  <c r="P241" i="4"/>
  <c r="BI235" i="4"/>
  <c r="BH235" i="4"/>
  <c r="BG235" i="4"/>
  <c r="BF235" i="4"/>
  <c r="T235" i="4"/>
  <c r="R235" i="4"/>
  <c r="P235" i="4"/>
  <c r="BI224" i="4"/>
  <c r="BH224" i="4"/>
  <c r="BG224" i="4"/>
  <c r="BF224" i="4"/>
  <c r="T224" i="4"/>
  <c r="R224" i="4"/>
  <c r="P224" i="4"/>
  <c r="BI222" i="4"/>
  <c r="BH222" i="4"/>
  <c r="BG222" i="4"/>
  <c r="BF222" i="4"/>
  <c r="T222" i="4"/>
  <c r="R222" i="4"/>
  <c r="P222" i="4"/>
  <c r="BI215" i="4"/>
  <c r="BH215" i="4"/>
  <c r="BG215" i="4"/>
  <c r="BF215" i="4"/>
  <c r="T215" i="4"/>
  <c r="R215" i="4"/>
  <c r="P215" i="4"/>
  <c r="BI211" i="4"/>
  <c r="BH211" i="4"/>
  <c r="BG211" i="4"/>
  <c r="BF211" i="4"/>
  <c r="T211" i="4"/>
  <c r="T210" i="4" s="1"/>
  <c r="R211" i="4"/>
  <c r="R210" i="4" s="1"/>
  <c r="P211" i="4"/>
  <c r="P210" i="4" s="1"/>
  <c r="BI208" i="4"/>
  <c r="BH208" i="4"/>
  <c r="BG208" i="4"/>
  <c r="BF208" i="4"/>
  <c r="T208" i="4"/>
  <c r="R208" i="4"/>
  <c r="P208" i="4"/>
  <c r="BI205" i="4"/>
  <c r="BH205" i="4"/>
  <c r="BG205" i="4"/>
  <c r="BF205" i="4"/>
  <c r="T205" i="4"/>
  <c r="R205" i="4"/>
  <c r="P205" i="4"/>
  <c r="BI203" i="4"/>
  <c r="BH203" i="4"/>
  <c r="BG203" i="4"/>
  <c r="BF203" i="4"/>
  <c r="T203" i="4"/>
  <c r="R203" i="4"/>
  <c r="P203" i="4"/>
  <c r="BI201" i="4"/>
  <c r="BH201" i="4"/>
  <c r="BG201" i="4"/>
  <c r="BF201" i="4"/>
  <c r="T201" i="4"/>
  <c r="R201" i="4"/>
  <c r="P201" i="4"/>
  <c r="BI199" i="4"/>
  <c r="BH199" i="4"/>
  <c r="BG199" i="4"/>
  <c r="BF199" i="4"/>
  <c r="T199" i="4"/>
  <c r="R199" i="4"/>
  <c r="P199" i="4"/>
  <c r="BI198" i="4"/>
  <c r="BH198" i="4"/>
  <c r="BG198" i="4"/>
  <c r="BF198" i="4"/>
  <c r="T198" i="4"/>
  <c r="R198" i="4"/>
  <c r="P198" i="4"/>
  <c r="BI196" i="4"/>
  <c r="BH196" i="4"/>
  <c r="BG196" i="4"/>
  <c r="BF196" i="4"/>
  <c r="T196" i="4"/>
  <c r="T195" i="4" s="1"/>
  <c r="R196" i="4"/>
  <c r="R195" i="4" s="1"/>
  <c r="P196" i="4"/>
  <c r="P195" i="4" s="1"/>
  <c r="BI190" i="4"/>
  <c r="BH190" i="4"/>
  <c r="BG190" i="4"/>
  <c r="BF190" i="4"/>
  <c r="T190" i="4"/>
  <c r="R190" i="4"/>
  <c r="P190" i="4"/>
  <c r="BI185" i="4"/>
  <c r="BH185" i="4"/>
  <c r="BG185" i="4"/>
  <c r="BF185" i="4"/>
  <c r="T185" i="4"/>
  <c r="R185" i="4"/>
  <c r="P185" i="4"/>
  <c r="BI180" i="4"/>
  <c r="BH180" i="4"/>
  <c r="BG180" i="4"/>
  <c r="BF180" i="4"/>
  <c r="T180" i="4"/>
  <c r="R180" i="4"/>
  <c r="P180" i="4"/>
  <c r="BI171" i="4"/>
  <c r="BH171" i="4"/>
  <c r="BG171" i="4"/>
  <c r="BF171" i="4"/>
  <c r="T171" i="4"/>
  <c r="R171" i="4"/>
  <c r="P171" i="4"/>
  <c r="BI169" i="4"/>
  <c r="BH169" i="4"/>
  <c r="BG169" i="4"/>
  <c r="BF169" i="4"/>
  <c r="T169" i="4"/>
  <c r="R169" i="4"/>
  <c r="P169" i="4"/>
  <c r="BI166" i="4"/>
  <c r="BH166" i="4"/>
  <c r="BG166" i="4"/>
  <c r="BF166" i="4"/>
  <c r="T166" i="4"/>
  <c r="R166" i="4"/>
  <c r="P166" i="4"/>
  <c r="BI159" i="4"/>
  <c r="BH159" i="4"/>
  <c r="BG159" i="4"/>
  <c r="BF159" i="4"/>
  <c r="T159" i="4"/>
  <c r="R159" i="4"/>
  <c r="P159" i="4"/>
  <c r="BI157" i="4"/>
  <c r="BH157" i="4"/>
  <c r="BG157" i="4"/>
  <c r="BF157" i="4"/>
  <c r="T157" i="4"/>
  <c r="R157" i="4"/>
  <c r="P157" i="4"/>
  <c r="BI154" i="4"/>
  <c r="BH154" i="4"/>
  <c r="BG154" i="4"/>
  <c r="BF154" i="4"/>
  <c r="T154" i="4"/>
  <c r="R154" i="4"/>
  <c r="P154" i="4"/>
  <c r="BI147" i="4"/>
  <c r="BH147" i="4"/>
  <c r="BG147" i="4"/>
  <c r="BF147" i="4"/>
  <c r="T147" i="4"/>
  <c r="R147" i="4"/>
  <c r="P147" i="4"/>
  <c r="BI142" i="4"/>
  <c r="BH142" i="4"/>
  <c r="BG142" i="4"/>
  <c r="BF142" i="4"/>
  <c r="T142" i="4"/>
  <c r="R142" i="4"/>
  <c r="P142" i="4"/>
  <c r="BI138" i="4"/>
  <c r="BH138" i="4"/>
  <c r="BG138" i="4"/>
  <c r="BF138" i="4"/>
  <c r="T138" i="4"/>
  <c r="R138" i="4"/>
  <c r="P138" i="4"/>
  <c r="BI133" i="4"/>
  <c r="BH133" i="4"/>
  <c r="BG133" i="4"/>
  <c r="BF133" i="4"/>
  <c r="T133" i="4"/>
  <c r="R133" i="4"/>
  <c r="P133" i="4"/>
  <c r="BI131" i="4"/>
  <c r="BH131" i="4"/>
  <c r="BG131" i="4"/>
  <c r="BF131" i="4"/>
  <c r="T131" i="4"/>
  <c r="R131" i="4"/>
  <c r="P131" i="4"/>
  <c r="BI126" i="4"/>
  <c r="BH126" i="4"/>
  <c r="BG126" i="4"/>
  <c r="BF126" i="4"/>
  <c r="T126" i="4"/>
  <c r="R126" i="4"/>
  <c r="P126" i="4"/>
  <c r="BI121" i="4"/>
  <c r="BH121" i="4"/>
  <c r="BG121" i="4"/>
  <c r="BF121" i="4"/>
  <c r="T121" i="4"/>
  <c r="R121" i="4"/>
  <c r="P121" i="4"/>
  <c r="BI116" i="4"/>
  <c r="BH116" i="4"/>
  <c r="BG116" i="4"/>
  <c r="BF116" i="4"/>
  <c r="T116" i="4"/>
  <c r="R116" i="4"/>
  <c r="P116" i="4"/>
  <c r="BI111" i="4"/>
  <c r="BH111" i="4"/>
  <c r="BG111" i="4"/>
  <c r="BF111" i="4"/>
  <c r="T111" i="4"/>
  <c r="R111" i="4"/>
  <c r="P111" i="4"/>
  <c r="BI106" i="4"/>
  <c r="BH106" i="4"/>
  <c r="BG106" i="4"/>
  <c r="BF106" i="4"/>
  <c r="T106" i="4"/>
  <c r="R106" i="4"/>
  <c r="P106" i="4"/>
  <c r="BI98" i="4"/>
  <c r="BH98" i="4"/>
  <c r="BG98" i="4"/>
  <c r="BF98" i="4"/>
  <c r="T98" i="4"/>
  <c r="T97" i="4" s="1"/>
  <c r="R98" i="4"/>
  <c r="R97" i="4" s="1"/>
  <c r="P98" i="4"/>
  <c r="P97" i="4" s="1"/>
  <c r="F89" i="4"/>
  <c r="E87" i="4"/>
  <c r="F52" i="4"/>
  <c r="E50" i="4"/>
  <c r="J24" i="4"/>
  <c r="E24" i="4"/>
  <c r="J92" i="4" s="1"/>
  <c r="J23" i="4"/>
  <c r="J21" i="4"/>
  <c r="E21" i="4"/>
  <c r="J91" i="4" s="1"/>
  <c r="J20" i="4"/>
  <c r="J18" i="4"/>
  <c r="E18" i="4"/>
  <c r="F92" i="4" s="1"/>
  <c r="J17" i="4"/>
  <c r="J15" i="4"/>
  <c r="E15" i="4"/>
  <c r="F91" i="4" s="1"/>
  <c r="J14" i="4"/>
  <c r="J12" i="4"/>
  <c r="J89" i="4"/>
  <c r="E7" i="4"/>
  <c r="E48" i="4"/>
  <c r="J37" i="3"/>
  <c r="J36" i="3"/>
  <c r="AY56" i="1" s="1"/>
  <c r="J35" i="3"/>
  <c r="AX56" i="1" s="1"/>
  <c r="BI402" i="3"/>
  <c r="BH402" i="3"/>
  <c r="BG402" i="3"/>
  <c r="BF402" i="3"/>
  <c r="T402" i="3"/>
  <c r="R402" i="3"/>
  <c r="P402" i="3"/>
  <c r="BI400" i="3"/>
  <c r="BH400" i="3"/>
  <c r="BG400" i="3"/>
  <c r="BF400" i="3"/>
  <c r="T400" i="3"/>
  <c r="R400" i="3"/>
  <c r="P400" i="3"/>
  <c r="BI398" i="3"/>
  <c r="BH398" i="3"/>
  <c r="BG398" i="3"/>
  <c r="BF398" i="3"/>
  <c r="T398" i="3"/>
  <c r="R398" i="3"/>
  <c r="P398" i="3"/>
  <c r="BI391" i="3"/>
  <c r="BH391" i="3"/>
  <c r="BG391" i="3"/>
  <c r="BF391" i="3"/>
  <c r="T391" i="3"/>
  <c r="R391" i="3"/>
  <c r="P391" i="3"/>
  <c r="BI389" i="3"/>
  <c r="BH389" i="3"/>
  <c r="BG389" i="3"/>
  <c r="BF389" i="3"/>
  <c r="T389" i="3"/>
  <c r="R389" i="3"/>
  <c r="P389" i="3"/>
  <c r="BI382" i="3"/>
  <c r="BH382" i="3"/>
  <c r="BG382" i="3"/>
  <c r="BF382" i="3"/>
  <c r="T382" i="3"/>
  <c r="R382" i="3"/>
  <c r="P382" i="3"/>
  <c r="BI376" i="3"/>
  <c r="BH376" i="3"/>
  <c r="BG376" i="3"/>
  <c r="BF376" i="3"/>
  <c r="T376" i="3"/>
  <c r="T375" i="3" s="1"/>
  <c r="R376" i="3"/>
  <c r="R375" i="3" s="1"/>
  <c r="P376" i="3"/>
  <c r="P375" i="3" s="1"/>
  <c r="BI368" i="3"/>
  <c r="BH368" i="3"/>
  <c r="BG368" i="3"/>
  <c r="BF368" i="3"/>
  <c r="T368" i="3"/>
  <c r="T367" i="3" s="1"/>
  <c r="R368" i="3"/>
  <c r="R367" i="3" s="1"/>
  <c r="P368" i="3"/>
  <c r="P367" i="3" s="1"/>
  <c r="BI365" i="3"/>
  <c r="BH365" i="3"/>
  <c r="BG365" i="3"/>
  <c r="BF365" i="3"/>
  <c r="T365" i="3"/>
  <c r="R365" i="3"/>
  <c r="P365" i="3"/>
  <c r="BI358" i="3"/>
  <c r="BH358" i="3"/>
  <c r="BG358" i="3"/>
  <c r="BF358" i="3"/>
  <c r="T358" i="3"/>
  <c r="R358" i="3"/>
  <c r="P358" i="3"/>
  <c r="BI351" i="3"/>
  <c r="BH351" i="3"/>
  <c r="BG351" i="3"/>
  <c r="BF351" i="3"/>
  <c r="T351" i="3"/>
  <c r="R351" i="3"/>
  <c r="P351" i="3"/>
  <c r="BI344" i="3"/>
  <c r="BH344" i="3"/>
  <c r="BG344" i="3"/>
  <c r="BF344" i="3"/>
  <c r="T344" i="3"/>
  <c r="R344" i="3"/>
  <c r="P344" i="3"/>
  <c r="BI336" i="3"/>
  <c r="BH336" i="3"/>
  <c r="BG336" i="3"/>
  <c r="BF336" i="3"/>
  <c r="T336" i="3"/>
  <c r="R336" i="3"/>
  <c r="P336" i="3"/>
  <c r="BI329" i="3"/>
  <c r="BH329" i="3"/>
  <c r="BG329" i="3"/>
  <c r="BF329" i="3"/>
  <c r="T329" i="3"/>
  <c r="R329" i="3"/>
  <c r="P329" i="3"/>
  <c r="BI322" i="3"/>
  <c r="BH322" i="3"/>
  <c r="BG322" i="3"/>
  <c r="BF322" i="3"/>
  <c r="T322" i="3"/>
  <c r="R322" i="3"/>
  <c r="P322" i="3"/>
  <c r="BI314" i="3"/>
  <c r="BH314" i="3"/>
  <c r="BG314" i="3"/>
  <c r="BF314" i="3"/>
  <c r="T314" i="3"/>
  <c r="R314" i="3"/>
  <c r="P314" i="3"/>
  <c r="BI307" i="3"/>
  <c r="BH307" i="3"/>
  <c r="BG307" i="3"/>
  <c r="BF307" i="3"/>
  <c r="T307" i="3"/>
  <c r="R307" i="3"/>
  <c r="P307" i="3"/>
  <c r="BI305" i="3"/>
  <c r="BH305" i="3"/>
  <c r="BG305" i="3"/>
  <c r="BF305" i="3"/>
  <c r="T305" i="3"/>
  <c r="R305" i="3"/>
  <c r="P305" i="3"/>
  <c r="BI300" i="3"/>
  <c r="BH300" i="3"/>
  <c r="BG300" i="3"/>
  <c r="BF300" i="3"/>
  <c r="T300" i="3"/>
  <c r="R300" i="3"/>
  <c r="P300" i="3"/>
  <c r="BI295" i="3"/>
  <c r="BH295" i="3"/>
  <c r="BG295" i="3"/>
  <c r="BF295" i="3"/>
  <c r="T295" i="3"/>
  <c r="R295" i="3"/>
  <c r="P295" i="3"/>
  <c r="BI286" i="3"/>
  <c r="BH286" i="3"/>
  <c r="BG286" i="3"/>
  <c r="BF286" i="3"/>
  <c r="T286" i="3"/>
  <c r="R286" i="3"/>
  <c r="P286" i="3"/>
  <c r="BI281" i="3"/>
  <c r="BH281" i="3"/>
  <c r="BG281" i="3"/>
  <c r="BF281" i="3"/>
  <c r="T281" i="3"/>
  <c r="R281" i="3"/>
  <c r="P281" i="3"/>
  <c r="BI274" i="3"/>
  <c r="BH274" i="3"/>
  <c r="BG274" i="3"/>
  <c r="BF274" i="3"/>
  <c r="T274" i="3"/>
  <c r="R274" i="3"/>
  <c r="P274" i="3"/>
  <c r="BI267" i="3"/>
  <c r="BH267" i="3"/>
  <c r="BG267" i="3"/>
  <c r="BF267" i="3"/>
  <c r="T267" i="3"/>
  <c r="R267" i="3"/>
  <c r="P267" i="3"/>
  <c r="BI264" i="3"/>
  <c r="BH264" i="3"/>
  <c r="BG264" i="3"/>
  <c r="BF264" i="3"/>
  <c r="T264" i="3"/>
  <c r="R264" i="3"/>
  <c r="P264" i="3"/>
  <c r="BI262" i="3"/>
  <c r="BH262" i="3"/>
  <c r="BG262" i="3"/>
  <c r="BF262" i="3"/>
  <c r="T262" i="3"/>
  <c r="R262" i="3"/>
  <c r="P262" i="3"/>
  <c r="BI254" i="3"/>
  <c r="BH254" i="3"/>
  <c r="BG254" i="3"/>
  <c r="BF254" i="3"/>
  <c r="T254" i="3"/>
  <c r="R254" i="3"/>
  <c r="P254" i="3"/>
  <c r="BI251" i="3"/>
  <c r="BH251" i="3"/>
  <c r="BG251" i="3"/>
  <c r="BF251" i="3"/>
  <c r="T251" i="3"/>
  <c r="R251" i="3"/>
  <c r="P251" i="3"/>
  <c r="BI245" i="3"/>
  <c r="BH245" i="3"/>
  <c r="BG245" i="3"/>
  <c r="BF245" i="3"/>
  <c r="T245" i="3"/>
  <c r="R245" i="3"/>
  <c r="P245" i="3"/>
  <c r="BI239" i="3"/>
  <c r="BH239" i="3"/>
  <c r="BG239" i="3"/>
  <c r="BF239" i="3"/>
  <c r="T239" i="3"/>
  <c r="R239" i="3"/>
  <c r="P239" i="3"/>
  <c r="BI238" i="3"/>
  <c r="BH238" i="3"/>
  <c r="BG238" i="3"/>
  <c r="BF238" i="3"/>
  <c r="T238" i="3"/>
  <c r="R238" i="3"/>
  <c r="P238" i="3"/>
  <c r="BI230" i="3"/>
  <c r="BH230" i="3"/>
  <c r="BG230" i="3"/>
  <c r="BF230" i="3"/>
  <c r="T230" i="3"/>
  <c r="R230" i="3"/>
  <c r="P230" i="3"/>
  <c r="BI229" i="3"/>
  <c r="BH229" i="3"/>
  <c r="BG229" i="3"/>
  <c r="BF229" i="3"/>
  <c r="T229" i="3"/>
  <c r="R229" i="3"/>
  <c r="P229" i="3"/>
  <c r="BI227" i="3"/>
  <c r="BH227" i="3"/>
  <c r="BG227" i="3"/>
  <c r="BF227" i="3"/>
  <c r="T227" i="3"/>
  <c r="R227" i="3"/>
  <c r="P227" i="3"/>
  <c r="BI216" i="3"/>
  <c r="BH216" i="3"/>
  <c r="BG216" i="3"/>
  <c r="BF216" i="3"/>
  <c r="T216" i="3"/>
  <c r="R216" i="3"/>
  <c r="P216" i="3"/>
  <c r="BI214" i="3"/>
  <c r="BH214" i="3"/>
  <c r="BG214" i="3"/>
  <c r="BF214" i="3"/>
  <c r="T214" i="3"/>
  <c r="R214" i="3"/>
  <c r="P214" i="3"/>
  <c r="BI207" i="3"/>
  <c r="BH207" i="3"/>
  <c r="BG207" i="3"/>
  <c r="BF207" i="3"/>
  <c r="T207" i="3"/>
  <c r="R207" i="3"/>
  <c r="P207" i="3"/>
  <c r="BI203" i="3"/>
  <c r="BH203" i="3"/>
  <c r="BG203" i="3"/>
  <c r="BF203" i="3"/>
  <c r="T203" i="3"/>
  <c r="T202" i="3" s="1"/>
  <c r="R203" i="3"/>
  <c r="R202" i="3" s="1"/>
  <c r="P203" i="3"/>
  <c r="P202" i="3" s="1"/>
  <c r="BI200" i="3"/>
  <c r="BH200" i="3"/>
  <c r="BG200" i="3"/>
  <c r="BF200" i="3"/>
  <c r="T200" i="3"/>
  <c r="R200" i="3"/>
  <c r="P200" i="3"/>
  <c r="BI197" i="3"/>
  <c r="BH197" i="3"/>
  <c r="BG197" i="3"/>
  <c r="BF197" i="3"/>
  <c r="T197" i="3"/>
  <c r="R197" i="3"/>
  <c r="P197" i="3"/>
  <c r="BI195" i="3"/>
  <c r="BH195" i="3"/>
  <c r="BG195" i="3"/>
  <c r="BF195" i="3"/>
  <c r="T195" i="3"/>
  <c r="R195" i="3"/>
  <c r="P195" i="3"/>
  <c r="BI193" i="3"/>
  <c r="BH193" i="3"/>
  <c r="BG193" i="3"/>
  <c r="BF193" i="3"/>
  <c r="T193" i="3"/>
  <c r="R193" i="3"/>
  <c r="P193" i="3"/>
  <c r="BI191" i="3"/>
  <c r="BH191" i="3"/>
  <c r="BG191" i="3"/>
  <c r="BF191" i="3"/>
  <c r="T191" i="3"/>
  <c r="R191" i="3"/>
  <c r="P191" i="3"/>
  <c r="BI190" i="3"/>
  <c r="BH190" i="3"/>
  <c r="BG190" i="3"/>
  <c r="BF190" i="3"/>
  <c r="T190" i="3"/>
  <c r="R190" i="3"/>
  <c r="P190" i="3"/>
  <c r="BI188" i="3"/>
  <c r="BH188" i="3"/>
  <c r="BG188" i="3"/>
  <c r="BF188" i="3"/>
  <c r="T188" i="3"/>
  <c r="T187" i="3" s="1"/>
  <c r="R188" i="3"/>
  <c r="R187" i="3" s="1"/>
  <c r="P188" i="3"/>
  <c r="P187" i="3" s="1"/>
  <c r="BI182" i="3"/>
  <c r="BH182" i="3"/>
  <c r="BG182" i="3"/>
  <c r="BF182" i="3"/>
  <c r="T182" i="3"/>
  <c r="R182" i="3"/>
  <c r="P182" i="3"/>
  <c r="BI177" i="3"/>
  <c r="BH177" i="3"/>
  <c r="BG177" i="3"/>
  <c r="BF177" i="3"/>
  <c r="T177" i="3"/>
  <c r="R177" i="3"/>
  <c r="P177" i="3"/>
  <c r="BI172" i="3"/>
  <c r="BH172" i="3"/>
  <c r="BG172" i="3"/>
  <c r="BF172" i="3"/>
  <c r="T172" i="3"/>
  <c r="R172" i="3"/>
  <c r="P172" i="3"/>
  <c r="BI167" i="3"/>
  <c r="BH167" i="3"/>
  <c r="BG167" i="3"/>
  <c r="BF167" i="3"/>
  <c r="T167" i="3"/>
  <c r="R167" i="3"/>
  <c r="P167" i="3"/>
  <c r="BI160" i="3"/>
  <c r="BH160" i="3"/>
  <c r="BG160" i="3"/>
  <c r="BF160" i="3"/>
  <c r="T160" i="3"/>
  <c r="R160" i="3"/>
  <c r="P160" i="3"/>
  <c r="BI158" i="3"/>
  <c r="BH158" i="3"/>
  <c r="BG158" i="3"/>
  <c r="BF158" i="3"/>
  <c r="T158" i="3"/>
  <c r="R158" i="3"/>
  <c r="P158" i="3"/>
  <c r="BI155" i="3"/>
  <c r="BH155" i="3"/>
  <c r="BG155" i="3"/>
  <c r="BF155" i="3"/>
  <c r="T155" i="3"/>
  <c r="R155" i="3"/>
  <c r="P155" i="3"/>
  <c r="BI150" i="3"/>
  <c r="BH150" i="3"/>
  <c r="BG150" i="3"/>
  <c r="BF150" i="3"/>
  <c r="T150" i="3"/>
  <c r="R150" i="3"/>
  <c r="P150" i="3"/>
  <c r="BI148" i="3"/>
  <c r="BH148" i="3"/>
  <c r="BG148" i="3"/>
  <c r="BF148" i="3"/>
  <c r="T148" i="3"/>
  <c r="R148" i="3"/>
  <c r="P148" i="3"/>
  <c r="BI145" i="3"/>
  <c r="BH145" i="3"/>
  <c r="BG145" i="3"/>
  <c r="BF145" i="3"/>
  <c r="T145" i="3"/>
  <c r="R145" i="3"/>
  <c r="P145" i="3"/>
  <c r="BI140" i="3"/>
  <c r="BH140" i="3"/>
  <c r="BG140" i="3"/>
  <c r="BF140" i="3"/>
  <c r="T140" i="3"/>
  <c r="R140" i="3"/>
  <c r="P140" i="3"/>
  <c r="BI135" i="3"/>
  <c r="BH135" i="3"/>
  <c r="BG135" i="3"/>
  <c r="BF135" i="3"/>
  <c r="T135" i="3"/>
  <c r="R135" i="3"/>
  <c r="P135" i="3"/>
  <c r="BI131" i="3"/>
  <c r="BH131" i="3"/>
  <c r="BG131" i="3"/>
  <c r="BF131" i="3"/>
  <c r="T131" i="3"/>
  <c r="R131" i="3"/>
  <c r="P131" i="3"/>
  <c r="BI126" i="3"/>
  <c r="BH126" i="3"/>
  <c r="BG126" i="3"/>
  <c r="BF126" i="3"/>
  <c r="T126" i="3"/>
  <c r="R126" i="3"/>
  <c r="P126" i="3"/>
  <c r="BI124" i="3"/>
  <c r="BH124" i="3"/>
  <c r="BG124" i="3"/>
  <c r="BF124" i="3"/>
  <c r="T124" i="3"/>
  <c r="R124" i="3"/>
  <c r="P124" i="3"/>
  <c r="BI119" i="3"/>
  <c r="BH119" i="3"/>
  <c r="BG119" i="3"/>
  <c r="BF119" i="3"/>
  <c r="T119" i="3"/>
  <c r="R119" i="3"/>
  <c r="P119" i="3"/>
  <c r="BI114" i="3"/>
  <c r="BH114" i="3"/>
  <c r="BG114" i="3"/>
  <c r="BF114" i="3"/>
  <c r="T114" i="3"/>
  <c r="R114" i="3"/>
  <c r="P114" i="3"/>
  <c r="BI109" i="3"/>
  <c r="BH109" i="3"/>
  <c r="BG109" i="3"/>
  <c r="BF109" i="3"/>
  <c r="T109" i="3"/>
  <c r="R109" i="3"/>
  <c r="P109" i="3"/>
  <c r="BI98" i="3"/>
  <c r="BH98" i="3"/>
  <c r="BG98" i="3"/>
  <c r="BF98" i="3"/>
  <c r="T98" i="3"/>
  <c r="T97" i="3" s="1"/>
  <c r="R98" i="3"/>
  <c r="R97" i="3" s="1"/>
  <c r="P98" i="3"/>
  <c r="P97" i="3" s="1"/>
  <c r="F89" i="3"/>
  <c r="E87" i="3"/>
  <c r="F52" i="3"/>
  <c r="E50" i="3"/>
  <c r="J24" i="3"/>
  <c r="E24" i="3"/>
  <c r="J55" i="3" s="1"/>
  <c r="J23" i="3"/>
  <c r="J21" i="3"/>
  <c r="E21" i="3"/>
  <c r="J54" i="3" s="1"/>
  <c r="J20" i="3"/>
  <c r="J18" i="3"/>
  <c r="E18" i="3"/>
  <c r="F92" i="3" s="1"/>
  <c r="J17" i="3"/>
  <c r="J15" i="3"/>
  <c r="E15" i="3"/>
  <c r="F91" i="3" s="1"/>
  <c r="J14" i="3"/>
  <c r="J12" i="3"/>
  <c r="J52" i="3"/>
  <c r="E7" i="3"/>
  <c r="E85" i="3"/>
  <c r="J37" i="2"/>
  <c r="J36" i="2"/>
  <c r="AY55" i="1" s="1"/>
  <c r="J35" i="2"/>
  <c r="AX55" i="1" s="1"/>
  <c r="BI398" i="2"/>
  <c r="BH398" i="2"/>
  <c r="BG398" i="2"/>
  <c r="BF398" i="2"/>
  <c r="T398" i="2"/>
  <c r="R398" i="2"/>
  <c r="P398" i="2"/>
  <c r="BI396" i="2"/>
  <c r="BH396" i="2"/>
  <c r="BG396" i="2"/>
  <c r="BF396" i="2"/>
  <c r="T396" i="2"/>
  <c r="R396" i="2"/>
  <c r="P396" i="2"/>
  <c r="BI394" i="2"/>
  <c r="BH394" i="2"/>
  <c r="BG394" i="2"/>
  <c r="BF394" i="2"/>
  <c r="T394" i="2"/>
  <c r="R394" i="2"/>
  <c r="P394" i="2"/>
  <c r="BI386" i="2"/>
  <c r="BH386" i="2"/>
  <c r="BG386" i="2"/>
  <c r="BF386" i="2"/>
  <c r="T386" i="2"/>
  <c r="R386" i="2"/>
  <c r="P386" i="2"/>
  <c r="BI384" i="2"/>
  <c r="BH384" i="2"/>
  <c r="BG384" i="2"/>
  <c r="BF384" i="2"/>
  <c r="T384" i="2"/>
  <c r="R384" i="2"/>
  <c r="P384" i="2"/>
  <c r="BI376" i="2"/>
  <c r="BH376" i="2"/>
  <c r="BG376" i="2"/>
  <c r="BF376" i="2"/>
  <c r="T376" i="2"/>
  <c r="R376" i="2"/>
  <c r="P376" i="2"/>
  <c r="BI369" i="2"/>
  <c r="BH369" i="2"/>
  <c r="BG369" i="2"/>
  <c r="BF369" i="2"/>
  <c r="T369" i="2"/>
  <c r="T368" i="2" s="1"/>
  <c r="R369" i="2"/>
  <c r="R368" i="2" s="1"/>
  <c r="P369" i="2"/>
  <c r="P368" i="2" s="1"/>
  <c r="BI361" i="2"/>
  <c r="BH361" i="2"/>
  <c r="BG361" i="2"/>
  <c r="BF361" i="2"/>
  <c r="T361" i="2"/>
  <c r="T360" i="2" s="1"/>
  <c r="R361" i="2"/>
  <c r="R360" i="2" s="1"/>
  <c r="P361" i="2"/>
  <c r="P360" i="2" s="1"/>
  <c r="BI358" i="2"/>
  <c r="BH358" i="2"/>
  <c r="BG358" i="2"/>
  <c r="BF358" i="2"/>
  <c r="T358" i="2"/>
  <c r="R358" i="2"/>
  <c r="P358" i="2"/>
  <c r="BI351" i="2"/>
  <c r="BH351" i="2"/>
  <c r="BG351" i="2"/>
  <c r="BF351" i="2"/>
  <c r="T351" i="2"/>
  <c r="R351" i="2"/>
  <c r="P351" i="2"/>
  <c r="BI344" i="2"/>
  <c r="BH344" i="2"/>
  <c r="BG344" i="2"/>
  <c r="BF344" i="2"/>
  <c r="T344" i="2"/>
  <c r="R344" i="2"/>
  <c r="P344" i="2"/>
  <c r="BI339" i="2"/>
  <c r="BH339" i="2"/>
  <c r="BG339" i="2"/>
  <c r="BF339" i="2"/>
  <c r="T339" i="2"/>
  <c r="R339" i="2"/>
  <c r="P339" i="2"/>
  <c r="BI332" i="2"/>
  <c r="BH332" i="2"/>
  <c r="BG332" i="2"/>
  <c r="BF332" i="2"/>
  <c r="T332" i="2"/>
  <c r="R332" i="2"/>
  <c r="P332" i="2"/>
  <c r="BI325" i="2"/>
  <c r="BH325" i="2"/>
  <c r="BG325" i="2"/>
  <c r="BF325" i="2"/>
  <c r="T325" i="2"/>
  <c r="R325" i="2"/>
  <c r="P325" i="2"/>
  <c r="BI320" i="2"/>
  <c r="BH320" i="2"/>
  <c r="BG320" i="2"/>
  <c r="BF320" i="2"/>
  <c r="T320" i="2"/>
  <c r="R320" i="2"/>
  <c r="P320" i="2"/>
  <c r="BI313" i="2"/>
  <c r="BH313" i="2"/>
  <c r="BG313" i="2"/>
  <c r="BF313" i="2"/>
  <c r="T313" i="2"/>
  <c r="R313" i="2"/>
  <c r="P313" i="2"/>
  <c r="BI308" i="2"/>
  <c r="BH308" i="2"/>
  <c r="BG308" i="2"/>
  <c r="BF308" i="2"/>
  <c r="T308" i="2"/>
  <c r="R308" i="2"/>
  <c r="P308" i="2"/>
  <c r="BI301" i="2"/>
  <c r="BH301" i="2"/>
  <c r="BG301" i="2"/>
  <c r="BF301" i="2"/>
  <c r="T301" i="2"/>
  <c r="R301" i="2"/>
  <c r="P301" i="2"/>
  <c r="BI299" i="2"/>
  <c r="BH299" i="2"/>
  <c r="BG299" i="2"/>
  <c r="BF299" i="2"/>
  <c r="T299" i="2"/>
  <c r="R299" i="2"/>
  <c r="P299" i="2"/>
  <c r="BI294" i="2"/>
  <c r="BH294" i="2"/>
  <c r="BG294" i="2"/>
  <c r="BF294" i="2"/>
  <c r="T294" i="2"/>
  <c r="R294" i="2"/>
  <c r="P294" i="2"/>
  <c r="BI289" i="2"/>
  <c r="BH289" i="2"/>
  <c r="BG289" i="2"/>
  <c r="BF289" i="2"/>
  <c r="T289" i="2"/>
  <c r="R289" i="2"/>
  <c r="P289" i="2"/>
  <c r="BI284" i="2"/>
  <c r="BH284" i="2"/>
  <c r="BG284" i="2"/>
  <c r="BF284" i="2"/>
  <c r="T284" i="2"/>
  <c r="R284" i="2"/>
  <c r="P284" i="2"/>
  <c r="BI275" i="2"/>
  <c r="BH275" i="2"/>
  <c r="BG275" i="2"/>
  <c r="BF275" i="2"/>
  <c r="T275" i="2"/>
  <c r="R275" i="2"/>
  <c r="P275" i="2"/>
  <c r="BI270" i="2"/>
  <c r="BH270" i="2"/>
  <c r="BG270" i="2"/>
  <c r="BF270" i="2"/>
  <c r="T270" i="2"/>
  <c r="R270" i="2"/>
  <c r="P270" i="2"/>
  <c r="BI265" i="2"/>
  <c r="BH265" i="2"/>
  <c r="BG265" i="2"/>
  <c r="BF265" i="2"/>
  <c r="T265" i="2"/>
  <c r="R265" i="2"/>
  <c r="P265" i="2"/>
  <c r="BI260" i="2"/>
  <c r="BH260" i="2"/>
  <c r="BG260" i="2"/>
  <c r="BF260" i="2"/>
  <c r="T260" i="2"/>
  <c r="R260" i="2"/>
  <c r="P260" i="2"/>
  <c r="BI257" i="2"/>
  <c r="BH257" i="2"/>
  <c r="BG257" i="2"/>
  <c r="BF257" i="2"/>
  <c r="T257" i="2"/>
  <c r="R257" i="2"/>
  <c r="P257" i="2"/>
  <c r="BI255" i="2"/>
  <c r="BH255" i="2"/>
  <c r="BG255" i="2"/>
  <c r="BF255" i="2"/>
  <c r="T255" i="2"/>
  <c r="R255" i="2"/>
  <c r="P255" i="2"/>
  <c r="BI247" i="2"/>
  <c r="BH247" i="2"/>
  <c r="BG247" i="2"/>
  <c r="BF247" i="2"/>
  <c r="T247" i="2"/>
  <c r="R247" i="2"/>
  <c r="P247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37" i="2"/>
  <c r="BH237" i="2"/>
  <c r="BG237" i="2"/>
  <c r="BF237" i="2"/>
  <c r="T237" i="2"/>
  <c r="R237" i="2"/>
  <c r="P237" i="2"/>
  <c r="BI234" i="2"/>
  <c r="BH234" i="2"/>
  <c r="BG234" i="2"/>
  <c r="BF234" i="2"/>
  <c r="T234" i="2"/>
  <c r="R234" i="2"/>
  <c r="P234" i="2"/>
  <c r="BI230" i="2"/>
  <c r="BH230" i="2"/>
  <c r="BG230" i="2"/>
  <c r="BF230" i="2"/>
  <c r="T230" i="2"/>
  <c r="R230" i="2"/>
  <c r="P230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7" i="2"/>
  <c r="BH217" i="2"/>
  <c r="BG217" i="2"/>
  <c r="BF217" i="2"/>
  <c r="T217" i="2"/>
  <c r="R217" i="2"/>
  <c r="P217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197" i="2"/>
  <c r="BH197" i="2"/>
  <c r="BG197" i="2"/>
  <c r="BF197" i="2"/>
  <c r="T197" i="2"/>
  <c r="R197" i="2"/>
  <c r="P197" i="2"/>
  <c r="BI193" i="2"/>
  <c r="BH193" i="2"/>
  <c r="BG193" i="2"/>
  <c r="BF193" i="2"/>
  <c r="T193" i="2"/>
  <c r="T192" i="2" s="1"/>
  <c r="R193" i="2"/>
  <c r="R192" i="2" s="1"/>
  <c r="P193" i="2"/>
  <c r="P192" i="2" s="1"/>
  <c r="BI190" i="2"/>
  <c r="BH190" i="2"/>
  <c r="BG190" i="2"/>
  <c r="BF190" i="2"/>
  <c r="T190" i="2"/>
  <c r="R190" i="2"/>
  <c r="P190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T177" i="2" s="1"/>
  <c r="R178" i="2"/>
  <c r="R177" i="2" s="1"/>
  <c r="P178" i="2"/>
  <c r="P177" i="2" s="1"/>
  <c r="BI172" i="2"/>
  <c r="BH172" i="2"/>
  <c r="BG172" i="2"/>
  <c r="BF172" i="2"/>
  <c r="T172" i="2"/>
  <c r="R172" i="2"/>
  <c r="P172" i="2"/>
  <c r="BI165" i="2"/>
  <c r="BH165" i="2"/>
  <c r="BG165" i="2"/>
  <c r="BF165" i="2"/>
  <c r="T165" i="2"/>
  <c r="R165" i="2"/>
  <c r="P165" i="2"/>
  <c r="BI160" i="2"/>
  <c r="BH160" i="2"/>
  <c r="BG160" i="2"/>
  <c r="BF160" i="2"/>
  <c r="T160" i="2"/>
  <c r="R160" i="2"/>
  <c r="P160" i="2"/>
  <c r="BI155" i="2"/>
  <c r="BH155" i="2"/>
  <c r="BG155" i="2"/>
  <c r="BF155" i="2"/>
  <c r="T155" i="2"/>
  <c r="R155" i="2"/>
  <c r="P155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3" i="2"/>
  <c r="BH143" i="2"/>
  <c r="BG143" i="2"/>
  <c r="BF143" i="2"/>
  <c r="T143" i="2"/>
  <c r="R143" i="2"/>
  <c r="P143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3" i="2"/>
  <c r="BH133" i="2"/>
  <c r="BG133" i="2"/>
  <c r="BF133" i="2"/>
  <c r="T133" i="2"/>
  <c r="R133" i="2"/>
  <c r="P133" i="2"/>
  <c r="BI128" i="2"/>
  <c r="BH128" i="2"/>
  <c r="BG128" i="2"/>
  <c r="BF128" i="2"/>
  <c r="T128" i="2"/>
  <c r="R128" i="2"/>
  <c r="P128" i="2"/>
  <c r="BI121" i="2"/>
  <c r="BH121" i="2"/>
  <c r="BG121" i="2"/>
  <c r="BF121" i="2"/>
  <c r="T121" i="2"/>
  <c r="R121" i="2"/>
  <c r="P121" i="2"/>
  <c r="BI117" i="2"/>
  <c r="BH117" i="2"/>
  <c r="BG117" i="2"/>
  <c r="BF117" i="2"/>
  <c r="T117" i="2"/>
  <c r="R117" i="2"/>
  <c r="P117" i="2"/>
  <c r="BI111" i="2"/>
  <c r="BH111" i="2"/>
  <c r="BG111" i="2"/>
  <c r="BF111" i="2"/>
  <c r="T111" i="2"/>
  <c r="R111" i="2"/>
  <c r="P111" i="2"/>
  <c r="BI105" i="2"/>
  <c r="BH105" i="2"/>
  <c r="BG105" i="2"/>
  <c r="BF105" i="2"/>
  <c r="T105" i="2"/>
  <c r="R105" i="2"/>
  <c r="P105" i="2"/>
  <c r="BI98" i="2"/>
  <c r="BH98" i="2"/>
  <c r="BG98" i="2"/>
  <c r="BF98" i="2"/>
  <c r="T98" i="2"/>
  <c r="R98" i="2"/>
  <c r="P98" i="2"/>
  <c r="F89" i="2"/>
  <c r="E87" i="2"/>
  <c r="F52" i="2"/>
  <c r="E50" i="2"/>
  <c r="J24" i="2"/>
  <c r="E24" i="2"/>
  <c r="J55" i="2"/>
  <c r="J23" i="2"/>
  <c r="J21" i="2"/>
  <c r="E21" i="2"/>
  <c r="J91" i="2"/>
  <c r="J20" i="2"/>
  <c r="J18" i="2"/>
  <c r="E18" i="2"/>
  <c r="F92" i="2"/>
  <c r="J17" i="2"/>
  <c r="J15" i="2"/>
  <c r="E15" i="2"/>
  <c r="F91" i="2"/>
  <c r="J14" i="2"/>
  <c r="J12" i="2"/>
  <c r="J89" i="2" s="1"/>
  <c r="E7" i="2"/>
  <c r="E48" i="2" s="1"/>
  <c r="L50" i="1"/>
  <c r="AM50" i="1"/>
  <c r="AM49" i="1"/>
  <c r="L49" i="1"/>
  <c r="AM47" i="1"/>
  <c r="L47" i="1"/>
  <c r="L45" i="1"/>
  <c r="L44" i="1"/>
  <c r="J394" i="2"/>
  <c r="BK369" i="2"/>
  <c r="J344" i="2"/>
  <c r="BK320" i="2"/>
  <c r="J299" i="2"/>
  <c r="J275" i="2"/>
  <c r="BK257" i="2"/>
  <c r="J242" i="2"/>
  <c r="BK226" i="2"/>
  <c r="J217" i="2"/>
  <c r="BK197" i="2"/>
  <c r="J185" i="2"/>
  <c r="J178" i="2"/>
  <c r="J155" i="2"/>
  <c r="BK138" i="2"/>
  <c r="J121" i="2"/>
  <c r="J98" i="2"/>
  <c r="J398" i="2"/>
  <c r="BK394" i="2"/>
  <c r="J376" i="2"/>
  <c r="BK351" i="2"/>
  <c r="J325" i="2"/>
  <c r="J301" i="2"/>
  <c r="J284" i="2"/>
  <c r="BK265" i="2"/>
  <c r="BK247" i="2"/>
  <c r="BK230" i="2"/>
  <c r="BK220" i="2"/>
  <c r="BK204" i="2"/>
  <c r="BK185" i="2"/>
  <c r="J180" i="2"/>
  <c r="J160" i="2"/>
  <c r="J138" i="2"/>
  <c r="BK121" i="2"/>
  <c r="BK98" i="2"/>
  <c r="BK389" i="3"/>
  <c r="J365" i="3"/>
  <c r="BK344" i="3"/>
  <c r="BK314" i="3"/>
  <c r="BK300" i="3"/>
  <c r="J274" i="3"/>
  <c r="BK254" i="3"/>
  <c r="BK238" i="3"/>
  <c r="J216" i="3"/>
  <c r="J200" i="3"/>
  <c r="J191" i="3"/>
  <c r="J188" i="3"/>
  <c r="J167" i="3"/>
  <c r="BK150" i="3"/>
  <c r="J135" i="3"/>
  <c r="BK119" i="3"/>
  <c r="BK402" i="3"/>
  <c r="J391" i="3"/>
  <c r="BK368" i="3"/>
  <c r="J344" i="3"/>
  <c r="J307" i="3"/>
  <c r="J286" i="3"/>
  <c r="J264" i="3"/>
  <c r="J245" i="3"/>
  <c r="J229" i="3"/>
  <c r="BK207" i="3"/>
  <c r="BK195" i="3"/>
  <c r="BK188" i="3"/>
  <c r="BK167" i="3"/>
  <c r="BK435" i="4"/>
  <c r="BK417" i="4"/>
  <c r="J393" i="4"/>
  <c r="BK369" i="4"/>
  <c r="BK342" i="4"/>
  <c r="J250" i="4"/>
  <c r="J222" i="4"/>
  <c r="J205" i="4"/>
  <c r="J198" i="4"/>
  <c r="BK180" i="4"/>
  <c r="J159" i="4"/>
  <c r="BK142" i="4"/>
  <c r="J126" i="4"/>
  <c r="BK106" i="4"/>
  <c r="BK425" i="4"/>
  <c r="BK400" i="4"/>
  <c r="BK374" i="4"/>
  <c r="BK349" i="4"/>
  <c r="BK333" i="4"/>
  <c r="BK316" i="4"/>
  <c r="BK304" i="4"/>
  <c r="BK294" i="4"/>
  <c r="BK286" i="4"/>
  <c r="BK278" i="4"/>
  <c r="BK274" i="4"/>
  <c r="BK266" i="4"/>
  <c r="BK257" i="4"/>
  <c r="BK251" i="4"/>
  <c r="J235" i="4"/>
  <c r="BK215" i="4"/>
  <c r="BK201" i="4"/>
  <c r="BK196" i="4"/>
  <c r="J180" i="4"/>
  <c r="BK159" i="4"/>
  <c r="J142" i="4"/>
  <c r="BK131" i="4"/>
  <c r="J106" i="4"/>
  <c r="J293" i="5"/>
  <c r="J275" i="5"/>
  <c r="J255" i="5"/>
  <c r="BK240" i="5"/>
  <c r="BK228" i="5"/>
  <c r="J217" i="5"/>
  <c r="J206" i="5"/>
  <c r="J189" i="5"/>
  <c r="BK182" i="5"/>
  <c r="BK162" i="5"/>
  <c r="J151" i="5"/>
  <c r="BK124" i="5"/>
  <c r="J98" i="5"/>
  <c r="J303" i="5"/>
  <c r="J291" i="5"/>
  <c r="J270" i="5"/>
  <c r="BK250" i="5"/>
  <c r="BK236" i="5"/>
  <c r="BK218" i="5"/>
  <c r="BK215" i="5"/>
  <c r="J199" i="5"/>
  <c r="J187" i="5"/>
  <c r="BK169" i="5"/>
  <c r="J153" i="5"/>
  <c r="J144" i="5"/>
  <c r="J124" i="5"/>
  <c r="J109" i="5"/>
  <c r="J381" i="6"/>
  <c r="J367" i="6"/>
  <c r="J342" i="6"/>
  <c r="J325" i="6"/>
  <c r="J305" i="6"/>
  <c r="BK288" i="6"/>
  <c r="J278" i="6"/>
  <c r="J261" i="6"/>
  <c r="BK249" i="6"/>
  <c r="J237" i="6"/>
  <c r="BK217" i="6"/>
  <c r="J200" i="6"/>
  <c r="J191" i="6"/>
  <c r="J177" i="6"/>
  <c r="J158" i="6"/>
  <c r="J143" i="6"/>
  <c r="J125" i="6"/>
  <c r="J99" i="6"/>
  <c r="BK379" i="6"/>
  <c r="J369" i="6"/>
  <c r="J350" i="6"/>
  <c r="J330" i="6"/>
  <c r="J310" i="6"/>
  <c r="J298" i="6"/>
  <c r="BK278" i="6"/>
  <c r="BK261" i="6"/>
  <c r="J254" i="6"/>
  <c r="BK238" i="6"/>
  <c r="BK229" i="6"/>
  <c r="J203" i="6"/>
  <c r="J193" i="6"/>
  <c r="J182" i="6"/>
  <c r="BK163" i="6"/>
  <c r="BK148" i="6"/>
  <c r="BK130" i="6"/>
  <c r="J115" i="6"/>
  <c r="J396" i="2"/>
  <c r="J361" i="2"/>
  <c r="BK339" i="2"/>
  <c r="J313" i="2"/>
  <c r="J294" i="2"/>
  <c r="BK270" i="2"/>
  <c r="J255" i="2"/>
  <c r="J237" i="2"/>
  <c r="J225" i="2"/>
  <c r="J204" i="2"/>
  <c r="BK187" i="2"/>
  <c r="BK180" i="2"/>
  <c r="BK160" i="2"/>
  <c r="J143" i="2"/>
  <c r="BK128" i="2"/>
  <c r="J105" i="2"/>
  <c r="AS54" i="1"/>
  <c r="J332" i="2"/>
  <c r="BK308" i="2"/>
  <c r="BK289" i="2"/>
  <c r="BK260" i="2"/>
  <c r="J244" i="2"/>
  <c r="BK234" i="2"/>
  <c r="BK219" i="2"/>
  <c r="J197" i="2"/>
  <c r="J187" i="2"/>
  <c r="BK178" i="2"/>
  <c r="BK155" i="2"/>
  <c r="BK143" i="2"/>
  <c r="J128" i="2"/>
  <c r="BK105" i="2"/>
  <c r="BK391" i="3"/>
  <c r="J368" i="3"/>
  <c r="BK336" i="3"/>
  <c r="J314" i="3"/>
  <c r="J295" i="3"/>
  <c r="J281" i="3"/>
  <c r="J262" i="3"/>
  <c r="J239" i="3"/>
  <c r="J227" i="3"/>
  <c r="BK203" i="3"/>
  <c r="J193" i="3"/>
  <c r="BK182" i="3"/>
  <c r="J155" i="3"/>
  <c r="J140" i="3"/>
  <c r="BK124" i="3"/>
  <c r="J98" i="3"/>
  <c r="J398" i="3"/>
  <c r="BK376" i="3"/>
  <c r="J351" i="3"/>
  <c r="BK322" i="3"/>
  <c r="BK295" i="3"/>
  <c r="J267" i="3"/>
  <c r="BK251" i="3"/>
  <c r="J230" i="3"/>
  <c r="BK214" i="3"/>
  <c r="BK197" i="3"/>
  <c r="BK190" i="3"/>
  <c r="J172" i="3"/>
  <c r="BK155" i="3"/>
  <c r="J148" i="3"/>
  <c r="BK140" i="3"/>
  <c r="BK131" i="3"/>
  <c r="J124" i="3"/>
  <c r="BK114" i="3"/>
  <c r="BK98" i="3"/>
  <c r="J439" i="4"/>
  <c r="BK427" i="4"/>
  <c r="J411" i="4"/>
  <c r="J386" i="4"/>
  <c r="J362" i="4"/>
  <c r="J340" i="4"/>
  <c r="J242" i="4"/>
  <c r="J215" i="4"/>
  <c r="BK203" i="4"/>
  <c r="J196" i="4"/>
  <c r="J171" i="4"/>
  <c r="J157" i="4"/>
  <c r="BK138" i="4"/>
  <c r="BK121" i="4"/>
  <c r="BK98" i="4"/>
  <c r="J417" i="4"/>
  <c r="BK393" i="4"/>
  <c r="J369" i="4"/>
  <c r="BK340" i="4"/>
  <c r="J325" i="4"/>
  <c r="J309" i="4"/>
  <c r="J299" i="4"/>
  <c r="J289" i="4"/>
  <c r="J284" i="4"/>
  <c r="J275" i="4"/>
  <c r="J270" i="4"/>
  <c r="J265" i="4"/>
  <c r="J256" i="4"/>
  <c r="BK224" i="4"/>
  <c r="BK211" i="4"/>
  <c r="J203" i="4"/>
  <c r="BK190" i="4"/>
  <c r="BK166" i="4"/>
  <c r="J147" i="4"/>
  <c r="BK126" i="4"/>
  <c r="BK111" i="4"/>
  <c r="J299" i="5"/>
  <c r="BK278" i="5"/>
  <c r="J260" i="5"/>
  <c r="J245" i="5"/>
  <c r="BK231" i="5"/>
  <c r="J218" i="5"/>
  <c r="J204" i="5"/>
  <c r="BK187" i="5"/>
  <c r="J183" i="5"/>
  <c r="J169" i="5"/>
  <c r="BK153" i="5"/>
  <c r="BK138" i="5"/>
  <c r="BK119" i="5"/>
  <c r="BK303" i="5"/>
  <c r="BK293" i="5"/>
  <c r="BK275" i="5"/>
  <c r="BK255" i="5"/>
  <c r="J240" i="5"/>
  <c r="J228" i="5"/>
  <c r="BK217" i="5"/>
  <c r="BK199" i="5"/>
  <c r="BK189" i="5"/>
  <c r="J182" i="5"/>
  <c r="J162" i="5"/>
  <c r="BK148" i="5"/>
  <c r="BK129" i="5"/>
  <c r="BK109" i="5"/>
  <c r="J379" i="6"/>
  <c r="J359" i="6"/>
  <c r="BK337" i="6"/>
  <c r="J320" i="6"/>
  <c r="J303" i="6"/>
  <c r="J283" i="6"/>
  <c r="J265" i="6"/>
  <c r="BK254" i="6"/>
  <c r="J238" i="6"/>
  <c r="J229" i="6"/>
  <c r="BK203" i="6"/>
  <c r="BK193" i="6"/>
  <c r="BK182" i="6"/>
  <c r="J163" i="6"/>
  <c r="J156" i="6"/>
  <c r="BK138" i="6"/>
  <c r="BK120" i="6"/>
  <c r="BK367" i="6"/>
  <c r="J337" i="6"/>
  <c r="BK325" i="6"/>
  <c r="BK303" i="6"/>
  <c r="BK283" i="6"/>
  <c r="BK265" i="6"/>
  <c r="J249" i="6"/>
  <c r="BK237" i="6"/>
  <c r="J207" i="6"/>
  <c r="J195" i="6"/>
  <c r="BK188" i="6"/>
  <c r="J166" i="6"/>
  <c r="J153" i="6"/>
  <c r="BK135" i="6"/>
  <c r="BK115" i="6"/>
  <c r="BK99" i="6"/>
  <c r="J386" i="2"/>
  <c r="BK358" i="2"/>
  <c r="BK332" i="2"/>
  <c r="J308" i="2"/>
  <c r="J289" i="2"/>
  <c r="J265" i="2"/>
  <c r="J247" i="2"/>
  <c r="J234" i="2"/>
  <c r="J220" i="2"/>
  <c r="BK206" i="2"/>
  <c r="J190" i="2"/>
  <c r="J181" i="2"/>
  <c r="J165" i="2"/>
  <c r="J146" i="2"/>
  <c r="J133" i="2"/>
  <c r="BK111" i="2"/>
  <c r="BK398" i="2"/>
  <c r="BK396" i="2"/>
  <c r="BK384" i="2"/>
  <c r="BK361" i="2"/>
  <c r="J339" i="2"/>
  <c r="J320" i="2"/>
  <c r="BK294" i="2"/>
  <c r="BK275" i="2"/>
  <c r="J257" i="2"/>
  <c r="BK237" i="2"/>
  <c r="BK225" i="2"/>
  <c r="BK217" i="2"/>
  <c r="BK190" i="2"/>
  <c r="BK181" i="2"/>
  <c r="J172" i="2"/>
  <c r="J148" i="2"/>
  <c r="BK133" i="2"/>
  <c r="J111" i="2"/>
  <c r="BK398" i="3"/>
  <c r="J376" i="3"/>
  <c r="BK358" i="3"/>
  <c r="BK329" i="3"/>
  <c r="BK307" i="3"/>
  <c r="BK286" i="3"/>
  <c r="BK264" i="3"/>
  <c r="BK245" i="3"/>
  <c r="BK229" i="3"/>
  <c r="J207" i="3"/>
  <c r="J195" i="3"/>
  <c r="J177" i="3"/>
  <c r="J158" i="3"/>
  <c r="BK145" i="3"/>
  <c r="J126" i="3"/>
  <c r="BK109" i="3"/>
  <c r="BK400" i="3"/>
  <c r="J382" i="3"/>
  <c r="J358" i="3"/>
  <c r="J329" i="3"/>
  <c r="J300" i="3"/>
  <c r="BK274" i="3"/>
  <c r="J254" i="3"/>
  <c r="J238" i="3"/>
  <c r="BK216" i="3"/>
  <c r="BK200" i="3"/>
  <c r="BK191" i="3"/>
  <c r="BK177" i="3"/>
  <c r="BK158" i="3"/>
  <c r="J427" i="4"/>
  <c r="BK403" i="4"/>
  <c r="J379" i="4"/>
  <c r="BK357" i="4"/>
  <c r="J251" i="4"/>
  <c r="BK241" i="4"/>
  <c r="J211" i="4"/>
  <c r="J201" i="4"/>
  <c r="J190" i="4"/>
  <c r="J169" i="4"/>
  <c r="BK154" i="4"/>
  <c r="J133" i="4"/>
  <c r="BK116" i="4"/>
  <c r="J437" i="4"/>
  <c r="BK411" i="4"/>
  <c r="BK386" i="4"/>
  <c r="BK362" i="4"/>
  <c r="J342" i="4"/>
  <c r="BK325" i="4"/>
  <c r="BK309" i="4"/>
  <c r="BK299" i="4"/>
  <c r="BK289" i="4"/>
  <c r="BK284" i="4"/>
  <c r="BK275" i="4"/>
  <c r="BK270" i="4"/>
  <c r="BK265" i="4"/>
  <c r="BK256" i="4"/>
  <c r="BK242" i="4"/>
  <c r="J224" i="4"/>
  <c r="BK205" i="4"/>
  <c r="BK199" i="4"/>
  <c r="J185" i="4"/>
  <c r="BK169" i="4"/>
  <c r="J154" i="4"/>
  <c r="BK133" i="4"/>
  <c r="J116" i="4"/>
  <c r="BK301" i="5"/>
  <c r="J285" i="5"/>
  <c r="J265" i="5"/>
  <c r="BK247" i="5"/>
  <c r="J234" i="5"/>
  <c r="BK223" i="5"/>
  <c r="BK195" i="5"/>
  <c r="BK185" i="5"/>
  <c r="J174" i="5"/>
  <c r="J157" i="5"/>
  <c r="BK144" i="5"/>
  <c r="J134" i="5"/>
  <c r="J114" i="5"/>
  <c r="BK299" i="5"/>
  <c r="J278" i="5"/>
  <c r="BK260" i="5"/>
  <c r="BK245" i="5"/>
  <c r="J231" i="5"/>
  <c r="BK224" i="5"/>
  <c r="BK204" i="5"/>
  <c r="BK192" i="5"/>
  <c r="BK183" i="5"/>
  <c r="J180" i="5"/>
  <c r="BK160" i="5"/>
  <c r="BK151" i="5"/>
  <c r="BK134" i="5"/>
  <c r="BK114" i="5"/>
  <c r="BK104" i="5"/>
  <c r="BK377" i="6"/>
  <c r="BK350" i="6"/>
  <c r="J335" i="6"/>
  <c r="BK315" i="6"/>
  <c r="BK298" i="6"/>
  <c r="BK273" i="6"/>
  <c r="J256" i="6"/>
  <c r="BK242" i="6"/>
  <c r="BK231" i="6"/>
  <c r="BK207" i="6"/>
  <c r="BK195" i="6"/>
  <c r="J188" i="6"/>
  <c r="BK166" i="6"/>
  <c r="BK153" i="6"/>
  <c r="J135" i="6"/>
  <c r="J110" i="6"/>
  <c r="BK381" i="6"/>
  <c r="J377" i="6"/>
  <c r="BK359" i="6"/>
  <c r="BK342" i="6"/>
  <c r="BK320" i="6"/>
  <c r="BK305" i="6"/>
  <c r="BK293" i="6"/>
  <c r="J273" i="6"/>
  <c r="BK256" i="6"/>
  <c r="BK246" i="6"/>
  <c r="J232" i="6"/>
  <c r="J215" i="6"/>
  <c r="BK197" i="6"/>
  <c r="BK191" i="6"/>
  <c r="BK168" i="6"/>
  <c r="BK156" i="6"/>
  <c r="J138" i="6"/>
  <c r="J120" i="6"/>
  <c r="BK105" i="6"/>
  <c r="BK376" i="2"/>
  <c r="J351" i="2"/>
  <c r="BK325" i="2"/>
  <c r="BK301" i="2"/>
  <c r="BK284" i="2"/>
  <c r="J260" i="2"/>
  <c r="BK244" i="2"/>
  <c r="J230" i="2"/>
  <c r="J219" i="2"/>
  <c r="J193" i="2"/>
  <c r="BK183" i="2"/>
  <c r="BK172" i="2"/>
  <c r="BK148" i="2"/>
  <c r="BK136" i="2"/>
  <c r="BK117" i="2"/>
  <c r="BK386" i="2"/>
  <c r="J384" i="2"/>
  <c r="J369" i="2"/>
  <c r="J358" i="2"/>
  <c r="BK344" i="2"/>
  <c r="BK313" i="2"/>
  <c r="BK299" i="2"/>
  <c r="J270" i="2"/>
  <c r="BK255" i="2"/>
  <c r="BK242" i="2"/>
  <c r="J226" i="2"/>
  <c r="J206" i="2"/>
  <c r="BK193" i="2"/>
  <c r="J183" i="2"/>
  <c r="BK165" i="2"/>
  <c r="BK146" i="2"/>
  <c r="J136" i="2"/>
  <c r="J117" i="2"/>
  <c r="J400" i="3"/>
  <c r="BK382" i="3"/>
  <c r="BK351" i="3"/>
  <c r="J322" i="3"/>
  <c r="J305" i="3"/>
  <c r="BK267" i="3"/>
  <c r="J251" i="3"/>
  <c r="BK230" i="3"/>
  <c r="J214" i="3"/>
  <c r="J197" i="3"/>
  <c r="J190" i="3"/>
  <c r="BK172" i="3"/>
  <c r="BK160" i="3"/>
  <c r="BK148" i="3"/>
  <c r="J131" i="3"/>
  <c r="J114" i="3"/>
  <c r="J402" i="3"/>
  <c r="J389" i="3"/>
  <c r="BK365" i="3"/>
  <c r="J336" i="3"/>
  <c r="BK305" i="3"/>
  <c r="BK281" i="3"/>
  <c r="BK262" i="3"/>
  <c r="BK239" i="3"/>
  <c r="BK227" i="3"/>
  <c r="J203" i="3"/>
  <c r="BK193" i="3"/>
  <c r="J182" i="3"/>
  <c r="J160" i="3"/>
  <c r="J150" i="3"/>
  <c r="J145" i="3"/>
  <c r="BK135" i="3"/>
  <c r="BK126" i="3"/>
  <c r="J119" i="3"/>
  <c r="J109" i="3"/>
  <c r="BK439" i="4"/>
  <c r="BK437" i="4"/>
  <c r="J425" i="4"/>
  <c r="J400" i="4"/>
  <c r="J374" i="4"/>
  <c r="J349" i="4"/>
  <c r="BK250" i="4"/>
  <c r="BK235" i="4"/>
  <c r="BK208" i="4"/>
  <c r="J199" i="4"/>
  <c r="BK185" i="4"/>
  <c r="J166" i="4"/>
  <c r="BK147" i="4"/>
  <c r="J131" i="4"/>
  <c r="J111" i="4"/>
  <c r="J435" i="4"/>
  <c r="J403" i="4"/>
  <c r="BK379" i="4"/>
  <c r="J357" i="4"/>
  <c r="J333" i="4"/>
  <c r="J316" i="4"/>
  <c r="J304" i="4"/>
  <c r="J294" i="4"/>
  <c r="J286" i="4"/>
  <c r="J278" i="4"/>
  <c r="J274" i="4"/>
  <c r="J266" i="4"/>
  <c r="J257" i="4"/>
  <c r="J241" i="4"/>
  <c r="BK222" i="4"/>
  <c r="J208" i="4"/>
  <c r="BK198" i="4"/>
  <c r="BK171" i="4"/>
  <c r="BK157" i="4"/>
  <c r="J138" i="4"/>
  <c r="J121" i="4"/>
  <c r="J98" i="4"/>
  <c r="BK291" i="5"/>
  <c r="BK270" i="5"/>
  <c r="J250" i="5"/>
  <c r="J236" i="5"/>
  <c r="J224" i="5"/>
  <c r="J215" i="5"/>
  <c r="J192" i="5"/>
  <c r="BK180" i="5"/>
  <c r="J160" i="5"/>
  <c r="J148" i="5"/>
  <c r="J129" i="5"/>
  <c r="J104" i="5"/>
  <c r="J301" i="5"/>
  <c r="BK285" i="5"/>
  <c r="BK265" i="5"/>
  <c r="J247" i="5"/>
  <c r="BK234" i="5"/>
  <c r="J223" i="5"/>
  <c r="BK206" i="5"/>
  <c r="J195" i="5"/>
  <c r="J185" i="5"/>
  <c r="BK174" i="5"/>
  <c r="BK157" i="5"/>
  <c r="J138" i="5"/>
  <c r="J119" i="5"/>
  <c r="BK98" i="5"/>
  <c r="BK369" i="6"/>
  <c r="J347" i="6"/>
  <c r="BK330" i="6"/>
  <c r="BK310" i="6"/>
  <c r="J293" i="6"/>
  <c r="J275" i="6"/>
  <c r="J259" i="6"/>
  <c r="J246" i="6"/>
  <c r="BK232" i="6"/>
  <c r="BK215" i="6"/>
  <c r="J197" i="6"/>
  <c r="BK190" i="6"/>
  <c r="J168" i="6"/>
  <c r="J148" i="6"/>
  <c r="J130" i="6"/>
  <c r="J105" i="6"/>
  <c r="BK347" i="6"/>
  <c r="BK335" i="6"/>
  <c r="J315" i="6"/>
  <c r="J288" i="6"/>
  <c r="BK275" i="6"/>
  <c r="BK259" i="6"/>
  <c r="J242" i="6"/>
  <c r="J231" i="6"/>
  <c r="J217" i="6"/>
  <c r="BK200" i="6"/>
  <c r="J190" i="6"/>
  <c r="BK177" i="6"/>
  <c r="BK158" i="6"/>
  <c r="BK143" i="6"/>
  <c r="BK125" i="6"/>
  <c r="BK110" i="6"/>
  <c r="BK97" i="2" l="1"/>
  <c r="J97" i="2"/>
  <c r="J61" i="2" s="1"/>
  <c r="R97" i="2"/>
  <c r="BK127" i="2"/>
  <c r="J127" i="2" s="1"/>
  <c r="J62" i="2" s="1"/>
  <c r="R127" i="2"/>
  <c r="BK179" i="2"/>
  <c r="J179" i="2"/>
  <c r="J64" i="2" s="1"/>
  <c r="T179" i="2"/>
  <c r="P196" i="2"/>
  <c r="R196" i="2"/>
  <c r="BK236" i="2"/>
  <c r="J236" i="2" s="1"/>
  <c r="J68" i="2" s="1"/>
  <c r="R236" i="2"/>
  <c r="BK246" i="2"/>
  <c r="J246" i="2"/>
  <c r="J69" i="2" s="1"/>
  <c r="R246" i="2"/>
  <c r="BK259" i="2"/>
  <c r="J259" i="2" s="1"/>
  <c r="J70" i="2" s="1"/>
  <c r="R259" i="2"/>
  <c r="P375" i="2"/>
  <c r="P374" i="2"/>
  <c r="R375" i="2"/>
  <c r="R374" i="2"/>
  <c r="BK393" i="2"/>
  <c r="J393" i="2"/>
  <c r="J75" i="2" s="1"/>
  <c r="T393" i="2"/>
  <c r="BK108" i="3"/>
  <c r="J108" i="3" s="1"/>
  <c r="J62" i="3" s="1"/>
  <c r="R108" i="3"/>
  <c r="BK139" i="3"/>
  <c r="J139" i="3"/>
  <c r="J63" i="3" s="1"/>
  <c r="R139" i="3"/>
  <c r="P189" i="3"/>
  <c r="T189" i="3"/>
  <c r="BK206" i="3"/>
  <c r="J206" i="3" s="1"/>
  <c r="J68" i="3" s="1"/>
  <c r="R206" i="3"/>
  <c r="BK253" i="3"/>
  <c r="J253" i="3"/>
  <c r="J69" i="3" s="1"/>
  <c r="R253" i="3"/>
  <c r="T253" i="3"/>
  <c r="P266" i="3"/>
  <c r="T266" i="3"/>
  <c r="BK381" i="3"/>
  <c r="J381" i="3" s="1"/>
  <c r="J74" i="3" s="1"/>
  <c r="T381" i="3"/>
  <c r="T380" i="3" s="1"/>
  <c r="P397" i="3"/>
  <c r="T397" i="3"/>
  <c r="BK105" i="4"/>
  <c r="J105" i="4"/>
  <c r="J62" i="4" s="1"/>
  <c r="T105" i="4"/>
  <c r="P146" i="4"/>
  <c r="R146" i="4"/>
  <c r="BK197" i="4"/>
  <c r="J197" i="4" s="1"/>
  <c r="J65" i="4" s="1"/>
  <c r="R197" i="4"/>
  <c r="T214" i="4"/>
  <c r="BK277" i="4"/>
  <c r="J277" i="4" s="1"/>
  <c r="J69" i="4" s="1"/>
  <c r="P277" i="4"/>
  <c r="T277" i="4"/>
  <c r="P288" i="4"/>
  <c r="R288" i="4"/>
  <c r="BK416" i="4"/>
  <c r="J416" i="4"/>
  <c r="J74" i="4" s="1"/>
  <c r="R416" i="4"/>
  <c r="R415" i="4" s="1"/>
  <c r="P434" i="4"/>
  <c r="T434" i="4"/>
  <c r="P103" i="5"/>
  <c r="R103" i="5"/>
  <c r="BK143" i="5"/>
  <c r="J143" i="5" s="1"/>
  <c r="J63" i="5" s="1"/>
  <c r="T143" i="5"/>
  <c r="BK181" i="5"/>
  <c r="J181" i="5" s="1"/>
  <c r="J65" i="5" s="1"/>
  <c r="T181" i="5"/>
  <c r="BK198" i="5"/>
  <c r="J198" i="5" s="1"/>
  <c r="J68" i="5" s="1"/>
  <c r="R198" i="5"/>
  <c r="BK233" i="5"/>
  <c r="J233" i="5" s="1"/>
  <c r="J69" i="5" s="1"/>
  <c r="R233" i="5"/>
  <c r="T233" i="5"/>
  <c r="P239" i="5"/>
  <c r="T239" i="5"/>
  <c r="P249" i="5"/>
  <c r="T249" i="5"/>
  <c r="P284" i="5"/>
  <c r="P283" i="5"/>
  <c r="T284" i="5"/>
  <c r="T283" i="5"/>
  <c r="P298" i="5"/>
  <c r="T298" i="5"/>
  <c r="P104" i="6"/>
  <c r="R104" i="6"/>
  <c r="BK147" i="6"/>
  <c r="J147" i="6" s="1"/>
  <c r="J63" i="6" s="1"/>
  <c r="R147" i="6"/>
  <c r="BK189" i="6"/>
  <c r="J189" i="6"/>
  <c r="J65" i="6" s="1"/>
  <c r="R189" i="6"/>
  <c r="BK206" i="6"/>
  <c r="R206" i="6"/>
  <c r="BK248" i="6"/>
  <c r="J248" i="6" s="1"/>
  <c r="J69" i="6" s="1"/>
  <c r="R248" i="6"/>
  <c r="BK258" i="6"/>
  <c r="J258" i="6"/>
  <c r="J70" i="6" s="1"/>
  <c r="R258" i="6"/>
  <c r="T258" i="6"/>
  <c r="P264" i="6"/>
  <c r="T264" i="6"/>
  <c r="P277" i="6"/>
  <c r="R277" i="6"/>
  <c r="BK358" i="6"/>
  <c r="J358" i="6" s="1"/>
  <c r="J75" i="6" s="1"/>
  <c r="R358" i="6"/>
  <c r="R357" i="6" s="1"/>
  <c r="BK376" i="6"/>
  <c r="J376" i="6" s="1"/>
  <c r="J76" i="6" s="1"/>
  <c r="P376" i="6"/>
  <c r="R376" i="6"/>
  <c r="P97" i="2"/>
  <c r="T97" i="2"/>
  <c r="P127" i="2"/>
  <c r="T127" i="2"/>
  <c r="P179" i="2"/>
  <c r="R179" i="2"/>
  <c r="BK196" i="2"/>
  <c r="J196" i="2" s="1"/>
  <c r="J67" i="2" s="1"/>
  <c r="T196" i="2"/>
  <c r="P236" i="2"/>
  <c r="T236" i="2"/>
  <c r="P246" i="2"/>
  <c r="T246" i="2"/>
  <c r="P259" i="2"/>
  <c r="T259" i="2"/>
  <c r="BK375" i="2"/>
  <c r="J375" i="2" s="1"/>
  <c r="J74" i="2" s="1"/>
  <c r="T375" i="2"/>
  <c r="T374" i="2"/>
  <c r="P393" i="2"/>
  <c r="R393" i="2"/>
  <c r="P108" i="3"/>
  <c r="T108" i="3"/>
  <c r="P139" i="3"/>
  <c r="T139" i="3"/>
  <c r="BK189" i="3"/>
  <c r="J189" i="3"/>
  <c r="J65" i="3" s="1"/>
  <c r="R189" i="3"/>
  <c r="P206" i="3"/>
  <c r="T206" i="3"/>
  <c r="P253" i="3"/>
  <c r="BK266" i="3"/>
  <c r="J266" i="3"/>
  <c r="J70" i="3" s="1"/>
  <c r="R266" i="3"/>
  <c r="P381" i="3"/>
  <c r="P380" i="3" s="1"/>
  <c r="R381" i="3"/>
  <c r="R380" i="3" s="1"/>
  <c r="BK397" i="3"/>
  <c r="J397" i="3" s="1"/>
  <c r="J75" i="3" s="1"/>
  <c r="R397" i="3"/>
  <c r="P105" i="4"/>
  <c r="R105" i="4"/>
  <c r="R96" i="4" s="1"/>
  <c r="BK146" i="4"/>
  <c r="J146" i="4" s="1"/>
  <c r="J63" i="4" s="1"/>
  <c r="T146" i="4"/>
  <c r="P197" i="4"/>
  <c r="T197" i="4"/>
  <c r="BK214" i="4"/>
  <c r="J214" i="4" s="1"/>
  <c r="J68" i="4" s="1"/>
  <c r="P214" i="4"/>
  <c r="P213" i="4" s="1"/>
  <c r="R214" i="4"/>
  <c r="R213" i="4" s="1"/>
  <c r="R277" i="4"/>
  <c r="BK288" i="4"/>
  <c r="J288" i="4" s="1"/>
  <c r="J70" i="4" s="1"/>
  <c r="T288" i="4"/>
  <c r="P416" i="4"/>
  <c r="P415" i="4" s="1"/>
  <c r="T416" i="4"/>
  <c r="T415" i="4" s="1"/>
  <c r="BK434" i="4"/>
  <c r="J434" i="4" s="1"/>
  <c r="J75" i="4" s="1"/>
  <c r="R434" i="4"/>
  <c r="BK103" i="5"/>
  <c r="J103" i="5" s="1"/>
  <c r="J62" i="5" s="1"/>
  <c r="T103" i="5"/>
  <c r="T96" i="5" s="1"/>
  <c r="P143" i="5"/>
  <c r="R143" i="5"/>
  <c r="P181" i="5"/>
  <c r="R181" i="5"/>
  <c r="P198" i="5"/>
  <c r="T198" i="5"/>
  <c r="P233" i="5"/>
  <c r="BK239" i="5"/>
  <c r="J239" i="5"/>
  <c r="J70" i="5" s="1"/>
  <c r="R239" i="5"/>
  <c r="BK249" i="5"/>
  <c r="J249" i="5" s="1"/>
  <c r="J71" i="5" s="1"/>
  <c r="R249" i="5"/>
  <c r="BK284" i="5"/>
  <c r="J284" i="5"/>
  <c r="J74" i="5" s="1"/>
  <c r="R284" i="5"/>
  <c r="R283" i="5" s="1"/>
  <c r="BK298" i="5"/>
  <c r="J298" i="5" s="1"/>
  <c r="J75" i="5" s="1"/>
  <c r="R298" i="5"/>
  <c r="BK104" i="6"/>
  <c r="J104" i="6" s="1"/>
  <c r="J62" i="6" s="1"/>
  <c r="T104" i="6"/>
  <c r="P147" i="6"/>
  <c r="T147" i="6"/>
  <c r="P189" i="6"/>
  <c r="T189" i="6"/>
  <c r="P206" i="6"/>
  <c r="T206" i="6"/>
  <c r="P248" i="6"/>
  <c r="T248" i="6"/>
  <c r="P258" i="6"/>
  <c r="BK264" i="6"/>
  <c r="J264" i="6" s="1"/>
  <c r="J71" i="6" s="1"/>
  <c r="R264" i="6"/>
  <c r="BK277" i="6"/>
  <c r="J277" i="6"/>
  <c r="J72" i="6" s="1"/>
  <c r="T277" i="6"/>
  <c r="P358" i="6"/>
  <c r="P357" i="6" s="1"/>
  <c r="T358" i="6"/>
  <c r="T357" i="6" s="1"/>
  <c r="T376" i="6"/>
  <c r="BK177" i="2"/>
  <c r="J177" i="2" s="1"/>
  <c r="J63" i="2" s="1"/>
  <c r="BK360" i="2"/>
  <c r="J360" i="2"/>
  <c r="J71" i="2" s="1"/>
  <c r="BK97" i="3"/>
  <c r="J97" i="3" s="1"/>
  <c r="J61" i="3" s="1"/>
  <c r="BK187" i="3"/>
  <c r="J187" i="3" s="1"/>
  <c r="J64" i="3" s="1"/>
  <c r="BK97" i="4"/>
  <c r="J97" i="4" s="1"/>
  <c r="J61" i="4" s="1"/>
  <c r="BK195" i="4"/>
  <c r="J195" i="4" s="1"/>
  <c r="J64" i="4" s="1"/>
  <c r="BK210" i="4"/>
  <c r="J210" i="4" s="1"/>
  <c r="J66" i="4" s="1"/>
  <c r="BK402" i="4"/>
  <c r="J402" i="4"/>
  <c r="J71" i="4" s="1"/>
  <c r="BK179" i="5"/>
  <c r="J179" i="5" s="1"/>
  <c r="J64" i="5" s="1"/>
  <c r="BK98" i="6"/>
  <c r="BK187" i="6"/>
  <c r="J187" i="6" s="1"/>
  <c r="J64" i="6" s="1"/>
  <c r="BK202" i="6"/>
  <c r="J202" i="6" s="1"/>
  <c r="J66" i="6" s="1"/>
  <c r="BK349" i="6"/>
  <c r="J349" i="6" s="1"/>
  <c r="J73" i="6" s="1"/>
  <c r="BK192" i="2"/>
  <c r="J192" i="2" s="1"/>
  <c r="J65" i="2" s="1"/>
  <c r="BK368" i="2"/>
  <c r="J368" i="2" s="1"/>
  <c r="J72" i="2" s="1"/>
  <c r="BK202" i="3"/>
  <c r="J202" i="3" s="1"/>
  <c r="J66" i="3" s="1"/>
  <c r="BK367" i="3"/>
  <c r="J367" i="3" s="1"/>
  <c r="J71" i="3" s="1"/>
  <c r="BK375" i="3"/>
  <c r="J375" i="3"/>
  <c r="J72" i="3" s="1"/>
  <c r="BK410" i="4"/>
  <c r="J410" i="4" s="1"/>
  <c r="J72" i="4" s="1"/>
  <c r="BK97" i="5"/>
  <c r="J97" i="5"/>
  <c r="J61" i="5" s="1"/>
  <c r="BK194" i="5"/>
  <c r="J194" i="5" s="1"/>
  <c r="J66" i="5" s="1"/>
  <c r="BK277" i="5"/>
  <c r="J277" i="5" s="1"/>
  <c r="J72" i="5" s="1"/>
  <c r="E48" i="6"/>
  <c r="F54" i="6"/>
  <c r="F55" i="6"/>
  <c r="BE105" i="6"/>
  <c r="BE120" i="6"/>
  <c r="BE130" i="6"/>
  <c r="BE135" i="6"/>
  <c r="BE138" i="6"/>
  <c r="BE143" i="6"/>
  <c r="BE156" i="6"/>
  <c r="BE158" i="6"/>
  <c r="BE166" i="6"/>
  <c r="BE168" i="6"/>
  <c r="BE182" i="6"/>
  <c r="BE188" i="6"/>
  <c r="BE190" i="6"/>
  <c r="BE197" i="6"/>
  <c r="BE203" i="6"/>
  <c r="BE229" i="6"/>
  <c r="BE237" i="6"/>
  <c r="BE246" i="6"/>
  <c r="BE254" i="6"/>
  <c r="BE256" i="6"/>
  <c r="BE259" i="6"/>
  <c r="BE261" i="6"/>
  <c r="BE273" i="6"/>
  <c r="BE278" i="6"/>
  <c r="BE288" i="6"/>
  <c r="BE303" i="6"/>
  <c r="BE315" i="6"/>
  <c r="BE320" i="6"/>
  <c r="BE330" i="6"/>
  <c r="BE337" i="6"/>
  <c r="BE342" i="6"/>
  <c r="BE347" i="6"/>
  <c r="BE359" i="6"/>
  <c r="BE367" i="6"/>
  <c r="BE377" i="6"/>
  <c r="BE381" i="6"/>
  <c r="J52" i="6"/>
  <c r="J54" i="6"/>
  <c r="J55" i="6"/>
  <c r="BE99" i="6"/>
  <c r="BE110" i="6"/>
  <c r="BE115" i="6"/>
  <c r="BE125" i="6"/>
  <c r="BE148" i="6"/>
  <c r="BE153" i="6"/>
  <c r="BE163" i="6"/>
  <c r="BE177" i="6"/>
  <c r="BE191" i="6"/>
  <c r="BE193" i="6"/>
  <c r="BE195" i="6"/>
  <c r="BE200" i="6"/>
  <c r="BE207" i="6"/>
  <c r="BE215" i="6"/>
  <c r="BE217" i="6"/>
  <c r="BE231" i="6"/>
  <c r="BE232" i="6"/>
  <c r="BE238" i="6"/>
  <c r="BE242" i="6"/>
  <c r="BE249" i="6"/>
  <c r="BE265" i="6"/>
  <c r="BE275" i="6"/>
  <c r="BE283" i="6"/>
  <c r="BE293" i="6"/>
  <c r="BE298" i="6"/>
  <c r="BE305" i="6"/>
  <c r="BE310" i="6"/>
  <c r="BE325" i="6"/>
  <c r="BE335" i="6"/>
  <c r="BE350" i="6"/>
  <c r="BE369" i="6"/>
  <c r="BE379" i="6"/>
  <c r="E48" i="5"/>
  <c r="F54" i="5"/>
  <c r="F55" i="5"/>
  <c r="BE98" i="5"/>
  <c r="BE104" i="5"/>
  <c r="BE109" i="5"/>
  <c r="BE114" i="5"/>
  <c r="BE124" i="5"/>
  <c r="BE129" i="5"/>
  <c r="BE134" i="5"/>
  <c r="BE138" i="5"/>
  <c r="BE144" i="5"/>
  <c r="BE148" i="5"/>
  <c r="BE153" i="5"/>
  <c r="BE160" i="5"/>
  <c r="BE169" i="5"/>
  <c r="BE182" i="5"/>
  <c r="BE187" i="5"/>
  <c r="BE189" i="5"/>
  <c r="BE192" i="5"/>
  <c r="BE195" i="5"/>
  <c r="BE204" i="5"/>
  <c r="BE206" i="5"/>
  <c r="BE215" i="5"/>
  <c r="BE217" i="5"/>
  <c r="BE223" i="5"/>
  <c r="BE231" i="5"/>
  <c r="BE234" i="5"/>
  <c r="BE236" i="5"/>
  <c r="BE240" i="5"/>
  <c r="BE255" i="5"/>
  <c r="BE260" i="5"/>
  <c r="BE275" i="5"/>
  <c r="BE278" i="5"/>
  <c r="BE291" i="5"/>
  <c r="BE293" i="5"/>
  <c r="BE301" i="5"/>
  <c r="BE303" i="5"/>
  <c r="J52" i="5"/>
  <c r="J54" i="5"/>
  <c r="J55" i="5"/>
  <c r="BE119" i="5"/>
  <c r="BE151" i="5"/>
  <c r="BE157" i="5"/>
  <c r="BE162" i="5"/>
  <c r="BE174" i="5"/>
  <c r="BE180" i="5"/>
  <c r="BE183" i="5"/>
  <c r="BE185" i="5"/>
  <c r="BE199" i="5"/>
  <c r="BE218" i="5"/>
  <c r="BE224" i="5"/>
  <c r="BE228" i="5"/>
  <c r="BE245" i="5"/>
  <c r="BE247" i="5"/>
  <c r="BE250" i="5"/>
  <c r="BE265" i="5"/>
  <c r="BE270" i="5"/>
  <c r="BE285" i="5"/>
  <c r="BE299" i="5"/>
  <c r="F54" i="4"/>
  <c r="F55" i="4"/>
  <c r="E85" i="4"/>
  <c r="BE98" i="4"/>
  <c r="BE106" i="4"/>
  <c r="BE121" i="4"/>
  <c r="BE133" i="4"/>
  <c r="BE142" i="4"/>
  <c r="BE147" i="4"/>
  <c r="BE154" i="4"/>
  <c r="BE159" i="4"/>
  <c r="BE166" i="4"/>
  <c r="BE185" i="4"/>
  <c r="BE196" i="4"/>
  <c r="BE198" i="4"/>
  <c r="BE199" i="4"/>
  <c r="BE203" i="4"/>
  <c r="BE205" i="4"/>
  <c r="BE208" i="4"/>
  <c r="BE211" i="4"/>
  <c r="BE215" i="4"/>
  <c r="BE241" i="4"/>
  <c r="BE242" i="4"/>
  <c r="BE250" i="4"/>
  <c r="BE251" i="4"/>
  <c r="BE256" i="4"/>
  <c r="BE257" i="4"/>
  <c r="BE265" i="4"/>
  <c r="BE266" i="4"/>
  <c r="BE270" i="4"/>
  <c r="BE274" i="4"/>
  <c r="BE275" i="4"/>
  <c r="BE278" i="4"/>
  <c r="BE284" i="4"/>
  <c r="BE286" i="4"/>
  <c r="BE289" i="4"/>
  <c r="BE294" i="4"/>
  <c r="BE299" i="4"/>
  <c r="BE304" i="4"/>
  <c r="BE309" i="4"/>
  <c r="BE316" i="4"/>
  <c r="BE325" i="4"/>
  <c r="BE333" i="4"/>
  <c r="BE340" i="4"/>
  <c r="BE342" i="4"/>
  <c r="BE362" i="4"/>
  <c r="BE369" i="4"/>
  <c r="BE379" i="4"/>
  <c r="BE386" i="4"/>
  <c r="BE393" i="4"/>
  <c r="BE403" i="4"/>
  <c r="BE425" i="4"/>
  <c r="BE427" i="4"/>
  <c r="J52" i="4"/>
  <c r="J54" i="4"/>
  <c r="J55" i="4"/>
  <c r="BE111" i="4"/>
  <c r="BE116" i="4"/>
  <c r="BE126" i="4"/>
  <c r="BE131" i="4"/>
  <c r="BE138" i="4"/>
  <c r="BE157" i="4"/>
  <c r="BE169" i="4"/>
  <c r="BE171" i="4"/>
  <c r="BE180" i="4"/>
  <c r="BE190" i="4"/>
  <c r="BE201" i="4"/>
  <c r="BE222" i="4"/>
  <c r="BE224" i="4"/>
  <c r="BE235" i="4"/>
  <c r="BE349" i="4"/>
  <c r="BE357" i="4"/>
  <c r="BE374" i="4"/>
  <c r="BE400" i="4"/>
  <c r="BE411" i="4"/>
  <c r="BE417" i="4"/>
  <c r="BE435" i="4"/>
  <c r="BE437" i="4"/>
  <c r="BE439" i="4"/>
  <c r="E48" i="3"/>
  <c r="F54" i="3"/>
  <c r="F55" i="3"/>
  <c r="J89" i="3"/>
  <c r="J91" i="3"/>
  <c r="J92" i="3"/>
  <c r="BE109" i="3"/>
  <c r="BE114" i="3"/>
  <c r="BE124" i="3"/>
  <c r="BE135" i="3"/>
  <c r="BE145" i="3"/>
  <c r="BE150" i="3"/>
  <c r="BE155" i="3"/>
  <c r="BE160" i="3"/>
  <c r="BE172" i="3"/>
  <c r="BE177" i="3"/>
  <c r="BE190" i="3"/>
  <c r="BE191" i="3"/>
  <c r="BE193" i="3"/>
  <c r="BE195" i="3"/>
  <c r="BE197" i="3"/>
  <c r="BE203" i="3"/>
  <c r="BE207" i="3"/>
  <c r="BE214" i="3"/>
  <c r="BE216" i="3"/>
  <c r="BE238" i="3"/>
  <c r="BE245" i="3"/>
  <c r="BE254" i="3"/>
  <c r="BE274" i="3"/>
  <c r="BE286" i="3"/>
  <c r="BE295" i="3"/>
  <c r="BE300" i="3"/>
  <c r="BE307" i="3"/>
  <c r="BE314" i="3"/>
  <c r="BE358" i="3"/>
  <c r="BE382" i="3"/>
  <c r="BE398" i="3"/>
  <c r="BE400" i="3"/>
  <c r="BE402" i="3"/>
  <c r="BE98" i="3"/>
  <c r="BE119" i="3"/>
  <c r="BE126" i="3"/>
  <c r="BE131" i="3"/>
  <c r="BE140" i="3"/>
  <c r="BE148" i="3"/>
  <c r="BE158" i="3"/>
  <c r="BE167" i="3"/>
  <c r="BE182" i="3"/>
  <c r="BE188" i="3"/>
  <c r="BE200" i="3"/>
  <c r="BE227" i="3"/>
  <c r="BE229" i="3"/>
  <c r="BE230" i="3"/>
  <c r="BE239" i="3"/>
  <c r="BE251" i="3"/>
  <c r="BE262" i="3"/>
  <c r="BE264" i="3"/>
  <c r="BE267" i="3"/>
  <c r="BE281" i="3"/>
  <c r="BE305" i="3"/>
  <c r="BE322" i="3"/>
  <c r="BE329" i="3"/>
  <c r="BE336" i="3"/>
  <c r="BE344" i="3"/>
  <c r="BE351" i="3"/>
  <c r="BE365" i="3"/>
  <c r="BE368" i="3"/>
  <c r="BE376" i="3"/>
  <c r="BE389" i="3"/>
  <c r="BE391" i="3"/>
  <c r="J52" i="2"/>
  <c r="J54" i="2"/>
  <c r="F55" i="2"/>
  <c r="E85" i="2"/>
  <c r="J92" i="2"/>
  <c r="BE98" i="2"/>
  <c r="BE105" i="2"/>
  <c r="BE121" i="2"/>
  <c r="BE133" i="2"/>
  <c r="BE138" i="2"/>
  <c r="BE148" i="2"/>
  <c r="BE160" i="2"/>
  <c r="BE172" i="2"/>
  <c r="BE178" i="2"/>
  <c r="BE180" i="2"/>
  <c r="BE183" i="2"/>
  <c r="BE190" i="2"/>
  <c r="BE193" i="2"/>
  <c r="BE197" i="2"/>
  <c r="BE206" i="2"/>
  <c r="BE219" i="2"/>
  <c r="BE230" i="2"/>
  <c r="BE237" i="2"/>
  <c r="BE247" i="2"/>
  <c r="BE260" i="2"/>
  <c r="BE270" i="2"/>
  <c r="BE284" i="2"/>
  <c r="BE289" i="2"/>
  <c r="BE294" i="2"/>
  <c r="BE308" i="2"/>
  <c r="BE339" i="2"/>
  <c r="BE344" i="2"/>
  <c r="BE361" i="2"/>
  <c r="BE369" i="2"/>
  <c r="BE384" i="2"/>
  <c r="BE386" i="2"/>
  <c r="BE394" i="2"/>
  <c r="BE396" i="2"/>
  <c r="BE398" i="2"/>
  <c r="F54" i="2"/>
  <c r="BE111" i="2"/>
  <c r="BE117" i="2"/>
  <c r="BE128" i="2"/>
  <c r="BE136" i="2"/>
  <c r="BE143" i="2"/>
  <c r="BE146" i="2"/>
  <c r="BE155" i="2"/>
  <c r="BE165" i="2"/>
  <c r="BE181" i="2"/>
  <c r="BE185" i="2"/>
  <c r="BE187" i="2"/>
  <c r="BE204" i="2"/>
  <c r="BE217" i="2"/>
  <c r="BE220" i="2"/>
  <c r="BE225" i="2"/>
  <c r="BE226" i="2"/>
  <c r="BE234" i="2"/>
  <c r="BE242" i="2"/>
  <c r="BE244" i="2"/>
  <c r="BE255" i="2"/>
  <c r="BE257" i="2"/>
  <c r="BE265" i="2"/>
  <c r="BE275" i="2"/>
  <c r="BE299" i="2"/>
  <c r="BE301" i="2"/>
  <c r="BE313" i="2"/>
  <c r="BE320" i="2"/>
  <c r="BE325" i="2"/>
  <c r="BE332" i="2"/>
  <c r="BE351" i="2"/>
  <c r="BE358" i="2"/>
  <c r="BE376" i="2"/>
  <c r="F35" i="2"/>
  <c r="BB55" i="1"/>
  <c r="F35" i="3"/>
  <c r="BB56" i="1" s="1"/>
  <c r="F37" i="3"/>
  <c r="BD56" i="1" s="1"/>
  <c r="F35" i="4"/>
  <c r="BB57" i="1" s="1"/>
  <c r="F36" i="5"/>
  <c r="BC58" i="1" s="1"/>
  <c r="J34" i="6"/>
  <c r="AW59" i="1"/>
  <c r="F34" i="2"/>
  <c r="BA55" i="1"/>
  <c r="F36" i="2"/>
  <c r="BC55" i="1"/>
  <c r="J34" i="3"/>
  <c r="AW56" i="1" s="1"/>
  <c r="F34" i="4"/>
  <c r="BA57" i="1"/>
  <c r="F37" i="4"/>
  <c r="BD57" i="1"/>
  <c r="F35" i="5"/>
  <c r="BB58" i="1"/>
  <c r="F37" i="5"/>
  <c r="BD58" i="1"/>
  <c r="F35" i="6"/>
  <c r="BB59" i="1" s="1"/>
  <c r="J34" i="2"/>
  <c r="AW55" i="1"/>
  <c r="F37" i="2"/>
  <c r="BD55" i="1"/>
  <c r="F34" i="3"/>
  <c r="BA56" i="1" s="1"/>
  <c r="J34" i="4"/>
  <c r="AW57" i="1" s="1"/>
  <c r="J34" i="5"/>
  <c r="AW58" i="1"/>
  <c r="F34" i="6"/>
  <c r="BA59" i="1" s="1"/>
  <c r="F37" i="6"/>
  <c r="BD59" i="1" s="1"/>
  <c r="F36" i="3"/>
  <c r="BC56" i="1" s="1"/>
  <c r="F36" i="4"/>
  <c r="BC57" i="1"/>
  <c r="F34" i="5"/>
  <c r="BA58" i="1" s="1"/>
  <c r="F36" i="6"/>
  <c r="BC59" i="1" s="1"/>
  <c r="T197" i="5" l="1"/>
  <c r="T205" i="3"/>
  <c r="BK97" i="6"/>
  <c r="J97" i="6" s="1"/>
  <c r="J60" i="6" s="1"/>
  <c r="P96" i="4"/>
  <c r="P95" i="4" s="1"/>
  <c r="AU57" i="1" s="1"/>
  <c r="T96" i="3"/>
  <c r="T95" i="3" s="1"/>
  <c r="R97" i="6"/>
  <c r="R96" i="5"/>
  <c r="R96" i="3"/>
  <c r="T97" i="6"/>
  <c r="T95" i="5"/>
  <c r="R95" i="4"/>
  <c r="P96" i="3"/>
  <c r="P97" i="6"/>
  <c r="P96" i="5"/>
  <c r="T96" i="4"/>
  <c r="P205" i="6"/>
  <c r="P197" i="5"/>
  <c r="P95" i="5"/>
  <c r="AU58" i="1" s="1"/>
  <c r="T195" i="2"/>
  <c r="P96" i="2"/>
  <c r="BK205" i="6"/>
  <c r="J205" i="6" s="1"/>
  <c r="J67" i="6" s="1"/>
  <c r="R197" i="5"/>
  <c r="R95" i="5" s="1"/>
  <c r="T213" i="4"/>
  <c r="T95" i="4"/>
  <c r="R205" i="3"/>
  <c r="R95" i="3"/>
  <c r="R195" i="2"/>
  <c r="T205" i="6"/>
  <c r="P205" i="3"/>
  <c r="P95" i="3" s="1"/>
  <c r="AU56" i="1" s="1"/>
  <c r="T96" i="2"/>
  <c r="T95" i="2" s="1"/>
  <c r="R205" i="6"/>
  <c r="R96" i="6" s="1"/>
  <c r="P195" i="2"/>
  <c r="R96" i="2"/>
  <c r="R95" i="2" s="1"/>
  <c r="BK374" i="2"/>
  <c r="J374" i="2" s="1"/>
  <c r="J73" i="2" s="1"/>
  <c r="BK96" i="3"/>
  <c r="J96" i="3" s="1"/>
  <c r="J60" i="3" s="1"/>
  <c r="BK96" i="4"/>
  <c r="J96" i="4" s="1"/>
  <c r="J60" i="4" s="1"/>
  <c r="BK213" i="4"/>
  <c r="J213" i="4" s="1"/>
  <c r="J67" i="4" s="1"/>
  <c r="BK415" i="4"/>
  <c r="J415" i="4" s="1"/>
  <c r="J73" i="4" s="1"/>
  <c r="BK197" i="5"/>
  <c r="J197" i="5"/>
  <c r="J67" i="5" s="1"/>
  <c r="J98" i="6"/>
  <c r="J61" i="6" s="1"/>
  <c r="J206" i="6"/>
  <c r="J68" i="6" s="1"/>
  <c r="BK357" i="6"/>
  <c r="J357" i="6" s="1"/>
  <c r="J74" i="6" s="1"/>
  <c r="BK96" i="2"/>
  <c r="J96" i="2" s="1"/>
  <c r="J60" i="2" s="1"/>
  <c r="BK195" i="2"/>
  <c r="J195" i="2" s="1"/>
  <c r="J66" i="2" s="1"/>
  <c r="BK205" i="3"/>
  <c r="J205" i="3"/>
  <c r="J67" i="3" s="1"/>
  <c r="BK380" i="3"/>
  <c r="J380" i="3" s="1"/>
  <c r="J73" i="3" s="1"/>
  <c r="BK96" i="5"/>
  <c r="J96" i="5"/>
  <c r="J60" i="5" s="1"/>
  <c r="BK283" i="5"/>
  <c r="J283" i="5" s="1"/>
  <c r="J73" i="5" s="1"/>
  <c r="F33" i="2"/>
  <c r="AZ55" i="1" s="1"/>
  <c r="J33" i="3"/>
  <c r="AV56" i="1" s="1"/>
  <c r="AT56" i="1" s="1"/>
  <c r="F33" i="4"/>
  <c r="AZ57" i="1" s="1"/>
  <c r="J33" i="5"/>
  <c r="AV58" i="1"/>
  <c r="AT58" i="1" s="1"/>
  <c r="F33" i="6"/>
  <c r="AZ59" i="1" s="1"/>
  <c r="BA54" i="1"/>
  <c r="W30" i="1" s="1"/>
  <c r="BC54" i="1"/>
  <c r="AY54" i="1" s="1"/>
  <c r="BB54" i="1"/>
  <c r="W31" i="1" s="1"/>
  <c r="BD54" i="1"/>
  <c r="W33" i="1" s="1"/>
  <c r="J33" i="2"/>
  <c r="AV55" i="1" s="1"/>
  <c r="AT55" i="1" s="1"/>
  <c r="F33" i="3"/>
  <c r="AZ56" i="1"/>
  <c r="J33" i="4"/>
  <c r="AV57" i="1" s="1"/>
  <c r="AT57" i="1" s="1"/>
  <c r="F33" i="5"/>
  <c r="AZ58" i="1" s="1"/>
  <c r="J33" i="6"/>
  <c r="AV59" i="1" s="1"/>
  <c r="AT59" i="1" s="1"/>
  <c r="T96" i="6" l="1"/>
  <c r="P96" i="6"/>
  <c r="AU59" i="1" s="1"/>
  <c r="P95" i="2"/>
  <c r="AU55" i="1" s="1"/>
  <c r="AU54" i="1" s="1"/>
  <c r="BK96" i="6"/>
  <c r="J96" i="6" s="1"/>
  <c r="J59" i="6" s="1"/>
  <c r="BK95" i="4"/>
  <c r="J95" i="4" s="1"/>
  <c r="J30" i="4" s="1"/>
  <c r="AG57" i="1" s="1"/>
  <c r="BK95" i="5"/>
  <c r="J95" i="5" s="1"/>
  <c r="J59" i="5" s="1"/>
  <c r="BK95" i="2"/>
  <c r="J95" i="2" s="1"/>
  <c r="J30" i="2" s="1"/>
  <c r="AG55" i="1" s="1"/>
  <c r="BK95" i="3"/>
  <c r="J95" i="3" s="1"/>
  <c r="J59" i="3" s="1"/>
  <c r="W32" i="1"/>
  <c r="AX54" i="1"/>
  <c r="AZ54" i="1"/>
  <c r="W29" i="1" s="1"/>
  <c r="AW54" i="1"/>
  <c r="AK30" i="1" s="1"/>
  <c r="J39" i="2" l="1"/>
  <c r="J39" i="4"/>
  <c r="J59" i="4"/>
  <c r="J59" i="2"/>
  <c r="AN55" i="1"/>
  <c r="AN57" i="1"/>
  <c r="J30" i="6"/>
  <c r="AG59" i="1" s="1"/>
  <c r="J30" i="5"/>
  <c r="AG58" i="1" s="1"/>
  <c r="AV54" i="1"/>
  <c r="AK29" i="1" s="1"/>
  <c r="J30" i="3"/>
  <c r="AG56" i="1" s="1"/>
  <c r="J39" i="6" l="1"/>
  <c r="J39" i="5"/>
  <c r="J39" i="3"/>
  <c r="AN56" i="1"/>
  <c r="AN58" i="1"/>
  <c r="AN59" i="1"/>
  <c r="AT54" i="1"/>
  <c r="AG54" i="1"/>
  <c r="AK26" i="1" s="1"/>
  <c r="AN54" i="1" l="1"/>
  <c r="AK35" i="1"/>
</calcChain>
</file>

<file path=xl/sharedStrings.xml><?xml version="1.0" encoding="utf-8"?>
<sst xmlns="http://schemas.openxmlformats.org/spreadsheetml/2006/main" count="14907" uniqueCount="1339">
  <si>
    <t>Export Komplet</t>
  </si>
  <si>
    <t>VZ</t>
  </si>
  <si>
    <t>2.0</t>
  </si>
  <si>
    <t>ZAMOK</t>
  </si>
  <si>
    <t>False</t>
  </si>
  <si>
    <t>{6d5b8693-6c4b-4223-8469-b1ba0ce2d307}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</si>
  <si>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</si>
  <si>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</si>
  <si>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</si>
  <si>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</si>
  <si>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</si>
  <si>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</si>
  <si>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</si>
  <si>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</si>
  <si>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0809/23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</si>
  <si>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</si>
  <si>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</si>
  <si>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Nemocnice Karviná-Ráj - oprava střech kotelny</t>
  </si>
  <si>
    <t>KSO:</t>
  </si>
  <si>
    <t/>
  </si>
  <si>
    <t>CC-CZ:</t>
  </si>
  <si>
    <t>Místo:</t>
  </si>
  <si>
    <t>p.č. 477/3, k.ú. Ráj</t>
  </si>
  <si>
    <t>Datum:</t>
  </si>
  <si>
    <t>8. 9. 2023</t>
  </si>
  <si>
    <t>Zadavatel:</t>
  </si>
  <si>
    <t>IČ:</t>
  </si>
  <si>
    <t>Nemocnice Karviná-Ráj, p.o.</t>
  </si>
  <si>
    <t>DIČ:</t>
  </si>
  <si>
    <t>Uchazeč:</t>
  </si>
  <si>
    <t>Vyplň údaj</t>
  </si>
  <si>
    <t>Projektant:</t>
  </si>
  <si>
    <t>ing. Jiří Majer</t>
  </si>
  <si>
    <t>True</t>
  </si>
  <si>
    <t>1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</si>
  <si>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</si>
  <si>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</si>
  <si>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</si>
  <si>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</si>
  <si>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</si>
  <si>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</si>
  <si>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</si>
  <si>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</si>
  <si>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</si>
  <si>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</si>
  <si>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</si>
  <si>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</si>
  <si>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</si>
  <si>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</si>
  <si>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</si>
  <si>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</si>
  <si>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</si>
  <si>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</si>
  <si>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</si>
  <si>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</si>
  <si>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</si>
  <si>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</si>
  <si>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</si>
  <si>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</si>
  <si>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</si>
  <si>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</si>
  <si>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</si>
  <si>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</si>
  <si>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</si>
  <si>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</si>
  <si>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</si>
  <si>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</si>
  <si>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</si>
  <si>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</si>
  <si>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</si>
  <si>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</si>
  <si>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</si>
  <si>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</si>
  <si>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</si>
  <si>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</si>
  <si>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</si>
  <si>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</si>
  <si>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</si>
  <si>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Střechy 1+2+3</t>
  </si>
  <si>
    <t>STA</t>
  </si>
  <si>
    <t>{e0faca32-6d87-4092-9915-69b6d6729b79}</t>
  </si>
  <si>
    <t>2</t>
  </si>
  <si>
    <t>Střechy 4+4A</t>
  </si>
  <si>
    <t>{0303095d-a1eb-407a-8504-d5ca9120a00a}</t>
  </si>
  <si>
    <t>3</t>
  </si>
  <si>
    <t>Střechy 5+6</t>
  </si>
  <si>
    <t>{3c64cac2-3679-459e-9ba4-1289726cee48}</t>
  </si>
  <si>
    <t>4</t>
  </si>
  <si>
    <t>Střecha 7</t>
  </si>
  <si>
    <t>{53eefff4-092f-406a-a63f-b48882d3f826}</t>
  </si>
  <si>
    <t>5</t>
  </si>
  <si>
    <t>Střechy 8+9</t>
  </si>
  <si>
    <t>{271db936-1d66-48c3-a2c5-acbc78b55f00}</t>
  </si>
  <si>
    <t>KRYCÍ LIST SOUPISU PRACÍ</t>
  </si>
  <si>
    <t>Objekt:</t>
  </si>
  <si>
    <t>1 - Střechy 1+2+3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</si>
  <si>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</si>
  <si>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</si>
  <si>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</si>
  <si>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</si>
  <si>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</si>
  <si>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</si>
  <si>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</si>
  <si>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95 - Dokončovací konstrukce na pozemních stavbách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</si>
  <si>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</si>
  <si>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</si>
  <si>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</si>
  <si>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</si>
  <si>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</si>
  <si>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</si>
  <si>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</si>
  <si>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</si>
  <si>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783 - Dokončovací práce - nátěry</t>
  </si>
  <si>
    <t>M - Práce a dodávky M</t>
  </si>
  <si>
    <t xml:space="preserve">    21-M - Elektromontáže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</si>
  <si>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</si>
  <si>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</si>
  <si>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</si>
  <si>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</si>
  <si>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</si>
  <si>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</si>
  <si>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</si>
  <si>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</si>
  <si>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</si>
  <si>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</si>
  <si>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</si>
  <si>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</si>
  <si>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</si>
  <si>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</si>
  <si>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</si>
  <si>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</si>
  <si>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</si>
  <si>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</si>
  <si>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</si>
  <si>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</si>
  <si>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622331121</t>
  </si>
  <si>
    <t>Omítka cementová vnějších ploch nanášená ručně jednovrstvá, tloušťky do 15 mm hladká stěn</t>
  </si>
  <si>
    <t>m2</t>
  </si>
  <si>
    <t>CS ÚRS 2023 02</t>
  </si>
  <si>
    <t>113912705</t>
  </si>
  <si>
    <t>Online PSC</t>
  </si>
  <si>
    <t>https://podminky.urs.cz/item/CS_URS_2023_02/622331121</t>
  </si>
  <si>
    <t>VV</t>
  </si>
  <si>
    <t>S1 a S2 - po odstranění římsy - ze tří stran</t>
  </si>
  <si>
    <t>(7,01*2+5,41)*2*0,20</t>
  </si>
  <si>
    <t>S3 - po odstranění římsy nad střechou S5</t>
  </si>
  <si>
    <t>18,5*0,20</t>
  </si>
  <si>
    <t>Součet</t>
  </si>
  <si>
    <t>62-01</t>
  </si>
  <si>
    <t>Začištění po odbourání říms dle PD</t>
  </si>
  <si>
    <t>10</t>
  </si>
  <si>
    <t>S1 a S2 - ze tří stran</t>
  </si>
  <si>
    <t>(7,01*2+5,41)*2*0,2</t>
  </si>
  <si>
    <t>62-02</t>
  </si>
  <si>
    <t>Oprava konzoly + reprofilace dle PD</t>
  </si>
  <si>
    <t>bm</t>
  </si>
  <si>
    <t>12</t>
  </si>
  <si>
    <t>S1 - podstřešní římsa</t>
  </si>
  <si>
    <t>S2 - podstřešní římsa</t>
  </si>
  <si>
    <t>62-03</t>
  </si>
  <si>
    <t>Reprofilace podhledu - dle PD</t>
  </si>
  <si>
    <t>-1226135085</t>
  </si>
  <si>
    <t>S1 - 50% plochy stropu</t>
  </si>
  <si>
    <t>4,67*6,27*0,5</t>
  </si>
  <si>
    <t>632-01</t>
  </si>
  <si>
    <t xml:space="preserve">Reprofilace podkladu - spádová vrstva ŽB - dle PD </t>
  </si>
  <si>
    <t>-736716702</t>
  </si>
  <si>
    <t>S1 - 50% plochy podkladu</t>
  </si>
  <si>
    <t>7,01*5,41*0,5</t>
  </si>
  <si>
    <t>S2 - 20% plochy podkladu</t>
  </si>
  <si>
    <t>7,01*5,41*0,2</t>
  </si>
  <si>
    <t>9</t>
  </si>
  <si>
    <t>Ostatní konstrukce a práce, bourání</t>
  </si>
  <si>
    <t>941211111</t>
  </si>
  <si>
    <t>Lešení řadové rámové lehké pracovní s podlahami s provozním zatížením tř. 3 do 200 kg/m2 šířky tř. SW06 od 0,6 do 0,9 m výšky do 10 m montáž</t>
  </si>
  <si>
    <t>16</t>
  </si>
  <si>
    <t>https://podminky.urs.cz/item/CS_URS_2023_02/941211111</t>
  </si>
  <si>
    <t>5,65*15+3,52*15+3,25*10+18,4*7,95+3,8*10+3,0*12+0,65*12+4,11*15+0,86*9,0+3,75*9,0+4,0*6,0+0,4*6,0</t>
  </si>
  <si>
    <t>5,5*2,2*2+3,15*6+3,0*9,65+1,0*9,65</t>
  </si>
  <si>
    <t>7</t>
  </si>
  <si>
    <t>941211211</t>
  </si>
  <si>
    <t>Lešení řadové rámové lehké pracovní s podlahami s provozním zatížením tř. 3 do 200 kg/m2 šířky tř. SW06 od 0,6 do 0,9 m výšky do 10 m příplatek za každý den použití</t>
  </si>
  <si>
    <t>18</t>
  </si>
  <si>
    <t>https://podminky.urs.cz/item/CS_URS_2023_02/941211211</t>
  </si>
  <si>
    <t>609,37*30</t>
  </si>
  <si>
    <t>8</t>
  </si>
  <si>
    <t>941211811</t>
  </si>
  <si>
    <t>Lešení řadové rámové lehké pracovní s podlahami s provozním zatížením tř. 3 do 200 kg/m2 šířky tř. SW06 od 0,6 do 0,9 m výšky do 10 m demontáž</t>
  </si>
  <si>
    <t>20</t>
  </si>
  <si>
    <t>https://podminky.urs.cz/item/CS_URS_2023_02/941211811</t>
  </si>
  <si>
    <t>944511111</t>
  </si>
  <si>
    <t>Síť ochranná zavěšená na konstrukci lešení z textilie z umělých vláken montáž</t>
  </si>
  <si>
    <t>22</t>
  </si>
  <si>
    <t>https://podminky.urs.cz/item/CS_URS_2023_02/944511111</t>
  </si>
  <si>
    <t>944511211</t>
  </si>
  <si>
    <t>Síť ochranná zavěšená na konstrukci lešení z textilie z umělých vláken příplatek k ceně za každý den použití</t>
  </si>
  <si>
    <t>-1502210371</t>
  </si>
  <si>
    <t>https://podminky.urs.cz/item/CS_URS_2023_02/944511211</t>
  </si>
  <si>
    <t>11</t>
  </si>
  <si>
    <t>944511811</t>
  </si>
  <si>
    <t>Síť ochranná zavěšená na konstrukci lešení z textilie z umělých vláken demontáž</t>
  </si>
  <si>
    <t>24</t>
  </si>
  <si>
    <t>https://podminky.urs.cz/item/CS_URS_2023_02/944511811</t>
  </si>
  <si>
    <t>952902501</t>
  </si>
  <si>
    <t>Čištění budov při provádění oprav a udržovacích prací střešních nebo nadstřešních konstrukcí, střech plochých</t>
  </si>
  <si>
    <t>65286433</t>
  </si>
  <si>
    <t>https://podminky.urs.cz/item/CS_URS_2023_02/952902501</t>
  </si>
  <si>
    <t>S1 a S2</t>
  </si>
  <si>
    <t>7,01*5,41*2</t>
  </si>
  <si>
    <t>S3</t>
  </si>
  <si>
    <t>18,5*5,2</t>
  </si>
  <si>
    <t>13</t>
  </si>
  <si>
    <t>966053121</t>
  </si>
  <si>
    <t>Vybourání částí říms ze železobetonu vyložených do 250 mm</t>
  </si>
  <si>
    <t>m</t>
  </si>
  <si>
    <t>-1076958671</t>
  </si>
  <si>
    <t>https://podminky.urs.cz/item/CS_URS_2023_02/966053121</t>
  </si>
  <si>
    <t>S1 a S2 - římsa ze tří stran - v úrovni okapu střechy S3</t>
  </si>
  <si>
    <t>(7,01*2+5,41)*2</t>
  </si>
  <si>
    <t>14</t>
  </si>
  <si>
    <t>966054121</t>
  </si>
  <si>
    <t>Vybourání částí říms ze železobetonu vyložených do 500 mm</t>
  </si>
  <si>
    <t>-981652802</t>
  </si>
  <si>
    <t>https://podminky.urs.cz/item/CS_URS_2023_02/966054121</t>
  </si>
  <si>
    <t>S3 - římsa nad střechou S5</t>
  </si>
  <si>
    <t>18,5</t>
  </si>
  <si>
    <t>977211111</t>
  </si>
  <si>
    <t>Řezání konstrukcí stěnovou pilou betonových nebo železobetonových průměru řezané výztuže do 16 mm hloubka řezu do 200 mm</t>
  </si>
  <si>
    <t>1696027819</t>
  </si>
  <si>
    <t>https://podminky.urs.cz/item/CS_URS_2023_02/977211111</t>
  </si>
  <si>
    <t>S1 a S2 - pro vybourání říms - ze tří stran</t>
  </si>
  <si>
    <t>978013161</t>
  </si>
  <si>
    <t>Otlučení vápenných nebo vápenocementových omítek vnitřních ploch stěn s vyškrabáním spar, s očištěním zdiva, v rozsahu přes 30 do 50 %</t>
  </si>
  <si>
    <t>-1681410480</t>
  </si>
  <si>
    <t>https://podminky.urs.cz/item/CS_URS_2023_02/978013161</t>
  </si>
  <si>
    <t>S1 - stěny  viz bourání</t>
  </si>
  <si>
    <t>(4,3+6,27)*2*2,09</t>
  </si>
  <si>
    <t>95</t>
  </si>
  <si>
    <t>Dokončovací konstrukce na pozemních stavbách</t>
  </si>
  <si>
    <t>17</t>
  </si>
  <si>
    <t>93-101</t>
  </si>
  <si>
    <t>záchytný systém D+M</t>
  </si>
  <si>
    <t>soub</t>
  </si>
  <si>
    <t>997</t>
  </si>
  <si>
    <t>Přesun sutě</t>
  </si>
  <si>
    <t>9790970R1</t>
  </si>
  <si>
    <t>Pronájem kontejneru 4 t</t>
  </si>
  <si>
    <t>den</t>
  </si>
  <si>
    <t>106</t>
  </si>
  <si>
    <t>19</t>
  </si>
  <si>
    <t>997002611</t>
  </si>
  <si>
    <t>Nakládání suti a vybouraných hmot na dopravní prostředek pro vodorovné přemístění</t>
  </si>
  <si>
    <t>t</t>
  </si>
  <si>
    <t>1726315920</t>
  </si>
  <si>
    <t>https://podminky.urs.cz/item/CS_URS_2023_02/997002611</t>
  </si>
  <si>
    <t>997013154</t>
  </si>
  <si>
    <t>Vnitrostaveništní doprava suti a vybouraných hmot vodorovně do 50 m svisle s omezením mechanizace pro budovy a haly výšky přes 12 do 15 m</t>
  </si>
  <si>
    <t>-121453891</t>
  </si>
  <si>
    <t>https://podminky.urs.cz/item/CS_URS_2023_02/997013154</t>
  </si>
  <si>
    <t>997013501</t>
  </si>
  <si>
    <t>Odvoz suti a vybouraných hmot na skládku nebo meziskládku se složením, na vzdálenost do 1 km</t>
  </si>
  <si>
    <t>110</t>
  </si>
  <si>
    <t>https://podminky.urs.cz/item/CS_URS_2023_02/997013501</t>
  </si>
  <si>
    <t>997013509</t>
  </si>
  <si>
    <t>Odvoz suti a vybouraných hmot na skládku nebo meziskládku se složením, na vzdálenost Příplatek k ceně za každý další i započatý 1 km přes 1 km</t>
  </si>
  <si>
    <t>112</t>
  </si>
  <si>
    <t>https://podminky.urs.cz/item/CS_URS_2023_02/997013509</t>
  </si>
  <si>
    <t>8,285*13 'Přepočtené koeficientem množství</t>
  </si>
  <si>
    <t>23</t>
  </si>
  <si>
    <t>997013631</t>
  </si>
  <si>
    <t>Poplatek za uložení stavebního odpadu na skládce (skládkovné) směsného stavebního a demoličního zatříděného do Katalogu odpadů pod kódem 17 09 04</t>
  </si>
  <si>
    <t>118</t>
  </si>
  <si>
    <t>https://podminky.urs.cz/item/CS_URS_2023_02/997013631</t>
  </si>
  <si>
    <t>998</t>
  </si>
  <si>
    <t>Přesun hmot</t>
  </si>
  <si>
    <t>998017003</t>
  </si>
  <si>
    <t>Přesun hmot pro budovy občanské výstavby, bydlení, výrobu a služby s omezením mechanizace vodorovná dopravní vzdálenost do 100 m pro budovy s jakoukoliv nosnou konstrukcí výšky přes 12 do 24 m</t>
  </si>
  <si>
    <t>-243992806</t>
  </si>
  <si>
    <t>https://podminky.urs.cz/item/CS_URS_2023_02/998017003</t>
  </si>
  <si>
    <t>PSV</t>
  </si>
  <si>
    <t>Práce a dodávky PSV</t>
  </si>
  <si>
    <t>712</t>
  </si>
  <si>
    <t>Povlakové krytiny</t>
  </si>
  <si>
    <t>25</t>
  </si>
  <si>
    <t>712311101</t>
  </si>
  <si>
    <t>Provedení povlakové krytiny střech plochých do 10° natěradly a tmely za studena nátěrem lakem penetračním nebo asfaltovým</t>
  </si>
  <si>
    <t>-632594529</t>
  </si>
  <si>
    <t>https://podminky.urs.cz/item/CS_URS_2023_02/712311101</t>
  </si>
  <si>
    <t>S3 - včetně vytažení na atiku výšky cca 200 mm, zhlaví atiky šíře 250 mm a vytažení na boční stěny do výšky atiky - viz odkaz na výkrese:</t>
  </si>
  <si>
    <t>(18,5*5,2+18,5*(0,20+0,25)+5,2*2*0,20)</t>
  </si>
  <si>
    <t>26</t>
  </si>
  <si>
    <t>M</t>
  </si>
  <si>
    <t>11163150</t>
  </si>
  <si>
    <t>lak penetrační asfaltový</t>
  </si>
  <si>
    <t>32</t>
  </si>
  <si>
    <t>-522719334</t>
  </si>
  <si>
    <t>182,453*0,35/1000</t>
  </si>
  <si>
    <t>27</t>
  </si>
  <si>
    <t>712341559</t>
  </si>
  <si>
    <t>Provedení povlakové krytiny střech plochých do 10° pásy přitavením NAIP v plné ploše</t>
  </si>
  <si>
    <t>-1314892693</t>
  </si>
  <si>
    <t>https://podminky.urs.cz/item/CS_URS_2023_02/712341559</t>
  </si>
  <si>
    <t>spodní pás</t>
  </si>
  <si>
    <t>Mezisoučet</t>
  </si>
  <si>
    <t>vrchní pás - dtto spodní</t>
  </si>
  <si>
    <t>182,453</t>
  </si>
  <si>
    <t>28</t>
  </si>
  <si>
    <t>62855001</t>
  </si>
  <si>
    <t>pás asfaltový natavitelný modifikovaný SBS s vložkou z polyesterové rohože a spalitelnou PE fólií nebo jemnozrnným minerálním posypem na horním povrchu tl 4,0mm</t>
  </si>
  <si>
    <t>-48926743</t>
  </si>
  <si>
    <t>182,453*1,15</t>
  </si>
  <si>
    <t>29</t>
  </si>
  <si>
    <t>62855004</t>
  </si>
  <si>
    <t>pás asfaltový natavitelný modifikovaný SBS s vložkou z polyesterové rohože a hrubozrnným břidličným posypem na horním povrchu tl 5,0mm</t>
  </si>
  <si>
    <t>-947571081</t>
  </si>
  <si>
    <t>30</t>
  </si>
  <si>
    <t>712363201</t>
  </si>
  <si>
    <t>Provedení povlakové krytiny střech plochých do 10° fólií ostatní činnosti při pokládání hydroizolačních fólií (materiál ve specifikaci) ukončení izolace střechy hliníkovými profily montáž profilu ukončujícího přímého</t>
  </si>
  <si>
    <t>1702823731</t>
  </si>
  <si>
    <t>https://podminky.urs.cz/item/CS_URS_2023_02/712363201</t>
  </si>
  <si>
    <t>S3 - pro přikotvení vytažení asf. pásů na stěnách</t>
  </si>
  <si>
    <t>5,2*2</t>
  </si>
  <si>
    <t>31</t>
  </si>
  <si>
    <t>553- KL</t>
  </si>
  <si>
    <t>krycí lišta hliníková 60x1000 mm šedá - pro uchycení izolace na stěně</t>
  </si>
  <si>
    <t>kus</t>
  </si>
  <si>
    <t>893080574</t>
  </si>
  <si>
    <t>712-01</t>
  </si>
  <si>
    <t>Prořezání bublin ve stávající hydroizolaci, přetavení asfaltovým pásem</t>
  </si>
  <si>
    <t>44</t>
  </si>
  <si>
    <t>S3 - v ploše střechy</t>
  </si>
  <si>
    <t>5,2*18,5</t>
  </si>
  <si>
    <t>33</t>
  </si>
  <si>
    <t>712459910</t>
  </si>
  <si>
    <t>Úprava zhlaví atik do spádu (cementový potěr nebo XPS a PU pěna)</t>
  </si>
  <si>
    <t>-1486508611</t>
  </si>
  <si>
    <t>S3 - zhlaví atiky pod výdřevu</t>
  </si>
  <si>
    <t>34</t>
  </si>
  <si>
    <t>998712103</t>
  </si>
  <si>
    <t>Přesun hmot pro povlakové krytiny stanovený z hmotnosti přesunovaného materiálu vodorovná dopravní vzdálenost do 50 m v objektech výšky přes 12 do 24 m</t>
  </si>
  <si>
    <t>1439278440</t>
  </si>
  <si>
    <t>https://podminky.urs.cz/item/CS_URS_2023_02/998712103</t>
  </si>
  <si>
    <t>713</t>
  </si>
  <si>
    <t>Izolace tepelné</t>
  </si>
  <si>
    <t>35</t>
  </si>
  <si>
    <t>713141131</t>
  </si>
  <si>
    <t>Montáž tepelné izolace střech plochých rohožemi, pásy, deskami, dílci, bloky (izolační materiál ve specifikaci) přilepenými za studena zplna, jednovrstvá</t>
  </si>
  <si>
    <t>-301810401</t>
  </si>
  <si>
    <t>https://podminky.urs.cz/item/CS_URS_2023_02/713141131</t>
  </si>
  <si>
    <t>S1 a S2 - okraj střechy v pásu 400 mm</t>
  </si>
  <si>
    <t>(7,01+5,41)*2*2*0,40</t>
  </si>
  <si>
    <t>36</t>
  </si>
  <si>
    <t>28376416</t>
  </si>
  <si>
    <t>deska XPS hrana polodrážková a hladký povrch 300kPA λ=0,035 tl 40mm</t>
  </si>
  <si>
    <t>-1327588694</t>
  </si>
  <si>
    <t>19,872*1,1</t>
  </si>
  <si>
    <t>37</t>
  </si>
  <si>
    <t>998713103</t>
  </si>
  <si>
    <t>Přesun hmot pro izolace tepelné stanovený z hmotnosti přesunovaného materiálu vodorovná dopravní vzdálenost do 50 m v objektech výšky přes 12 m do 24 m</t>
  </si>
  <si>
    <t>1502733863</t>
  </si>
  <si>
    <t>https://podminky.urs.cz/item/CS_URS_2023_02/998713103</t>
  </si>
  <si>
    <t>762</t>
  </si>
  <si>
    <t>Konstrukce tesařské</t>
  </si>
  <si>
    <t>38</t>
  </si>
  <si>
    <t>762361312</t>
  </si>
  <si>
    <t>Konstrukční vrstva pod klempířské prvky pro oplechování horních ploch zdí a nadezdívek (atik) z desek dřevoštěpkových šroubovaných do podkladu, tloušťky desky 22 mm</t>
  </si>
  <si>
    <t>-1571914147</t>
  </si>
  <si>
    <t>https://podminky.urs.cz/item/CS_URS_2023_02/762361312</t>
  </si>
  <si>
    <t>P</t>
  </si>
  <si>
    <t>Poznámka k položce:_x000D_
 - bez dodávky desek 22 mm</t>
  </si>
  <si>
    <t>S3 - zhlaví atiky š 250 mm</t>
  </si>
  <si>
    <t>18,5*0,25</t>
  </si>
  <si>
    <t>39</t>
  </si>
  <si>
    <t>60621149</t>
  </si>
  <si>
    <t>překližka vodovzdorná hladká/hladká bříza tl 21mm</t>
  </si>
  <si>
    <t>62</t>
  </si>
  <si>
    <t>24,497*1,1</t>
  </si>
  <si>
    <t>40</t>
  </si>
  <si>
    <t>998762103</t>
  </si>
  <si>
    <t>Přesun hmot pro konstrukce tesařské stanovený z hmotnosti přesunovaného materiálu vodorovná dopravní vzdálenost do 50 m v objektech výšky přes 12 do 24 m</t>
  </si>
  <si>
    <t>1184485349</t>
  </si>
  <si>
    <t>https://podminky.urs.cz/item/CS_URS_2023_02/998762103</t>
  </si>
  <si>
    <t>764</t>
  </si>
  <si>
    <t>Konstrukce klempířské</t>
  </si>
  <si>
    <t>41</t>
  </si>
  <si>
    <t>764001821</t>
  </si>
  <si>
    <t>Demontáž klempířských konstrukcí krytiny ze svitků nebo tabulí do suti</t>
  </si>
  <si>
    <t>78</t>
  </si>
  <si>
    <t>https://podminky.urs.cz/item/CS_URS_2023_02/764001821</t>
  </si>
  <si>
    <t>S1 a S2 - stávající krytina</t>
  </si>
  <si>
    <t>42</t>
  </si>
  <si>
    <t>764002811</t>
  </si>
  <si>
    <t>Demontáž klempířských konstrukcí okapového plechu do suti, v krytině povlakové</t>
  </si>
  <si>
    <t>80</t>
  </si>
  <si>
    <t>https://podminky.urs.cz/item/CS_URS_2023_02/764002811</t>
  </si>
  <si>
    <t xml:space="preserve">S3 </t>
  </si>
  <si>
    <t>43</t>
  </si>
  <si>
    <t>764002841</t>
  </si>
  <si>
    <t>Demontáž klempířských konstrukcí oplechování horních ploch zdí a nadezdívek do suti</t>
  </si>
  <si>
    <t>88</t>
  </si>
  <si>
    <t>https://podminky.urs.cz/item/CS_URS_2023_02/764002841</t>
  </si>
  <si>
    <t>S3 - atika</t>
  </si>
  <si>
    <t>764002861</t>
  </si>
  <si>
    <t>Demontáž klempířských konstrukcí oplechování říms do suti</t>
  </si>
  <si>
    <t>-510895249</t>
  </si>
  <si>
    <t>https://podminky.urs.cz/item/CS_URS_2023_02/764002861</t>
  </si>
  <si>
    <t>S1 a S2 - oplechování římsy k vybourání - římsa ze tří stran</t>
  </si>
  <si>
    <t>oplechování pod nadřímsovým žlabem</t>
  </si>
  <si>
    <t>(7,2+5,6)*2*2</t>
  </si>
  <si>
    <t>45</t>
  </si>
  <si>
    <t>764002871</t>
  </si>
  <si>
    <t>Demontáž klempířských konstrukcí lemování zdí do suti</t>
  </si>
  <si>
    <t>1104338664</t>
  </si>
  <si>
    <t>https://podminky.urs.cz/item/CS_URS_2023_02/764002871</t>
  </si>
  <si>
    <t>S3 - lemování na stěnách</t>
  </si>
  <si>
    <t>46</t>
  </si>
  <si>
    <t>764004801</t>
  </si>
  <si>
    <t>Demontáž klempířských konstrukcí žlabu podokapního do suti</t>
  </si>
  <si>
    <t>84</t>
  </si>
  <si>
    <t>https://podminky.urs.cz/item/CS_URS_2023_02/764004801</t>
  </si>
  <si>
    <t>19,0</t>
  </si>
  <si>
    <t>47</t>
  </si>
  <si>
    <t>764004811</t>
  </si>
  <si>
    <t>Demontáž klempířských konstrukcí žlabu nadřímsového do suti</t>
  </si>
  <si>
    <t>-376163632</t>
  </si>
  <si>
    <t>https://podminky.urs.cz/item/CS_URS_2023_02/764004811</t>
  </si>
  <si>
    <t>48</t>
  </si>
  <si>
    <t>764004841</t>
  </si>
  <si>
    <t>Demontáž klempířských konstrukcí háku do suti</t>
  </si>
  <si>
    <t>82</t>
  </si>
  <si>
    <t>https://podminky.urs.cz/item/CS_URS_2023_02/764004841</t>
  </si>
  <si>
    <t>49</t>
  </si>
  <si>
    <t>764004861</t>
  </si>
  <si>
    <t>Demontáž klempířských konstrukcí svodu do suti</t>
  </si>
  <si>
    <t>90</t>
  </si>
  <si>
    <t>https://podminky.urs.cz/item/CS_URS_2023_02/764004861</t>
  </si>
  <si>
    <t>S1 a S2 - svod na S3</t>
  </si>
  <si>
    <t>2,5*2</t>
  </si>
  <si>
    <t>S3 - svody na S4</t>
  </si>
  <si>
    <t>2*8,0</t>
  </si>
  <si>
    <t>50</t>
  </si>
  <si>
    <t>764011621</t>
  </si>
  <si>
    <t>Dilatační lišta z pozinkovaného plechu s povrchovou úpravou připojovací, včetně tmelení rš 100 mm</t>
  </si>
  <si>
    <t>-1101444216</t>
  </si>
  <si>
    <t>https://podminky.urs.cz/item/CS_URS_2023_02/764011621</t>
  </si>
  <si>
    <t>S3 - přes krycí lištu vytažení asf. pásů na stěny</t>
  </si>
  <si>
    <t>51</t>
  </si>
  <si>
    <t>764212431</t>
  </si>
  <si>
    <t>Oplechování střešních prvků z pozinkovaného plechu okapu okapovým plechem střechy rovné rš 150 mm</t>
  </si>
  <si>
    <t>72</t>
  </si>
  <si>
    <t>https://podminky.urs.cz/item/CS_URS_2023_02/764212431</t>
  </si>
  <si>
    <t>S1 + S2</t>
  </si>
  <si>
    <t>(7,01+5,41)*2*2</t>
  </si>
  <si>
    <t>52</t>
  </si>
  <si>
    <t>764214405</t>
  </si>
  <si>
    <t>Oplechování horních ploch zdí a nadezdívek (atik) z pozinkovaného plechu mechanicky kotvené rš 400 mm</t>
  </si>
  <si>
    <t>74</t>
  </si>
  <si>
    <t>https://podminky.urs.cz/item/CS_URS_2023_02/764214405</t>
  </si>
  <si>
    <t>53</t>
  </si>
  <si>
    <t>764311413</t>
  </si>
  <si>
    <t>Lemování zdí z pozinkovaného plechu boční nebo horní rovné, střech s krytinou skládanou mimo prejzovou rš 250 mm</t>
  </si>
  <si>
    <t>386558954</t>
  </si>
  <si>
    <t>https://podminky.urs.cz/item/CS_URS_2023_02/764311413</t>
  </si>
  <si>
    <t>S1 a S2 - krycí plech přes okrajovou výdřevu a xps tl. 40 mm</t>
  </si>
  <si>
    <t>S3 - krycí plech na atice přes okrajovou výdřevu a spádovou vrstvu na zhlaví</t>
  </si>
  <si>
    <t>54</t>
  </si>
  <si>
    <t>764511602</t>
  </si>
  <si>
    <t>Žlab podokapní z pozinkovaného plechu s povrchovou úpravou včetně háků a čel půlkruhový rš 330 mm</t>
  </si>
  <si>
    <t>66</t>
  </si>
  <si>
    <t>https://podminky.urs.cz/item/CS_URS_2023_02/764511602</t>
  </si>
  <si>
    <t>55</t>
  </si>
  <si>
    <t>764511622</t>
  </si>
  <si>
    <t>Žlab podokapní z pozinkovaného plechu s povrchovou úpravou včetně háků a čel roh nebo kout, žlabu půlkruhového rš 330 mm</t>
  </si>
  <si>
    <t>353063299</t>
  </si>
  <si>
    <t>https://podminky.urs.cz/item/CS_URS_2023_02/764511622</t>
  </si>
  <si>
    <t>4*2</t>
  </si>
  <si>
    <t>56</t>
  </si>
  <si>
    <t>764511643</t>
  </si>
  <si>
    <t>Žlab podokapní z pozinkovaného plechu s povrchovou úpravou včetně háků a čel kotlík oválný (trychtýřový), rš žlabu/průměr svodu 330/120 mm</t>
  </si>
  <si>
    <t>68</t>
  </si>
  <si>
    <t>https://podminky.urs.cz/item/CS_URS_2023_02/764511643</t>
  </si>
  <si>
    <t>2*2</t>
  </si>
  <si>
    <t>57</t>
  </si>
  <si>
    <t>764518623</t>
  </si>
  <si>
    <t>Svod z pozinkovaného plechu s upraveným povrchem včetně objímek, kolen a odskoků kruhový, průměru 120 mm</t>
  </si>
  <si>
    <t>76</t>
  </si>
  <si>
    <t>https://podminky.urs.cz/item/CS_URS_2023_02/764518623</t>
  </si>
  <si>
    <t>58</t>
  </si>
  <si>
    <t>998764103</t>
  </si>
  <si>
    <t>Přesun hmot pro konstrukce klempířské stanovený z hmotnosti přesunovaného materiálu vodorovná dopravní vzdálenost do 50 m v objektech výšky přes 12 do 24 m</t>
  </si>
  <si>
    <t>-250954205</t>
  </si>
  <si>
    <t>https://podminky.urs.cz/item/CS_URS_2023_02/998764103</t>
  </si>
  <si>
    <t>765</t>
  </si>
  <si>
    <t>Krytina skládaná</t>
  </si>
  <si>
    <t>59</t>
  </si>
  <si>
    <t>765192001</t>
  </si>
  <si>
    <t>Nouzové zakrytí střechy plachtou</t>
  </si>
  <si>
    <t>-994688703</t>
  </si>
  <si>
    <t>https://podminky.urs.cz/item/CS_URS_2023_02/765192001</t>
  </si>
  <si>
    <t>S1 a S2 - zajištění střechy po odstranění krytiny</t>
  </si>
  <si>
    <t>S3 - po stržení oplechování atik, okapu a lemování stěn</t>
  </si>
  <si>
    <t>(18,5+5,2*2+18,5)*0,5</t>
  </si>
  <si>
    <t>783</t>
  </si>
  <si>
    <t>Dokončovací práce - nátěry</t>
  </si>
  <si>
    <t>60</t>
  </si>
  <si>
    <t>783801231</t>
  </si>
  <si>
    <t>Očištění omítek biocidními prostředky napadených mikroorganismy s okartáčováním, nátěrem jednonásobným, povrchů hladkých omítek hladkých, zrnitých tenkovrstvých nebo štukových stupně členitosti 1 a 2</t>
  </si>
  <si>
    <t>1828960676</t>
  </si>
  <si>
    <t>https://podminky.urs.cz/item/CS_URS_2023_02/783801231</t>
  </si>
  <si>
    <t>strop + podlaha pod S1 - viz bourání</t>
  </si>
  <si>
    <t>4,67*6,27*2</t>
  </si>
  <si>
    <t>Práce a dodávky M</t>
  </si>
  <si>
    <t>21-M</t>
  </si>
  <si>
    <t>Elektromontáže</t>
  </si>
  <si>
    <t>61</t>
  </si>
  <si>
    <t>210220101</t>
  </si>
  <si>
    <t>Montáž hromosvodného vedení svodových vodičů s podpěrami, průměru do 10 mm</t>
  </si>
  <si>
    <t>64</t>
  </si>
  <si>
    <t>-135172016</t>
  </si>
  <si>
    <t>https://podminky.urs.cz/item/CS_URS_2023_02/210220101</t>
  </si>
  <si>
    <t>Poznámka k položce:_x000D_
 - včetně potřebného materiálu (k doplnění nebo výměně)</t>
  </si>
  <si>
    <t>S1 a S2 - 1x podélně + 1/2 příčně k jímači</t>
  </si>
  <si>
    <t>(7,01+5,41/2)*2</t>
  </si>
  <si>
    <t>S3 - po atice+ 1xnapříč + svisle na střechu S1 a S2</t>
  </si>
  <si>
    <t>18,5+5,2*2+2,2*2</t>
  </si>
  <si>
    <t>210280001</t>
  </si>
  <si>
    <t>Zkoušky a prohlídky elektrických rozvodů a zařízení celková prohlídka, zkoušení, měření a vyhotovení revizní zprávy pro objem montážních prací do 100 tisíc Kč</t>
  </si>
  <si>
    <t>-495792135</t>
  </si>
  <si>
    <t>https://podminky.urs.cz/item/CS_URS_2023_02/210280001</t>
  </si>
  <si>
    <t>63</t>
  </si>
  <si>
    <t>218220101</t>
  </si>
  <si>
    <t>Demontáž hromosvodného vedení svodových vodičů s podpěrami, průměru do 10 mm</t>
  </si>
  <si>
    <t>-63287564</t>
  </si>
  <si>
    <t>https://podminky.urs.cz/item/CS_URS_2023_02/218220101</t>
  </si>
  <si>
    <t>VRN</t>
  </si>
  <si>
    <t>Vedlejší rozpočtové náklady</t>
  </si>
  <si>
    <t>030001000</t>
  </si>
  <si>
    <t>Zařízení staveniště</t>
  </si>
  <si>
    <t>kpl</t>
  </si>
  <si>
    <t>1024</t>
  </si>
  <si>
    <t>1079038677</t>
  </si>
  <si>
    <t>https://podminky.urs.cz/item/CS_URS_2023_02/030001000</t>
  </si>
  <si>
    <t>65</t>
  </si>
  <si>
    <t>005211080R</t>
  </si>
  <si>
    <t>Bezpečnostní a hygienická opatření na staveništi</t>
  </si>
  <si>
    <t>122</t>
  </si>
  <si>
    <t>Poznámka k položce:_x000D_
Náklady na ochranu staveniště před vstupem nepovolaných osob, včetně příslušného značení.</t>
  </si>
  <si>
    <t>091104000</t>
  </si>
  <si>
    <t>Stroje a zařízení nevyžadující montáž</t>
  </si>
  <si>
    <t>1572993954</t>
  </si>
  <si>
    <t>https://podminky.urs.cz/item/CS_URS_2023_02/091104000</t>
  </si>
  <si>
    <t>2 - Střechy 4+4A</t>
  </si>
  <si>
    <t xml:space="preserve">    3 - Svislé a kompletní konstrukce</t>
  </si>
  <si>
    <t xml:space="preserve">    767 - Konstrukce zámečnické</t>
  </si>
  <si>
    <t>Svislé a kompletní konstrukce</t>
  </si>
  <si>
    <t>319201321</t>
  </si>
  <si>
    <t>Vyrovnání nerovného povrchu vnitřního i vnějšího zdiva bez odsekání vadných cihel, maltou (s dodáním hmot) tl. do 30 mm</t>
  </si>
  <si>
    <t>https://podminky.urs.cz/item/CS_URS_2023_02/319201321</t>
  </si>
  <si>
    <t>S4 - svislé zdivo atik nad střechou - po stržení oplechování</t>
  </si>
  <si>
    <t>8,535*2*0,40</t>
  </si>
  <si>
    <t>pro vytažení izolace na narušené zdivo nad střechou - viz popis na výkrese</t>
  </si>
  <si>
    <t>25,51*0,2</t>
  </si>
  <si>
    <t>S4a</t>
  </si>
  <si>
    <t>(2,267+(3,95-1,08))*0,2</t>
  </si>
  <si>
    <t>622326259</t>
  </si>
  <si>
    <t>Oprava vápenocementové omítky s celoplošným přeštukováním vnějších ploch stupně členitosti 1, v rozsahu opravované plochy přes 80 do 100%</t>
  </si>
  <si>
    <t>-320985663</t>
  </si>
  <si>
    <t>https://podminky.urs.cz/item/CS_URS_2023_02/622326259</t>
  </si>
  <si>
    <t>S4 - čela bočních atik po vybourání atikové zídky u okapu + v místě odbourané atiky</t>
  </si>
  <si>
    <t>(0,25*0,5*2+0,4*0,5*2)</t>
  </si>
  <si>
    <t>-867865752</t>
  </si>
  <si>
    <t>S4 - po odstranění římsy</t>
  </si>
  <si>
    <t>(8,535*2+25,91)*0,20</t>
  </si>
  <si>
    <t>631351101</t>
  </si>
  <si>
    <t>Bednění v podlahách rýh a hran zřízení</t>
  </si>
  <si>
    <t>-2070516259</t>
  </si>
  <si>
    <t>https://podminky.urs.cz/item/CS_URS_2023_02/631351101</t>
  </si>
  <si>
    <t>S4 - po odbourání atiky u okapu - pro dobetonávku</t>
  </si>
  <si>
    <t>26,0*0,2</t>
  </si>
  <si>
    <t>631351102</t>
  </si>
  <si>
    <t>Bednění v podlahách rýh a hran odstranění</t>
  </si>
  <si>
    <t>1420200490</t>
  </si>
  <si>
    <t>https://podminky.urs.cz/item/CS_URS_2023_02/631351102</t>
  </si>
  <si>
    <t>632450124</t>
  </si>
  <si>
    <t>Potěr cementový vyrovnávací ze suchých směsí v pásu o průměrné (střední) tl. přes 40 do 50 mm</t>
  </si>
  <si>
    <t>-1219588384</t>
  </si>
  <si>
    <t>https://podminky.urs.cz/item/CS_URS_2023_02/632450124</t>
  </si>
  <si>
    <t>S4 - po odbourání atiky u okapu - předpoklad 5 cm doplnění podkladu:</t>
  </si>
  <si>
    <t>(3,6*2+0,83*5)*0,4</t>
  </si>
  <si>
    <t>S4</t>
  </si>
  <si>
    <t>425703222</t>
  </si>
  <si>
    <t>S4a - okapová římsa - viz popis na výkrese</t>
  </si>
  <si>
    <t>3,0</t>
  </si>
  <si>
    <t>4,76*(8,54+25,91+6,14)</t>
  </si>
  <si>
    <t>3,05*(3,95+2,27+1,08)</t>
  </si>
  <si>
    <t>215,473*30</t>
  </si>
  <si>
    <t>146589286</t>
  </si>
  <si>
    <t>25,91*8,47</t>
  </si>
  <si>
    <t>3,95*2,667</t>
  </si>
  <si>
    <t>962032240</t>
  </si>
  <si>
    <t>Bourání zdiva nadzákladového z cihel nebo tvárnic z cihel pálených nebo vápenopískových, na maltu cementovou, objemu do 1 m3</t>
  </si>
  <si>
    <t>m3</t>
  </si>
  <si>
    <t>106263382</t>
  </si>
  <si>
    <t>https://podminky.urs.cz/item/CS_URS_2023_02/962032240</t>
  </si>
  <si>
    <t xml:space="preserve">S4 - zdivo atiky nad okapem - šíře zdiva 350 mm </t>
  </si>
  <si>
    <t>(3,6*2+0,83*5)*0,35*0,4</t>
  </si>
  <si>
    <t>964051111</t>
  </si>
  <si>
    <t>Bourání samostatných trámů, průvlaků nebo pásů ze železobetonu bez přerušení výztuže, průřezu do 0,10 m2</t>
  </si>
  <si>
    <t>-1743392271</t>
  </si>
  <si>
    <t>https://podminky.urs.cz/item/CS_URS_2023_02/964051111</t>
  </si>
  <si>
    <t>S4 - průvlak nad atikovým zdivem nad okapem - předpoklad desky tl. do 50 mm</t>
  </si>
  <si>
    <t>26,0*0,4*0,05</t>
  </si>
  <si>
    <t>731321695</t>
  </si>
  <si>
    <t>S4 - stávající římsa š 350 a 430 mm po obvodu</t>
  </si>
  <si>
    <t>8,535*2+25,91</t>
  </si>
  <si>
    <t>-1600213272</t>
  </si>
  <si>
    <t>1369253358</t>
  </si>
  <si>
    <t>-1213876176</t>
  </si>
  <si>
    <t>997013151</t>
  </si>
  <si>
    <t>Vnitrostaveništní doprava suti a vybouraných hmot vodorovně do 50 m svisle s omezením mechanizace pro budovy a haly výšky do 6 m</t>
  </si>
  <si>
    <t>2035892740</t>
  </si>
  <si>
    <t>https://podminky.urs.cz/item/CS_URS_2023_02/997013151</t>
  </si>
  <si>
    <t>-338598997</t>
  </si>
  <si>
    <t>-355856015</t>
  </si>
  <si>
    <t>9,964*13 'Přepočtené koeficientem množství</t>
  </si>
  <si>
    <t>-868717190</t>
  </si>
  <si>
    <t>998017001</t>
  </si>
  <si>
    <t>Přesun hmot pro budovy občanské výstavby, bydlení, výrobu a služby s omezením mechanizace vodorovná dopravní vzdálenost do 100 m pro budovy s jakoukoliv nosnou konstrukcí výšky do 6 m</t>
  </si>
  <si>
    <t>-539919860</t>
  </si>
  <si>
    <t>https://podminky.urs.cz/item/CS_URS_2023_02/998017001</t>
  </si>
  <si>
    <t>525795635</t>
  </si>
  <si>
    <t>S4 - včetně vytažení na atiky výšky 200-400 mm a zhlaví atik š 250 mm, vč. vytažení na stěnu výšky 200 mm - viz odkaz na výkrese</t>
  </si>
  <si>
    <t>25,51*8,535+8,535*2*(0,30+0,25)+25,51*0,20</t>
  </si>
  <si>
    <t>S4a - včetně vytažení na atiky výšky 200 mm a zhlaví atik š 250 mm, vč. vytažení na stěnu výšky 200 mm</t>
  </si>
  <si>
    <t>3,95*2,267+(2,267+1,08)*(0,20+0,25)+(3,95*2-1,08+2,267)*0,20</t>
  </si>
  <si>
    <t>2121892520</t>
  </si>
  <si>
    <t>244,496*0,35/1000</t>
  </si>
  <si>
    <t>-891691430</t>
  </si>
  <si>
    <t>244,496</t>
  </si>
  <si>
    <t>-1399838301</t>
  </si>
  <si>
    <t>244,496*1,15</t>
  </si>
  <si>
    <t>997511258</t>
  </si>
  <si>
    <t>1994781653</t>
  </si>
  <si>
    <t>pro přikotvení vytažení asf. pásů na stěnách</t>
  </si>
  <si>
    <t>25,51</t>
  </si>
  <si>
    <t>2,267+(3,95-1,08)</t>
  </si>
  <si>
    <t>1605954143</t>
  </si>
  <si>
    <t>25,51*8,535</t>
  </si>
  <si>
    <t>3,95*2,267</t>
  </si>
  <si>
    <t>-1712094738</t>
  </si>
  <si>
    <t>8,535*2</t>
  </si>
  <si>
    <t>3,95+1,08</t>
  </si>
  <si>
    <t>998712101</t>
  </si>
  <si>
    <t>Přesun hmot pro povlakové krytiny stanovený z hmotnosti přesunovaného materiálu vodorovná dopravní vzdálenost do 50 m v objektech výšky do 6 m</t>
  </si>
  <si>
    <t>-2085412626</t>
  </si>
  <si>
    <t>https://podminky.urs.cz/item/CS_URS_2023_02/998712101</t>
  </si>
  <si>
    <t>8,535*2*0,25</t>
  </si>
  <si>
    <t>(3,95+1,08)*0,25</t>
  </si>
  <si>
    <t>5,526*1,1</t>
  </si>
  <si>
    <t>998762101</t>
  </si>
  <si>
    <t>Přesun hmot pro konstrukce tesařské stanovený z hmotnosti přesunovaného materiálu vodorovná dopravní vzdálenost do 50 m v objektech výšky do 6 m</t>
  </si>
  <si>
    <t>-1005477898</t>
  </si>
  <si>
    <t>https://podminky.urs.cz/item/CS_URS_2023_02/998762101</t>
  </si>
  <si>
    <t>-1398501293</t>
  </si>
  <si>
    <t>25,51-3,6*2-0,83*5</t>
  </si>
  <si>
    <t>2,267</t>
  </si>
  <si>
    <t>-1086513561</t>
  </si>
  <si>
    <t>S4 - atiky</t>
  </si>
  <si>
    <t>(26,0+8,535*2)</t>
  </si>
  <si>
    <t>S4a - atiky</t>
  </si>
  <si>
    <t>(3,95+1,08)</t>
  </si>
  <si>
    <t>-1358633764</t>
  </si>
  <si>
    <t>S4 - oplechování římsy k vybourání</t>
  </si>
  <si>
    <t>190716157</t>
  </si>
  <si>
    <t>S4 - lemování na stěně a svislá část bočních atik</t>
  </si>
  <si>
    <t>25,51+8,05*2</t>
  </si>
  <si>
    <t>lemování atiky u okapu</t>
  </si>
  <si>
    <t>(25,51-2,36*6)+(0,35*2)*6</t>
  </si>
  <si>
    <t>S4a - na stěnách</t>
  </si>
  <si>
    <t>-342886224</t>
  </si>
  <si>
    <t>2,7</t>
  </si>
  <si>
    <t>-1123863415</t>
  </si>
  <si>
    <t>1624006160</t>
  </si>
  <si>
    <t>1090849494</t>
  </si>
  <si>
    <t>5,0*2</t>
  </si>
  <si>
    <t>3,5</t>
  </si>
  <si>
    <t>-416747086</t>
  </si>
  <si>
    <t>přes krycí lištu vytažení asf. pásů na stěny</t>
  </si>
  <si>
    <t>-1701687987</t>
  </si>
  <si>
    <t>Sa4</t>
  </si>
  <si>
    <t>-1950202005</t>
  </si>
  <si>
    <t>S4 - atika</t>
  </si>
  <si>
    <t>S4a - atika</t>
  </si>
  <si>
    <t>1166593519</t>
  </si>
  <si>
    <t>- krycí plech na atice přes okrajovou výdřevu a spádovou vrstvu na zhlaví</t>
  </si>
  <si>
    <t>605018922</t>
  </si>
  <si>
    <t>26,0</t>
  </si>
  <si>
    <t>1423604164</t>
  </si>
  <si>
    <t>207162745</t>
  </si>
  <si>
    <t>998764101</t>
  </si>
  <si>
    <t>Přesun hmot pro konstrukce klempířské stanovený z hmotnosti přesunovaného materiálu vodorovná dopravní vzdálenost do 50 m v objektech výšky do 6 m</t>
  </si>
  <si>
    <t>69989059</t>
  </si>
  <si>
    <t>https://podminky.urs.cz/item/CS_URS_2023_02/998764101</t>
  </si>
  <si>
    <t>S4 - po stržení oplechování atik, okapu a lemování stěn a vnitřních atik</t>
  </si>
  <si>
    <t>(25,91+2*8,535+25,91+25,51+2*8,535)*0,5</t>
  </si>
  <si>
    <t>S4a - po stržení oplechování atik, okapu a lemování stěn</t>
  </si>
  <si>
    <t>(3,95+1,08+2,267+2,267+3,95-1,08)*0,5</t>
  </si>
  <si>
    <t>767</t>
  </si>
  <si>
    <t>Konstrukce zámečnické</t>
  </si>
  <si>
    <t>767996803</t>
  </si>
  <si>
    <t>Demontáž ostatních zámečnických konstrukcí rozebráním o hmotnosti jednotlivých dílů přes 100 do 250 kg</t>
  </si>
  <si>
    <t>kg</t>
  </si>
  <si>
    <t>104</t>
  </si>
  <si>
    <t>S4 - odhadem hmotnost 20,0 kg/m</t>
  </si>
  <si>
    <t>20*8,05</t>
  </si>
  <si>
    <t>174856877</t>
  </si>
  <si>
    <t>S4 - na atikách a u okapu</t>
  </si>
  <si>
    <t>Sa4 - bez hromosvodu</t>
  </si>
  <si>
    <t>-694118299</t>
  </si>
  <si>
    <t>-1025933790</t>
  </si>
  <si>
    <t>1678073637</t>
  </si>
  <si>
    <t>247558105</t>
  </si>
  <si>
    <t>3 - Střechy 5+6</t>
  </si>
  <si>
    <t>-1577404836</t>
  </si>
  <si>
    <t>S6 - po stržení oplechování svislých atik</t>
  </si>
  <si>
    <t>12,37*2*0,34</t>
  </si>
  <si>
    <t>19,0*0,2+(25,33-19,0)*0,3</t>
  </si>
  <si>
    <t>619996117</t>
  </si>
  <si>
    <t>Ochrana stavebních konstrukcí a samostatných prvků včetně pozdějšího odstranění obedněním z OSB desek podlahy</t>
  </si>
  <si>
    <t>663089859</t>
  </si>
  <si>
    <t>https://podminky.urs.cz/item/CS_URS_2023_02/619996117</t>
  </si>
  <si>
    <t>ochrana již opravených střech pod střechou S6 - při otloukání fasádní římsy</t>
  </si>
  <si>
    <t>5,0*2,5*2</t>
  </si>
  <si>
    <t>619996145</t>
  </si>
  <si>
    <t>Ochrana stavebních konstrukcí a samostatných prvků včetně pozdějšího odstranění obalením geotextilií samostatných konstrukcí a prvků</t>
  </si>
  <si>
    <t>1793560139</t>
  </si>
  <si>
    <t>https://podminky.urs.cz/item/CS_URS_2023_02/619996145</t>
  </si>
  <si>
    <t>pod osb desky - separační vrstva</t>
  </si>
  <si>
    <t>25,0</t>
  </si>
  <si>
    <t>1241884560</t>
  </si>
  <si>
    <t>S6 - čela bočních atik po vybourání atikové zídky u okapu + v místě odbourané atiky</t>
  </si>
  <si>
    <t>-1261411054</t>
  </si>
  <si>
    <t>S6 - po odstranění římsy</t>
  </si>
  <si>
    <t>12,37*2*0,2</t>
  </si>
  <si>
    <t>1259878282</t>
  </si>
  <si>
    <t>S6 - po odbourání atiky u okapu - pro dobetonávku</t>
  </si>
  <si>
    <t>25,8*0,2</t>
  </si>
  <si>
    <t>1097403386</t>
  </si>
  <si>
    <t>-1773883621</t>
  </si>
  <si>
    <t>S6 - po odbourání atiky u okapu - předpoklad 5 cm doplnění podkladu:</t>
  </si>
  <si>
    <t>(3,65*2+0,78*5)*0,4</t>
  </si>
  <si>
    <t>S6</t>
  </si>
  <si>
    <t>12,37*2*0,20</t>
  </si>
  <si>
    <t>S6 - okapová římsa</t>
  </si>
  <si>
    <t>25,73</t>
  </si>
  <si>
    <t>1356588058</t>
  </si>
  <si>
    <t>4,3*12,37</t>
  </si>
  <si>
    <t>8,9*25,73</t>
  </si>
  <si>
    <t>4,3*9,87</t>
  </si>
  <si>
    <t>2,04*(2,5*2+19,0)</t>
  </si>
  <si>
    <t>-1922728475</t>
  </si>
  <si>
    <t>373,589*30</t>
  </si>
  <si>
    <t>-1327132763</t>
  </si>
  <si>
    <t>-489365894</t>
  </si>
  <si>
    <t>-1180645095</t>
  </si>
  <si>
    <t>-999686159</t>
  </si>
  <si>
    <t>794245533</t>
  </si>
  <si>
    <t>S5</t>
  </si>
  <si>
    <t>19,0*2,56</t>
  </si>
  <si>
    <t>25,83*12,37-19,0*2,5</t>
  </si>
  <si>
    <t>očištění již opravených střech pod střechou S6 - po otloukání fasádní římsy</t>
  </si>
  <si>
    <t>-2040072336</t>
  </si>
  <si>
    <t xml:space="preserve">S6 - zdivo atiky nad okapem - šíře zdiva 350 mm </t>
  </si>
  <si>
    <t>(3,65*2+0,78*5)*0,35*0,4</t>
  </si>
  <si>
    <t>-169376179</t>
  </si>
  <si>
    <t>S6 - průvlak nad atikovým zdivem nad okapem - předpoklad desky tl. do 50 mm</t>
  </si>
  <si>
    <t>25,73*0,4*0,05</t>
  </si>
  <si>
    <t>1350876041</t>
  </si>
  <si>
    <t xml:space="preserve">S6 - stávající římsy š 400 a 450 </t>
  </si>
  <si>
    <t>12,37*2</t>
  </si>
  <si>
    <t>2043650986</t>
  </si>
  <si>
    <t>-1815457692</t>
  </si>
  <si>
    <t>997013153</t>
  </si>
  <si>
    <t>Vnitrostaveništní doprava suti a vybouraných hmot vodorovně do 50 m svisle s omezením mechanizace pro budovy a haly výšky přes 9 do 12 m</t>
  </si>
  <si>
    <t>2009459438</t>
  </si>
  <si>
    <t>https://podminky.urs.cz/item/CS_URS_2023_02/997013153</t>
  </si>
  <si>
    <t>850518881</t>
  </si>
  <si>
    <t>-1056605751</t>
  </si>
  <si>
    <t>8,799*13 'Přepočtené koeficientem množství</t>
  </si>
  <si>
    <t>-659455777</t>
  </si>
  <si>
    <t>998017002</t>
  </si>
  <si>
    <t>Přesun hmot pro budovy občanské výstavby, bydlení, výrobu a služby s omezením mechanizace vodorovná dopravní vzdálenost do 100 m pro budovy s jakoukoliv nosnou konstrukcí výšky přes 6 do 12 m</t>
  </si>
  <si>
    <t>1807460724</t>
  </si>
  <si>
    <t>https://podminky.urs.cz/item/CS_URS_2023_02/998017002</t>
  </si>
  <si>
    <t>-415795552</t>
  </si>
  <si>
    <t>S5 - vč. vytažení na stěnu výšky 200 mm - viz odkaz na výkrese</t>
  </si>
  <si>
    <t>19,0*2,56+19,0*0,2</t>
  </si>
  <si>
    <t>S6 - včetně vytažení na atiky výšky 50-620 mm a zhlaví atik š 250 mm, vč. vytažení na stěnu výšky 300 mm</t>
  </si>
  <si>
    <t>(25,33*12,37-19,0*2,5)+12,37*2*(0,34+0,25)+(25,33+2,5*2)*0,3</t>
  </si>
  <si>
    <t>-1139173914</t>
  </si>
  <si>
    <t>341,968*0,35/1000</t>
  </si>
  <si>
    <t>138172219</t>
  </si>
  <si>
    <t>341,968</t>
  </si>
  <si>
    <t>-1280324239</t>
  </si>
  <si>
    <t>viz natavení pásu na plochu střechy</t>
  </si>
  <si>
    <t>341,968*1,15</t>
  </si>
  <si>
    <t>pro opracování detailu plechového komínu</t>
  </si>
  <si>
    <t>1,0*2</t>
  </si>
  <si>
    <t>1964395977</t>
  </si>
  <si>
    <t>712341715</t>
  </si>
  <si>
    <t>Provedení povlakové krytiny střech plochých do 10° pásy přitavením NAIP ostatní činnosti při pokládání pásů (materiál ve specifikaci) zaizolování prostupů střešní rovinou kruhový průřez, průměr do 300 mm</t>
  </si>
  <si>
    <t>1505308243</t>
  </si>
  <si>
    <t>https://podminky.urs.cz/item/CS_URS_2023_02/712341715</t>
  </si>
  <si>
    <t>větrací hlavice k výměně - viz popis na výkrese - předpokald potrubí dn do 125 mm</t>
  </si>
  <si>
    <t>62851010</t>
  </si>
  <si>
    <t>manžeta těsnící pro prostupy hydroizolací z asfaltového pásu otevřená kruhová vnitřní průměr 110-140</t>
  </si>
  <si>
    <t>108488466</t>
  </si>
  <si>
    <t>712341716</t>
  </si>
  <si>
    <t>Provedení povlakové krytiny střech plochých do 10° pásy přitavením NAIP ostatní činnosti při pokládání pásů (materiál ve specifikaci) zaizolování prostupů střešní rovinou kruhový průřez, průměr přes 300 mm do 500 mm</t>
  </si>
  <si>
    <t>-1092451424</t>
  </si>
  <si>
    <t>https://podminky.urs.cz/item/CS_URS_2023_02/712341716</t>
  </si>
  <si>
    <t>S6  stávající plechový komín - spodní + vrchní pás</t>
  </si>
  <si>
    <t>1*2</t>
  </si>
  <si>
    <t>712349R01</t>
  </si>
  <si>
    <t>Příplatek za detaily - ukončení manžet na potrubí nerez stahovací páskou a tmelením</t>
  </si>
  <si>
    <t>692640422</t>
  </si>
  <si>
    <t>-137183852</t>
  </si>
  <si>
    <t>(25,33+2,5*2)</t>
  </si>
  <si>
    <t>-982989968</t>
  </si>
  <si>
    <t>25,33*12,37-19,0*2,5</t>
  </si>
  <si>
    <t>-1956576596</t>
  </si>
  <si>
    <t>712900R01</t>
  </si>
  <si>
    <t>Dodávka a montáž nových ventilačních komínků pro krytinu z asfalt. pásů dn 125 mm</t>
  </si>
  <si>
    <t>373017062</t>
  </si>
  <si>
    <t>998712102</t>
  </si>
  <si>
    <t>Přesun hmot pro povlakové krytiny stanovený z hmotnosti přesunovaného materiálu vodorovná dopravní vzdálenost do 50 m v objektech výšky přes 6 do 12 m</t>
  </si>
  <si>
    <t>-553074509</t>
  </si>
  <si>
    <t>https://podminky.urs.cz/item/CS_URS_2023_02/998712102</t>
  </si>
  <si>
    <t>916733555</t>
  </si>
  <si>
    <t>12,37*2*0,25</t>
  </si>
  <si>
    <t>1903514860</t>
  </si>
  <si>
    <t>6,185*1,1</t>
  </si>
  <si>
    <t>998762102</t>
  </si>
  <si>
    <t>Přesun hmot pro konstrukce tesařské stanovený z hmotnosti přesunovaného materiálu vodorovná dopravní vzdálenost do 50 m v objektech výšky přes 6 do 12 m</t>
  </si>
  <si>
    <t>-161380792</t>
  </si>
  <si>
    <t>https://podminky.urs.cz/item/CS_URS_2023_02/998762102</t>
  </si>
  <si>
    <t>-1696878626</t>
  </si>
  <si>
    <t>S5 - stávající krytina</t>
  </si>
  <si>
    <t>764002801</t>
  </si>
  <si>
    <t>Demontáž klempířských konstrukcí závětrné lišty do suti</t>
  </si>
  <si>
    <t>-1719254860</t>
  </si>
  <si>
    <t>https://podminky.urs.cz/item/CS_URS_2023_02/764002801</t>
  </si>
  <si>
    <t>2,56*2</t>
  </si>
  <si>
    <t>764002812</t>
  </si>
  <si>
    <t>Demontáž klempířských konstrukcí okapového plechu do suti, v krytině skládané</t>
  </si>
  <si>
    <t>-1337579450</t>
  </si>
  <si>
    <t>https://podminky.urs.cz/item/CS_URS_2023_02/764002812</t>
  </si>
  <si>
    <t>1151724035</t>
  </si>
  <si>
    <t>S6 - atika</t>
  </si>
  <si>
    <t>12,0*2</t>
  </si>
  <si>
    <t>1309712108</t>
  </si>
  <si>
    <t>S6 - římsy k vybourání</t>
  </si>
  <si>
    <t>římsa okapová</t>
  </si>
  <si>
    <t>25,83</t>
  </si>
  <si>
    <t>117194315</t>
  </si>
  <si>
    <t>S5 - lemování na stěny</t>
  </si>
  <si>
    <t>S6 - lemování stěn a svislého oplechování bočních atik</t>
  </si>
  <si>
    <t>(25,33+2,5*2)+11,52*2</t>
  </si>
  <si>
    <t>lemování zídky atiky u okapu</t>
  </si>
  <si>
    <t>(25,33-2,36*6)+0,45*2*6</t>
  </si>
  <si>
    <t>764003801</t>
  </si>
  <si>
    <t>Demontáž klempířských konstrukcí lemování trub, konzol, držáků, ventilačních nástavců a ostatních kusových prvků do suti</t>
  </si>
  <si>
    <t>https://podminky.urs.cz/item/CS_URS_2023_02/764003801</t>
  </si>
  <si>
    <t>větrací hlavice k výměně:</t>
  </si>
  <si>
    <t>-1739908472</t>
  </si>
  <si>
    <t>25,8</t>
  </si>
  <si>
    <t>764988633</t>
  </si>
  <si>
    <t>206491484</t>
  </si>
  <si>
    <t>S5 - svody na S6</t>
  </si>
  <si>
    <t>2*1,6</t>
  </si>
  <si>
    <t>2*9,0</t>
  </si>
  <si>
    <t>74930780</t>
  </si>
  <si>
    <t>764212403</t>
  </si>
  <si>
    <t>Oplechování střešních prvků z pozinkovaného plechu štítu závětrnou lištou rš 250 mm</t>
  </si>
  <si>
    <t>-495862002</t>
  </si>
  <si>
    <t>https://podminky.urs.cz/item/CS_URS_2023_02/764212403</t>
  </si>
  <si>
    <t>974016461</t>
  </si>
  <si>
    <t>25,33</t>
  </si>
  <si>
    <t>-1158115667</t>
  </si>
  <si>
    <t>-632140233</t>
  </si>
  <si>
    <t>S6 - krycí plech na atice přes okrajovou výdřevu a spádovou vrstvu na zhlaví</t>
  </si>
  <si>
    <t>-1803758906</t>
  </si>
  <si>
    <t>1224527231</t>
  </si>
  <si>
    <t>2021028152</t>
  </si>
  <si>
    <t>998764102</t>
  </si>
  <si>
    <t>Přesun hmot pro konstrukce klempířské stanovený z hmotnosti přesunovaného materiálu vodorovná dopravní vzdálenost do 50 m v objektech výšky přes 6 do 12 m</t>
  </si>
  <si>
    <t>1639025186</t>
  </si>
  <si>
    <t>https://podminky.urs.cz/item/CS_URS_2023_02/998764102</t>
  </si>
  <si>
    <t>2109569329</t>
  </si>
  <si>
    <t>S5 - zajištění střechy po odstranění krytiny</t>
  </si>
  <si>
    <t>S6 - po stržení oplechování atik, okapu a lemování stěn a vnitřní atik</t>
  </si>
  <si>
    <t>(2*12,37+25,33+25,33+2*2,5+12,37*2)*0,5</t>
  </si>
  <si>
    <t>67</t>
  </si>
  <si>
    <t>767-01</t>
  </si>
  <si>
    <t>Úprava stávajících větracích mříží na střeše - pro vytažení asf.pásu na nadstřešní část</t>
  </si>
  <si>
    <t>-1091344050</t>
  </si>
  <si>
    <t>nad střechou S6 - odvětrání z nádstavby S5 - viz řez B-B - bourací práce a nový stav</t>
  </si>
  <si>
    <t>-110321010</t>
  </si>
  <si>
    <t>S5 - 1x napříč a svisle na atiku S3</t>
  </si>
  <si>
    <t>2,56+2,0</t>
  </si>
  <si>
    <t>S6 - na bočních atikách, 1x napříč a svisle na střechu S5 a S3, 1x podélně + uzemnění komínků</t>
  </si>
  <si>
    <t>12,37*2+(12,37+1,6+1,9)+25,83+3*3,0</t>
  </si>
  <si>
    <t>69</t>
  </si>
  <si>
    <t>1121096497</t>
  </si>
  <si>
    <t>70</t>
  </si>
  <si>
    <t>-671817606</t>
  </si>
  <si>
    <t>71</t>
  </si>
  <si>
    <t>1074022723</t>
  </si>
  <si>
    <t>130</t>
  </si>
  <si>
    <t>73</t>
  </si>
  <si>
    <t>1969123246</t>
  </si>
  <si>
    <t>4 - Střecha 7</t>
  </si>
  <si>
    <t xml:space="preserve">    721 - Zdravotechnika - vnitřní kanalizace</t>
  </si>
  <si>
    <t>681149848</t>
  </si>
  <si>
    <t>S7 - pro vytažení izolace na narušené zdivo nad střechou</t>
  </si>
  <si>
    <t>(9,3+2,85)*0,3</t>
  </si>
  <si>
    <t>-84848841</t>
  </si>
  <si>
    <t>ochrana již opravené střechy pod střechou S7 - při otloukání fasádní římsy</t>
  </si>
  <si>
    <t>6,2*2,5</t>
  </si>
  <si>
    <t>-131003020</t>
  </si>
  <si>
    <t>15,5</t>
  </si>
  <si>
    <t>622131121</t>
  </si>
  <si>
    <t>Podkladní a spojovací vrstva vnějších omítaných ploch penetrace nanášená ručně stěn</t>
  </si>
  <si>
    <t>1320494547</t>
  </si>
  <si>
    <t>https://podminky.urs.cz/item/CS_URS_2023_02/622131121</t>
  </si>
  <si>
    <t>S7 - pro zateplení vnější strany atik - viz řez C-C - pás na výšku 635 mm</t>
  </si>
  <si>
    <t>(15,5+9,8+18,4)*0,635</t>
  </si>
  <si>
    <t>622135011</t>
  </si>
  <si>
    <t>Vyrovnání nerovností podkladu vnějších omítaných ploch tmelem, tloušťky do 2 mm stěn</t>
  </si>
  <si>
    <t>275514196</t>
  </si>
  <si>
    <t>https://podminky.urs.cz/item/CS_URS_2023_02/622135011</t>
  </si>
  <si>
    <t>-1122899900</t>
  </si>
  <si>
    <t>S7 - po odstranění římsy</t>
  </si>
  <si>
    <t>(15,5+9,8+18,4)*0,20</t>
  </si>
  <si>
    <t>6223111R1</t>
  </si>
  <si>
    <t>Zateplovací systém, EPS tl. 40 mm s omítkou , včetně rohových lišt</t>
  </si>
  <si>
    <t>259510909</t>
  </si>
  <si>
    <t>Poznámka k položce:_x000D_
Součinitel tepelné vodivosti izolantu je 0,039 W/mK.</t>
  </si>
  <si>
    <t>S7 - zateplení vnější strany atik - viz řez C-C - pás na výšku 635 mm</t>
  </si>
  <si>
    <t>S7</t>
  </si>
  <si>
    <t>(15,5+9,8+18,4)*0,2</t>
  </si>
  <si>
    <t>629995101</t>
  </si>
  <si>
    <t>Očištění vnějších ploch tlakovou vodou omytím</t>
  </si>
  <si>
    <t>394499694</t>
  </si>
  <si>
    <t>https://podminky.urs.cz/item/CS_URS_2023_02/629995101</t>
  </si>
  <si>
    <t>717497047</t>
  </si>
  <si>
    <t>5,35*(15,5+9,8+18,35)</t>
  </si>
  <si>
    <t>1431985012</t>
  </si>
  <si>
    <t>233,528*30</t>
  </si>
  <si>
    <t>1035228848</t>
  </si>
  <si>
    <t>-29473179</t>
  </si>
  <si>
    <t>-2059619177</t>
  </si>
  <si>
    <t>-1612975113</t>
  </si>
  <si>
    <t>1809482295</t>
  </si>
  <si>
    <t>9,8*18,4-2,85*0,76</t>
  </si>
  <si>
    <t>očištění již opravené střechy pod střechou S7 - po otloukání fasádní římsy</t>
  </si>
  <si>
    <t>-1019427363</t>
  </si>
  <si>
    <t>(15,5+9,8+18,4)</t>
  </si>
  <si>
    <t>459259219</t>
  </si>
  <si>
    <t>-789659011</t>
  </si>
  <si>
    <t>-1867848429</t>
  </si>
  <si>
    <t>-1785508158</t>
  </si>
  <si>
    <t>246001562</t>
  </si>
  <si>
    <t>1253334758</t>
  </si>
  <si>
    <t>5,297*13 'Přepočtené koeficientem množství</t>
  </si>
  <si>
    <t>361560652</t>
  </si>
  <si>
    <t>1119792071</t>
  </si>
  <si>
    <t>-1507037370</t>
  </si>
  <si>
    <t>S7 - včetně vytažení na atiky výšky 50 mm a zhlaví atik š 240 mm, vč. vytažení na stěnu výšky 300 mm</t>
  </si>
  <si>
    <t>18,1*9,3-2,85*0,52+(15,25+9,3+18,1)*0,05+(15,5+9,8+18,4)*0,24+(9,3+2,85)*0,3</t>
  </si>
  <si>
    <t>910820601</t>
  </si>
  <si>
    <t>183,114*0,35/1000</t>
  </si>
  <si>
    <t>-322388022</t>
  </si>
  <si>
    <t>183,114</t>
  </si>
  <si>
    <t>-1250139932</t>
  </si>
  <si>
    <t>183,114*1,15</t>
  </si>
  <si>
    <t>1027978114</t>
  </si>
  <si>
    <t>1036239756</t>
  </si>
  <si>
    <t>(9,3+2,85)</t>
  </si>
  <si>
    <t>-329491640</t>
  </si>
  <si>
    <t>18,1*9,3-2,85*0,52</t>
  </si>
  <si>
    <t>-459276990</t>
  </si>
  <si>
    <t>624453906</t>
  </si>
  <si>
    <t>721</t>
  </si>
  <si>
    <t>Zdravotechnika - vnitřní kanalizace</t>
  </si>
  <si>
    <t>721210822</t>
  </si>
  <si>
    <t>Demontáž kanalizačního příslušenství střešních vtoků DN 100</t>
  </si>
  <si>
    <t>-494214994</t>
  </si>
  <si>
    <t>https://podminky.urs.cz/item/CS_URS_2023_02/721210822</t>
  </si>
  <si>
    <t>721233112</t>
  </si>
  <si>
    <t>Střešní vtoky (vpusti) polypropylenové (PP) pro ploché střechy s odtokem svislým DN 110</t>
  </si>
  <si>
    <t>667632307</t>
  </si>
  <si>
    <t>https://podminky.urs.cz/item/CS_URS_2023_02/721233112</t>
  </si>
  <si>
    <t>Poznámka k položce:_x000D_
- vtok s bitumenovou manžetou a ochranným košíkem</t>
  </si>
  <si>
    <t>-155405990</t>
  </si>
  <si>
    <t>(15,5+9,8+18,4)*0,24</t>
  </si>
  <si>
    <t>1779221896</t>
  </si>
  <si>
    <t>10,488*1,1</t>
  </si>
  <si>
    <t>1761300653</t>
  </si>
  <si>
    <t>-1025828842</t>
  </si>
  <si>
    <t>S7 - atiky</t>
  </si>
  <si>
    <t>1094989908</t>
  </si>
  <si>
    <t>S7 - oplechování římsy k vybourání</t>
  </si>
  <si>
    <t>364406664</t>
  </si>
  <si>
    <t>S7 - na stěnách</t>
  </si>
  <si>
    <t>(2,85+9,3)</t>
  </si>
  <si>
    <t>565777570</t>
  </si>
  <si>
    <t>S7 - přes krycí lištu vytažení asf. pásů na stěny</t>
  </si>
  <si>
    <t>698349308</t>
  </si>
  <si>
    <t>S7 - atika</t>
  </si>
  <si>
    <t>1647623408</t>
  </si>
  <si>
    <t>-1152038597</t>
  </si>
  <si>
    <t>S7 - po stržení oplechování atik a lemování stěn</t>
  </si>
  <si>
    <t>(15,5+9,8+18,4+9,3+2,85)*0,5</t>
  </si>
  <si>
    <t>353912042</t>
  </si>
  <si>
    <t>S7 - na atikách</t>
  </si>
  <si>
    <t>1231003860</t>
  </si>
  <si>
    <t>-1185210514</t>
  </si>
  <si>
    <t>1385764759</t>
  </si>
  <si>
    <t>92</t>
  </si>
  <si>
    <t>1682739744</t>
  </si>
  <si>
    <t>5 - Střechy 8+9</t>
  </si>
  <si>
    <t>-1318979951</t>
  </si>
  <si>
    <t>S8 - pro vytažení izolace na narušené zdivo nad střechou</t>
  </si>
  <si>
    <t>(9,085*2-3,065+18,46-10,24)*0,3</t>
  </si>
  <si>
    <t>-1354988536</t>
  </si>
  <si>
    <t>ochrana již opravené střechy pod střechou S8 - při otloukání fasádní římsy</t>
  </si>
  <si>
    <t>11,0*2,5</t>
  </si>
  <si>
    <t>365720838</t>
  </si>
  <si>
    <t>27,5</t>
  </si>
  <si>
    <t>1432996126</t>
  </si>
  <si>
    <t>S8 - zateplení vnější strany atik - viz řez D-D - pás na výšku 635 mm</t>
  </si>
  <si>
    <t>(10,24+3,3+18,7)*0,635</t>
  </si>
  <si>
    <t>517271684</t>
  </si>
  <si>
    <t>-267027940</t>
  </si>
  <si>
    <t>-1946349761</t>
  </si>
  <si>
    <t>S8 - po odstranění římsy</t>
  </si>
  <si>
    <t>(10,24+3,3+18,7)*0,20</t>
  </si>
  <si>
    <t>(10,24+3,3+18,7)*0,2</t>
  </si>
  <si>
    <t>-202238627</t>
  </si>
  <si>
    <t>791035604</t>
  </si>
  <si>
    <t>S9 - 15% plochy podkladu</t>
  </si>
  <si>
    <t>5,75*6,97*0,15</t>
  </si>
  <si>
    <t>-584867594</t>
  </si>
  <si>
    <t>8,0*(0,3+5,75+6,7+0,5)+5,1*(2,85+8,5)+2,25*10,32</t>
  </si>
  <si>
    <t>2,9*(5,35+6,5)</t>
  </si>
  <si>
    <t>20734445</t>
  </si>
  <si>
    <t>221,47*30</t>
  </si>
  <si>
    <t>-1691262055</t>
  </si>
  <si>
    <t>-427887424</t>
  </si>
  <si>
    <t>1997298414</t>
  </si>
  <si>
    <t>933311609</t>
  </si>
  <si>
    <t>2081797756</t>
  </si>
  <si>
    <t>S8</t>
  </si>
  <si>
    <t>18,7*3,3+13,86*(8,615-3,065)+10,24*(9,325-8,615)</t>
  </si>
  <si>
    <t>S9</t>
  </si>
  <si>
    <t>5,75*6,97</t>
  </si>
  <si>
    <t>očištění již opravené střechy pod střechou S8 - po otloukání fasádní římsy</t>
  </si>
  <si>
    <t>514165190</t>
  </si>
  <si>
    <t>(10,24+3,3+18,7)</t>
  </si>
  <si>
    <t>-487928486</t>
  </si>
  <si>
    <t>-294776550</t>
  </si>
  <si>
    <t>-1850250512</t>
  </si>
  <si>
    <t>997013152</t>
  </si>
  <si>
    <t>Vnitrostaveništní doprava suti a vybouraných hmot vodorovně do 50 m svisle s omezením mechanizace pro budovy a haly výšky přes 6 do 9 m</t>
  </si>
  <si>
    <t>1096986046</t>
  </si>
  <si>
    <t>https://podminky.urs.cz/item/CS_URS_2023_02/997013152</t>
  </si>
  <si>
    <t>-566055095</t>
  </si>
  <si>
    <t>-2069942843</t>
  </si>
  <si>
    <t>5,262*13 'Přepočtené koeficientem množství</t>
  </si>
  <si>
    <t>1657902980</t>
  </si>
  <si>
    <t>-630051610</t>
  </si>
  <si>
    <t>153573213</t>
  </si>
  <si>
    <t>S8 - včetně vytažení na atiky výšky 100 mm a zhlaví atik š 240 mm, vč. vytažení na stěnu výšky 300 mm</t>
  </si>
  <si>
    <t>18,46*3,065+13,86*(8,615-3,065)+10,24*(9,085-8,615)</t>
  </si>
  <si>
    <t>(10,24+3,065+18,46)*0,1+(10,24+3,3+18,7)*0,24+(8,615+18,46-10,24+9,085-3,065)*0,3</t>
  </si>
  <si>
    <t>1624000195</t>
  </si>
  <si>
    <t>196,165*0,35/1000</t>
  </si>
  <si>
    <t>1455408421</t>
  </si>
  <si>
    <t>196,165</t>
  </si>
  <si>
    <t>-886800893</t>
  </si>
  <si>
    <t>196,165*1,15</t>
  </si>
  <si>
    <t>2040067657</t>
  </si>
  <si>
    <t>-496427887</t>
  </si>
  <si>
    <t>S8 - pro přikotvení vytažení asf. pásů na stěnách</t>
  </si>
  <si>
    <t>(8,615+18,46-10,24+9,085-3,065)</t>
  </si>
  <si>
    <t>-1803500754</t>
  </si>
  <si>
    <t>1782498416</t>
  </si>
  <si>
    <t>-632850768</t>
  </si>
  <si>
    <t>-928796726</t>
  </si>
  <si>
    <t>S9 - okraj střechy v pásu 400 mm</t>
  </si>
  <si>
    <t>(5,75+6,97)*2*0,40</t>
  </si>
  <si>
    <t>-513969584</t>
  </si>
  <si>
    <t>10,176*1,1</t>
  </si>
  <si>
    <t>998713102</t>
  </si>
  <si>
    <t>Přesun hmot pro izolace tepelné stanovený z hmotnosti přesunovaného materiálu vodorovná dopravní vzdálenost do 50 m v objektech výšky přes 6 m do 12 m</t>
  </si>
  <si>
    <t>1341391031</t>
  </si>
  <si>
    <t>https://podminky.urs.cz/item/CS_URS_2023_02/998713102</t>
  </si>
  <si>
    <t>-2107846191</t>
  </si>
  <si>
    <t>618846505</t>
  </si>
  <si>
    <t>928012375</t>
  </si>
  <si>
    <t>S8 - zhlaví atik</t>
  </si>
  <si>
    <t>(10,24+3,3+18,7)*0,24</t>
  </si>
  <si>
    <t>-1885953842</t>
  </si>
  <si>
    <t>17,914*1,1</t>
  </si>
  <si>
    <t>2105052936</t>
  </si>
  <si>
    <t>-169632989</t>
  </si>
  <si>
    <t>S9 - stávající krytina vč. okapového plechu</t>
  </si>
  <si>
    <t>690030823</t>
  </si>
  <si>
    <t>S8 - atika</t>
  </si>
  <si>
    <t>1237572920</t>
  </si>
  <si>
    <t>S8 - římsa</t>
  </si>
  <si>
    <t>-939976958</t>
  </si>
  <si>
    <t>S8 - lemování na stěnách</t>
  </si>
  <si>
    <t>397179174</t>
  </si>
  <si>
    <t>(5,75+6,97)*2</t>
  </si>
  <si>
    <t>-1907440152</t>
  </si>
  <si>
    <t>-948552945</t>
  </si>
  <si>
    <t>11,0</t>
  </si>
  <si>
    <t>1065898872</t>
  </si>
  <si>
    <t>S8 - přes krycí lištu vytažení asf. pásů na stěny</t>
  </si>
  <si>
    <t>2139670878</t>
  </si>
  <si>
    <t>-138720418</t>
  </si>
  <si>
    <t>2137099683</t>
  </si>
  <si>
    <t>S9 - krycí plech přes okrajovou výdřevu a xps tl. 40 mm</t>
  </si>
  <si>
    <t>-1842541671</t>
  </si>
  <si>
    <t>-881590929</t>
  </si>
  <si>
    <t>-612485227</t>
  </si>
  <si>
    <t>1716715968</t>
  </si>
  <si>
    <t>1911292427</t>
  </si>
  <si>
    <t>1238618033</t>
  </si>
  <si>
    <t>S8 - po stržení oplechování atik a lemování stěn</t>
  </si>
  <si>
    <t>(10,24+3,3+18,7+18,46-10,24+9,085-3,065+8,615)*0,5</t>
  </si>
  <si>
    <t>S9 - zajištění střechy po odstranění krytiny</t>
  </si>
  <si>
    <t>907416989</t>
  </si>
  <si>
    <t>S8 - na atikách + 2x napříč</t>
  </si>
  <si>
    <t>(10,24+13,86)+9,6*2</t>
  </si>
  <si>
    <t>S9 - 1xpodélně + svisle na střechu S8</t>
  </si>
  <si>
    <t>5,75+3,0</t>
  </si>
  <si>
    <t>-1386707052</t>
  </si>
  <si>
    <t>-192048682</t>
  </si>
  <si>
    <t>-1868531671</t>
  </si>
  <si>
    <t>1306709384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</si>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</sst>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1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8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2" fillId="4" borderId="9" xfId="0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5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5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166" fontId="29" fillId="0" borderId="21" xfId="0" applyNumberFormat="1" applyFont="1" applyBorder="1" applyAlignment="1">
      <alignment vertical="center"/>
    </xf>
    <xf numFmtId="4" fontId="29" fillId="0" borderId="22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2" fillId="0" borderId="13" xfId="0" applyNumberFormat="1" applyFont="1" applyBorder="1"/>
    <xf numFmtId="166" fontId="32" fillId="0" borderId="14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3" xfId="0" applyFont="1" applyBorder="1" applyAlignment="1">
      <alignment horizontal="center" vertical="center"/>
    </xf>
    <xf numFmtId="49" fontId="22" fillId="0" borderId="23" xfId="0" applyNumberFormat="1" applyFont="1" applyBorder="1" applyAlignment="1">
      <alignment horizontal="left" vertical="center" wrapText="1"/>
    </xf>
    <xf numFmtId="0" fontId="22" fillId="0" borderId="23" xfId="0" applyFont="1" applyBorder="1" applyAlignment="1">
      <alignment horizontal="left" vertical="center" wrapText="1"/>
    </xf>
    <xf numFmtId="0" fontId="22" fillId="0" borderId="23" xfId="0" applyFont="1" applyBorder="1" applyAlignment="1">
      <alignment horizontal="center" vertical="center" wrapText="1"/>
    </xf>
    <xf numFmtId="167" fontId="22" fillId="0" borderId="23" xfId="0" applyNumberFormat="1" applyFont="1" applyBorder="1" applyAlignment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6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37" fillId="0" borderId="23" xfId="0" applyFont="1" applyBorder="1" applyAlignment="1">
      <alignment horizontal="center" vertical="center"/>
    </xf>
    <xf numFmtId="49" fontId="37" fillId="0" borderId="23" xfId="0" applyNumberFormat="1" applyFont="1" applyBorder="1" applyAlignment="1">
      <alignment horizontal="left" vertical="center" wrapText="1"/>
    </xf>
    <xf numFmtId="0" fontId="37" fillId="0" borderId="23" xfId="0" applyFont="1" applyBorder="1" applyAlignment="1">
      <alignment horizontal="left" vertical="center" wrapText="1"/>
    </xf>
    <xf numFmtId="0" fontId="37" fillId="0" borderId="23" xfId="0" applyFont="1" applyBorder="1" applyAlignment="1">
      <alignment horizontal="center" vertical="center" wrapText="1"/>
    </xf>
    <xf numFmtId="167" fontId="37" fillId="0" borderId="23" xfId="0" applyNumberFormat="1" applyFont="1" applyBorder="1" applyAlignment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5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39" fillId="0" borderId="0" xfId="0" applyFont="1" applyAlignment="1">
      <alignment vertical="center" wrapText="1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8" xfId="0" applyFont="1" applyFill="1" applyBorder="1" applyAlignment="1">
      <alignment horizontal="left" vertical="center"/>
    </xf>
    <xf numFmtId="0" fontId="22" fillId="4" borderId="8" xfId="0" applyFont="1" applyFill="1" applyBorder="1" applyAlignment="1">
      <alignment horizontal="right" vertical="center"/>
    </xf>
    <xf numFmtId="0" fontId="22" fillId="4" borderId="8" xfId="0" applyFont="1" applyFill="1" applyBorder="1" applyAlignment="1">
      <alignment horizontal="center" vertical="center"/>
    </xf>
    <xf numFmtId="0" fontId="27" fillId="0" borderId="0" xfId="0" applyFont="1" applyAlignment="1">
      <alignment horizontal="left" vertical="center" wrapText="1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4" fillId="3" borderId="8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1" fillId="0" borderId="1" xfId="0" applyFont="1" applyBorder="1" applyAlignment="1">
      <alignment horizontal="center" vertical="center"/>
    </xf>
    <xf numFmtId="0" fontId="41" fillId="0" borderId="1" xfId="0" applyFont="1" applyBorder="1" applyAlignment="1">
      <alignment horizontal="center" vertical="center" wrapText="1"/>
    </xf>
    <xf numFmtId="0" fontId="42" fillId="0" borderId="29" xfId="0" applyFont="1" applyBorder="1" applyAlignment="1">
      <alignment horizontal="left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wrapText="1"/>
    </xf>
    <xf numFmtId="49" fontId="43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2/997002611" TargetMode="External"/><Relationship Id="rId18" Type="http://schemas.openxmlformats.org/officeDocument/2006/relationships/hyperlink" Target="https://podminky.urs.cz/item/CS_URS_2023_02/998017003" TargetMode="External"/><Relationship Id="rId26" Type="http://schemas.openxmlformats.org/officeDocument/2006/relationships/hyperlink" Target="https://podminky.urs.cz/item/CS_URS_2023_02/998762103" TargetMode="External"/><Relationship Id="rId39" Type="http://schemas.openxmlformats.org/officeDocument/2006/relationships/hyperlink" Target="https://podminky.urs.cz/item/CS_URS_2023_02/764311413" TargetMode="External"/><Relationship Id="rId21" Type="http://schemas.openxmlformats.org/officeDocument/2006/relationships/hyperlink" Target="https://podminky.urs.cz/item/CS_URS_2023_02/712363201" TargetMode="External"/><Relationship Id="rId34" Type="http://schemas.openxmlformats.org/officeDocument/2006/relationships/hyperlink" Target="https://podminky.urs.cz/item/CS_URS_2023_02/764004841" TargetMode="External"/><Relationship Id="rId42" Type="http://schemas.openxmlformats.org/officeDocument/2006/relationships/hyperlink" Target="https://podminky.urs.cz/item/CS_URS_2023_02/764511643" TargetMode="External"/><Relationship Id="rId47" Type="http://schemas.openxmlformats.org/officeDocument/2006/relationships/hyperlink" Target="https://podminky.urs.cz/item/CS_URS_2023_02/210220101" TargetMode="External"/><Relationship Id="rId50" Type="http://schemas.openxmlformats.org/officeDocument/2006/relationships/hyperlink" Target="https://podminky.urs.cz/item/CS_URS_2023_02/030001000" TargetMode="External"/><Relationship Id="rId7" Type="http://schemas.openxmlformats.org/officeDocument/2006/relationships/hyperlink" Target="https://podminky.urs.cz/item/CS_URS_2023_02/944511811" TargetMode="External"/><Relationship Id="rId2" Type="http://schemas.openxmlformats.org/officeDocument/2006/relationships/hyperlink" Target="https://podminky.urs.cz/item/CS_URS_2023_02/941211111" TargetMode="External"/><Relationship Id="rId16" Type="http://schemas.openxmlformats.org/officeDocument/2006/relationships/hyperlink" Target="https://podminky.urs.cz/item/CS_URS_2023_02/997013509" TargetMode="External"/><Relationship Id="rId29" Type="http://schemas.openxmlformats.org/officeDocument/2006/relationships/hyperlink" Target="https://podminky.urs.cz/item/CS_URS_2023_02/764002841" TargetMode="External"/><Relationship Id="rId11" Type="http://schemas.openxmlformats.org/officeDocument/2006/relationships/hyperlink" Target="https://podminky.urs.cz/item/CS_URS_2023_02/977211111" TargetMode="External"/><Relationship Id="rId24" Type="http://schemas.openxmlformats.org/officeDocument/2006/relationships/hyperlink" Target="https://podminky.urs.cz/item/CS_URS_2023_02/998713103" TargetMode="External"/><Relationship Id="rId32" Type="http://schemas.openxmlformats.org/officeDocument/2006/relationships/hyperlink" Target="https://podminky.urs.cz/item/CS_URS_2023_02/764004801" TargetMode="External"/><Relationship Id="rId37" Type="http://schemas.openxmlformats.org/officeDocument/2006/relationships/hyperlink" Target="https://podminky.urs.cz/item/CS_URS_2023_02/764212431" TargetMode="External"/><Relationship Id="rId40" Type="http://schemas.openxmlformats.org/officeDocument/2006/relationships/hyperlink" Target="https://podminky.urs.cz/item/CS_URS_2023_02/764511602" TargetMode="External"/><Relationship Id="rId45" Type="http://schemas.openxmlformats.org/officeDocument/2006/relationships/hyperlink" Target="https://podminky.urs.cz/item/CS_URS_2023_02/765192001" TargetMode="External"/><Relationship Id="rId5" Type="http://schemas.openxmlformats.org/officeDocument/2006/relationships/hyperlink" Target="https://podminky.urs.cz/item/CS_URS_2023_02/944511111" TargetMode="External"/><Relationship Id="rId15" Type="http://schemas.openxmlformats.org/officeDocument/2006/relationships/hyperlink" Target="https://podminky.urs.cz/item/CS_URS_2023_02/997013501" TargetMode="External"/><Relationship Id="rId23" Type="http://schemas.openxmlformats.org/officeDocument/2006/relationships/hyperlink" Target="https://podminky.urs.cz/item/CS_URS_2023_02/713141131" TargetMode="External"/><Relationship Id="rId28" Type="http://schemas.openxmlformats.org/officeDocument/2006/relationships/hyperlink" Target="https://podminky.urs.cz/item/CS_URS_2023_02/764002811" TargetMode="External"/><Relationship Id="rId36" Type="http://schemas.openxmlformats.org/officeDocument/2006/relationships/hyperlink" Target="https://podminky.urs.cz/item/CS_URS_2023_02/764011621" TargetMode="External"/><Relationship Id="rId49" Type="http://schemas.openxmlformats.org/officeDocument/2006/relationships/hyperlink" Target="https://podminky.urs.cz/item/CS_URS_2023_02/218220101" TargetMode="External"/><Relationship Id="rId10" Type="http://schemas.openxmlformats.org/officeDocument/2006/relationships/hyperlink" Target="https://podminky.urs.cz/item/CS_URS_2023_02/966054121" TargetMode="External"/><Relationship Id="rId19" Type="http://schemas.openxmlformats.org/officeDocument/2006/relationships/hyperlink" Target="https://podminky.urs.cz/item/CS_URS_2023_02/712311101" TargetMode="External"/><Relationship Id="rId31" Type="http://schemas.openxmlformats.org/officeDocument/2006/relationships/hyperlink" Target="https://podminky.urs.cz/item/CS_URS_2023_02/764002871" TargetMode="External"/><Relationship Id="rId44" Type="http://schemas.openxmlformats.org/officeDocument/2006/relationships/hyperlink" Target="https://podminky.urs.cz/item/CS_URS_2023_02/998764103" TargetMode="External"/><Relationship Id="rId52" Type="http://schemas.openxmlformats.org/officeDocument/2006/relationships/drawing" Target="../drawings/drawing2.xml"/><Relationship Id="rId4" Type="http://schemas.openxmlformats.org/officeDocument/2006/relationships/hyperlink" Target="https://podminky.urs.cz/item/CS_URS_2023_02/941211811" TargetMode="External"/><Relationship Id="rId9" Type="http://schemas.openxmlformats.org/officeDocument/2006/relationships/hyperlink" Target="https://podminky.urs.cz/item/CS_URS_2023_02/966053121" TargetMode="External"/><Relationship Id="rId14" Type="http://schemas.openxmlformats.org/officeDocument/2006/relationships/hyperlink" Target="https://podminky.urs.cz/item/CS_URS_2023_02/997013154" TargetMode="External"/><Relationship Id="rId22" Type="http://schemas.openxmlformats.org/officeDocument/2006/relationships/hyperlink" Target="https://podminky.urs.cz/item/CS_URS_2023_02/998712103" TargetMode="External"/><Relationship Id="rId27" Type="http://schemas.openxmlformats.org/officeDocument/2006/relationships/hyperlink" Target="https://podminky.urs.cz/item/CS_URS_2023_02/764001821" TargetMode="External"/><Relationship Id="rId30" Type="http://schemas.openxmlformats.org/officeDocument/2006/relationships/hyperlink" Target="https://podminky.urs.cz/item/CS_URS_2023_02/764002861" TargetMode="External"/><Relationship Id="rId35" Type="http://schemas.openxmlformats.org/officeDocument/2006/relationships/hyperlink" Target="https://podminky.urs.cz/item/CS_URS_2023_02/764004861" TargetMode="External"/><Relationship Id="rId43" Type="http://schemas.openxmlformats.org/officeDocument/2006/relationships/hyperlink" Target="https://podminky.urs.cz/item/CS_URS_2023_02/764518623" TargetMode="External"/><Relationship Id="rId48" Type="http://schemas.openxmlformats.org/officeDocument/2006/relationships/hyperlink" Target="https://podminky.urs.cz/item/CS_URS_2023_02/210280001" TargetMode="External"/><Relationship Id="rId8" Type="http://schemas.openxmlformats.org/officeDocument/2006/relationships/hyperlink" Target="https://podminky.urs.cz/item/CS_URS_2023_02/952902501" TargetMode="External"/><Relationship Id="rId51" Type="http://schemas.openxmlformats.org/officeDocument/2006/relationships/hyperlink" Target="https://podminky.urs.cz/item/CS_URS_2023_02/091104000" TargetMode="External"/><Relationship Id="rId3" Type="http://schemas.openxmlformats.org/officeDocument/2006/relationships/hyperlink" Target="https://podminky.urs.cz/item/CS_URS_2023_02/941211211" TargetMode="External"/><Relationship Id="rId12" Type="http://schemas.openxmlformats.org/officeDocument/2006/relationships/hyperlink" Target="https://podminky.urs.cz/item/CS_URS_2023_02/978013161" TargetMode="External"/><Relationship Id="rId17" Type="http://schemas.openxmlformats.org/officeDocument/2006/relationships/hyperlink" Target="https://podminky.urs.cz/item/CS_URS_2023_02/997013631" TargetMode="External"/><Relationship Id="rId25" Type="http://schemas.openxmlformats.org/officeDocument/2006/relationships/hyperlink" Target="https://podminky.urs.cz/item/CS_URS_2023_02/762361312" TargetMode="External"/><Relationship Id="rId33" Type="http://schemas.openxmlformats.org/officeDocument/2006/relationships/hyperlink" Target="https://podminky.urs.cz/item/CS_URS_2023_02/764004811" TargetMode="External"/><Relationship Id="rId38" Type="http://schemas.openxmlformats.org/officeDocument/2006/relationships/hyperlink" Target="https://podminky.urs.cz/item/CS_URS_2023_02/764214405" TargetMode="External"/><Relationship Id="rId46" Type="http://schemas.openxmlformats.org/officeDocument/2006/relationships/hyperlink" Target="https://podminky.urs.cz/item/CS_URS_2023_02/783801231" TargetMode="External"/><Relationship Id="rId20" Type="http://schemas.openxmlformats.org/officeDocument/2006/relationships/hyperlink" Target="https://podminky.urs.cz/item/CS_URS_2023_02/712341559" TargetMode="External"/><Relationship Id="rId41" Type="http://schemas.openxmlformats.org/officeDocument/2006/relationships/hyperlink" Target="https://podminky.urs.cz/item/CS_URS_2023_02/764511622" TargetMode="External"/><Relationship Id="rId1" Type="http://schemas.openxmlformats.org/officeDocument/2006/relationships/hyperlink" Target="https://podminky.urs.cz/item/CS_URS_2023_02/622331121" TargetMode="External"/><Relationship Id="rId6" Type="http://schemas.openxmlformats.org/officeDocument/2006/relationships/hyperlink" Target="https://podminky.urs.cz/item/CS_URS_2023_02/944511211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2/952902501" TargetMode="External"/><Relationship Id="rId18" Type="http://schemas.openxmlformats.org/officeDocument/2006/relationships/hyperlink" Target="https://podminky.urs.cz/item/CS_URS_2023_02/997002611" TargetMode="External"/><Relationship Id="rId26" Type="http://schemas.openxmlformats.org/officeDocument/2006/relationships/hyperlink" Target="https://podminky.urs.cz/item/CS_URS_2023_02/712363201" TargetMode="External"/><Relationship Id="rId39" Type="http://schemas.openxmlformats.org/officeDocument/2006/relationships/hyperlink" Target="https://podminky.urs.cz/item/CS_URS_2023_02/764212431" TargetMode="External"/><Relationship Id="rId21" Type="http://schemas.openxmlformats.org/officeDocument/2006/relationships/hyperlink" Target="https://podminky.urs.cz/item/CS_URS_2023_02/997013509" TargetMode="External"/><Relationship Id="rId34" Type="http://schemas.openxmlformats.org/officeDocument/2006/relationships/hyperlink" Target="https://podminky.urs.cz/item/CS_URS_2023_02/764004801" TargetMode="External"/><Relationship Id="rId42" Type="http://schemas.openxmlformats.org/officeDocument/2006/relationships/hyperlink" Target="https://podminky.urs.cz/item/CS_URS_2023_02/764511602" TargetMode="External"/><Relationship Id="rId47" Type="http://schemas.openxmlformats.org/officeDocument/2006/relationships/hyperlink" Target="https://podminky.urs.cz/item/CS_URS_2023_02/210220101" TargetMode="External"/><Relationship Id="rId50" Type="http://schemas.openxmlformats.org/officeDocument/2006/relationships/hyperlink" Target="https://podminky.urs.cz/item/CS_URS_2023_02/030001000" TargetMode="External"/><Relationship Id="rId7" Type="http://schemas.openxmlformats.org/officeDocument/2006/relationships/hyperlink" Target="https://podminky.urs.cz/item/CS_URS_2023_02/941211111" TargetMode="External"/><Relationship Id="rId2" Type="http://schemas.openxmlformats.org/officeDocument/2006/relationships/hyperlink" Target="https://podminky.urs.cz/item/CS_URS_2023_02/622326259" TargetMode="External"/><Relationship Id="rId16" Type="http://schemas.openxmlformats.org/officeDocument/2006/relationships/hyperlink" Target="https://podminky.urs.cz/item/CS_URS_2023_02/966054121" TargetMode="External"/><Relationship Id="rId29" Type="http://schemas.openxmlformats.org/officeDocument/2006/relationships/hyperlink" Target="https://podminky.urs.cz/item/CS_URS_2023_02/998762101" TargetMode="External"/><Relationship Id="rId11" Type="http://schemas.openxmlformats.org/officeDocument/2006/relationships/hyperlink" Target="https://podminky.urs.cz/item/CS_URS_2023_02/944511211" TargetMode="External"/><Relationship Id="rId24" Type="http://schemas.openxmlformats.org/officeDocument/2006/relationships/hyperlink" Target="https://podminky.urs.cz/item/CS_URS_2023_02/712311101" TargetMode="External"/><Relationship Id="rId32" Type="http://schemas.openxmlformats.org/officeDocument/2006/relationships/hyperlink" Target="https://podminky.urs.cz/item/CS_URS_2023_02/764002861" TargetMode="External"/><Relationship Id="rId37" Type="http://schemas.openxmlformats.org/officeDocument/2006/relationships/hyperlink" Target="https://podminky.urs.cz/item/CS_URS_2023_02/764004861" TargetMode="External"/><Relationship Id="rId40" Type="http://schemas.openxmlformats.org/officeDocument/2006/relationships/hyperlink" Target="https://podminky.urs.cz/item/CS_URS_2023_02/764214405" TargetMode="External"/><Relationship Id="rId45" Type="http://schemas.openxmlformats.org/officeDocument/2006/relationships/hyperlink" Target="https://podminky.urs.cz/item/CS_URS_2023_02/998764101" TargetMode="External"/><Relationship Id="rId5" Type="http://schemas.openxmlformats.org/officeDocument/2006/relationships/hyperlink" Target="https://podminky.urs.cz/item/CS_URS_2023_02/631351102" TargetMode="External"/><Relationship Id="rId15" Type="http://schemas.openxmlformats.org/officeDocument/2006/relationships/hyperlink" Target="https://podminky.urs.cz/item/CS_URS_2023_02/964051111" TargetMode="External"/><Relationship Id="rId23" Type="http://schemas.openxmlformats.org/officeDocument/2006/relationships/hyperlink" Target="https://podminky.urs.cz/item/CS_URS_2023_02/998017001" TargetMode="External"/><Relationship Id="rId28" Type="http://schemas.openxmlformats.org/officeDocument/2006/relationships/hyperlink" Target="https://podminky.urs.cz/item/CS_URS_2023_02/762361312" TargetMode="External"/><Relationship Id="rId36" Type="http://schemas.openxmlformats.org/officeDocument/2006/relationships/hyperlink" Target="https://podminky.urs.cz/item/CS_URS_2023_02/764004841" TargetMode="External"/><Relationship Id="rId49" Type="http://schemas.openxmlformats.org/officeDocument/2006/relationships/hyperlink" Target="https://podminky.urs.cz/item/CS_URS_2023_02/218220101" TargetMode="External"/><Relationship Id="rId10" Type="http://schemas.openxmlformats.org/officeDocument/2006/relationships/hyperlink" Target="https://podminky.urs.cz/item/CS_URS_2023_02/944511111" TargetMode="External"/><Relationship Id="rId19" Type="http://schemas.openxmlformats.org/officeDocument/2006/relationships/hyperlink" Target="https://podminky.urs.cz/item/CS_URS_2023_02/997013151" TargetMode="External"/><Relationship Id="rId31" Type="http://schemas.openxmlformats.org/officeDocument/2006/relationships/hyperlink" Target="https://podminky.urs.cz/item/CS_URS_2023_02/764002841" TargetMode="External"/><Relationship Id="rId44" Type="http://schemas.openxmlformats.org/officeDocument/2006/relationships/hyperlink" Target="https://podminky.urs.cz/item/CS_URS_2023_02/764518623" TargetMode="External"/><Relationship Id="rId52" Type="http://schemas.openxmlformats.org/officeDocument/2006/relationships/drawing" Target="../drawings/drawing3.xml"/><Relationship Id="rId4" Type="http://schemas.openxmlformats.org/officeDocument/2006/relationships/hyperlink" Target="https://podminky.urs.cz/item/CS_URS_2023_02/631351101" TargetMode="External"/><Relationship Id="rId9" Type="http://schemas.openxmlformats.org/officeDocument/2006/relationships/hyperlink" Target="https://podminky.urs.cz/item/CS_URS_2023_02/941211811" TargetMode="External"/><Relationship Id="rId14" Type="http://schemas.openxmlformats.org/officeDocument/2006/relationships/hyperlink" Target="https://podminky.urs.cz/item/CS_URS_2023_02/962032240" TargetMode="External"/><Relationship Id="rId22" Type="http://schemas.openxmlformats.org/officeDocument/2006/relationships/hyperlink" Target="https://podminky.urs.cz/item/CS_URS_2023_02/997013631" TargetMode="External"/><Relationship Id="rId27" Type="http://schemas.openxmlformats.org/officeDocument/2006/relationships/hyperlink" Target="https://podminky.urs.cz/item/CS_URS_2023_02/998712101" TargetMode="External"/><Relationship Id="rId30" Type="http://schemas.openxmlformats.org/officeDocument/2006/relationships/hyperlink" Target="https://podminky.urs.cz/item/CS_URS_2023_02/764002811" TargetMode="External"/><Relationship Id="rId35" Type="http://schemas.openxmlformats.org/officeDocument/2006/relationships/hyperlink" Target="https://podminky.urs.cz/item/CS_URS_2023_02/764004811" TargetMode="External"/><Relationship Id="rId43" Type="http://schemas.openxmlformats.org/officeDocument/2006/relationships/hyperlink" Target="https://podminky.urs.cz/item/CS_URS_2023_02/764511643" TargetMode="External"/><Relationship Id="rId48" Type="http://schemas.openxmlformats.org/officeDocument/2006/relationships/hyperlink" Target="https://podminky.urs.cz/item/CS_URS_2023_02/210280001" TargetMode="External"/><Relationship Id="rId8" Type="http://schemas.openxmlformats.org/officeDocument/2006/relationships/hyperlink" Target="https://podminky.urs.cz/item/CS_URS_2023_02/941211211" TargetMode="External"/><Relationship Id="rId51" Type="http://schemas.openxmlformats.org/officeDocument/2006/relationships/hyperlink" Target="https://podminky.urs.cz/item/CS_URS_2023_02/091104000" TargetMode="External"/><Relationship Id="rId3" Type="http://schemas.openxmlformats.org/officeDocument/2006/relationships/hyperlink" Target="https://podminky.urs.cz/item/CS_URS_2023_02/622331121" TargetMode="External"/><Relationship Id="rId12" Type="http://schemas.openxmlformats.org/officeDocument/2006/relationships/hyperlink" Target="https://podminky.urs.cz/item/CS_URS_2023_02/944511811" TargetMode="External"/><Relationship Id="rId17" Type="http://schemas.openxmlformats.org/officeDocument/2006/relationships/hyperlink" Target="https://podminky.urs.cz/item/CS_URS_2023_02/977211111" TargetMode="External"/><Relationship Id="rId25" Type="http://schemas.openxmlformats.org/officeDocument/2006/relationships/hyperlink" Target="https://podminky.urs.cz/item/CS_URS_2023_02/712341559" TargetMode="External"/><Relationship Id="rId33" Type="http://schemas.openxmlformats.org/officeDocument/2006/relationships/hyperlink" Target="https://podminky.urs.cz/item/CS_URS_2023_02/764002871" TargetMode="External"/><Relationship Id="rId38" Type="http://schemas.openxmlformats.org/officeDocument/2006/relationships/hyperlink" Target="https://podminky.urs.cz/item/CS_URS_2023_02/764011621" TargetMode="External"/><Relationship Id="rId46" Type="http://schemas.openxmlformats.org/officeDocument/2006/relationships/hyperlink" Target="https://podminky.urs.cz/item/CS_URS_2023_02/765192001" TargetMode="External"/><Relationship Id="rId20" Type="http://schemas.openxmlformats.org/officeDocument/2006/relationships/hyperlink" Target="https://podminky.urs.cz/item/CS_URS_2023_02/997013501" TargetMode="External"/><Relationship Id="rId41" Type="http://schemas.openxmlformats.org/officeDocument/2006/relationships/hyperlink" Target="https://podminky.urs.cz/item/CS_URS_2023_02/764311413" TargetMode="External"/><Relationship Id="rId1" Type="http://schemas.openxmlformats.org/officeDocument/2006/relationships/hyperlink" Target="https://podminky.urs.cz/item/CS_URS_2023_02/319201321" TargetMode="External"/><Relationship Id="rId6" Type="http://schemas.openxmlformats.org/officeDocument/2006/relationships/hyperlink" Target="https://podminky.urs.cz/item/CS_URS_2023_02/632450124" TargetMode="Externa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2/944511211" TargetMode="External"/><Relationship Id="rId18" Type="http://schemas.openxmlformats.org/officeDocument/2006/relationships/hyperlink" Target="https://podminky.urs.cz/item/CS_URS_2023_02/966054121" TargetMode="External"/><Relationship Id="rId26" Type="http://schemas.openxmlformats.org/officeDocument/2006/relationships/hyperlink" Target="https://podminky.urs.cz/item/CS_URS_2023_02/712341559" TargetMode="External"/><Relationship Id="rId39" Type="http://schemas.openxmlformats.org/officeDocument/2006/relationships/hyperlink" Target="https://podminky.urs.cz/item/CS_URS_2023_02/764003801" TargetMode="External"/><Relationship Id="rId21" Type="http://schemas.openxmlformats.org/officeDocument/2006/relationships/hyperlink" Target="https://podminky.urs.cz/item/CS_URS_2023_02/997013501" TargetMode="External"/><Relationship Id="rId34" Type="http://schemas.openxmlformats.org/officeDocument/2006/relationships/hyperlink" Target="https://podminky.urs.cz/item/CS_URS_2023_02/764002801" TargetMode="External"/><Relationship Id="rId42" Type="http://schemas.openxmlformats.org/officeDocument/2006/relationships/hyperlink" Target="https://podminky.urs.cz/item/CS_URS_2023_02/764004861" TargetMode="External"/><Relationship Id="rId47" Type="http://schemas.openxmlformats.org/officeDocument/2006/relationships/hyperlink" Target="https://podminky.urs.cz/item/CS_URS_2023_02/764311413" TargetMode="External"/><Relationship Id="rId50" Type="http://schemas.openxmlformats.org/officeDocument/2006/relationships/hyperlink" Target="https://podminky.urs.cz/item/CS_URS_2023_02/764518623" TargetMode="External"/><Relationship Id="rId55" Type="http://schemas.openxmlformats.org/officeDocument/2006/relationships/hyperlink" Target="https://podminky.urs.cz/item/CS_URS_2023_02/218220101" TargetMode="External"/><Relationship Id="rId7" Type="http://schemas.openxmlformats.org/officeDocument/2006/relationships/hyperlink" Target="https://podminky.urs.cz/item/CS_URS_2023_02/631351102" TargetMode="External"/><Relationship Id="rId2" Type="http://schemas.openxmlformats.org/officeDocument/2006/relationships/hyperlink" Target="https://podminky.urs.cz/item/CS_URS_2023_02/619996117" TargetMode="External"/><Relationship Id="rId16" Type="http://schemas.openxmlformats.org/officeDocument/2006/relationships/hyperlink" Target="https://podminky.urs.cz/item/CS_URS_2023_02/962032240" TargetMode="External"/><Relationship Id="rId29" Type="http://schemas.openxmlformats.org/officeDocument/2006/relationships/hyperlink" Target="https://podminky.urs.cz/item/CS_URS_2023_02/712363201" TargetMode="External"/><Relationship Id="rId11" Type="http://schemas.openxmlformats.org/officeDocument/2006/relationships/hyperlink" Target="https://podminky.urs.cz/item/CS_URS_2023_02/941211811" TargetMode="External"/><Relationship Id="rId24" Type="http://schemas.openxmlformats.org/officeDocument/2006/relationships/hyperlink" Target="https://podminky.urs.cz/item/CS_URS_2023_02/998017002" TargetMode="External"/><Relationship Id="rId32" Type="http://schemas.openxmlformats.org/officeDocument/2006/relationships/hyperlink" Target="https://podminky.urs.cz/item/CS_URS_2023_02/998762102" TargetMode="External"/><Relationship Id="rId37" Type="http://schemas.openxmlformats.org/officeDocument/2006/relationships/hyperlink" Target="https://podminky.urs.cz/item/CS_URS_2023_02/764002861" TargetMode="External"/><Relationship Id="rId40" Type="http://schemas.openxmlformats.org/officeDocument/2006/relationships/hyperlink" Target="https://podminky.urs.cz/item/CS_URS_2023_02/764004801" TargetMode="External"/><Relationship Id="rId45" Type="http://schemas.openxmlformats.org/officeDocument/2006/relationships/hyperlink" Target="https://podminky.urs.cz/item/CS_URS_2023_02/764212431" TargetMode="External"/><Relationship Id="rId53" Type="http://schemas.openxmlformats.org/officeDocument/2006/relationships/hyperlink" Target="https://podminky.urs.cz/item/CS_URS_2023_02/210220101" TargetMode="External"/><Relationship Id="rId58" Type="http://schemas.openxmlformats.org/officeDocument/2006/relationships/drawing" Target="../drawings/drawing4.xml"/><Relationship Id="rId5" Type="http://schemas.openxmlformats.org/officeDocument/2006/relationships/hyperlink" Target="https://podminky.urs.cz/item/CS_URS_2023_02/622331121" TargetMode="External"/><Relationship Id="rId19" Type="http://schemas.openxmlformats.org/officeDocument/2006/relationships/hyperlink" Target="https://podminky.urs.cz/item/CS_URS_2023_02/997002611" TargetMode="External"/><Relationship Id="rId4" Type="http://schemas.openxmlformats.org/officeDocument/2006/relationships/hyperlink" Target="https://podminky.urs.cz/item/CS_URS_2023_02/622326259" TargetMode="External"/><Relationship Id="rId9" Type="http://schemas.openxmlformats.org/officeDocument/2006/relationships/hyperlink" Target="https://podminky.urs.cz/item/CS_URS_2023_02/941211111" TargetMode="External"/><Relationship Id="rId14" Type="http://schemas.openxmlformats.org/officeDocument/2006/relationships/hyperlink" Target="https://podminky.urs.cz/item/CS_URS_2023_02/944511811" TargetMode="External"/><Relationship Id="rId22" Type="http://schemas.openxmlformats.org/officeDocument/2006/relationships/hyperlink" Target="https://podminky.urs.cz/item/CS_URS_2023_02/997013509" TargetMode="External"/><Relationship Id="rId27" Type="http://schemas.openxmlformats.org/officeDocument/2006/relationships/hyperlink" Target="https://podminky.urs.cz/item/CS_URS_2023_02/712341715" TargetMode="External"/><Relationship Id="rId30" Type="http://schemas.openxmlformats.org/officeDocument/2006/relationships/hyperlink" Target="https://podminky.urs.cz/item/CS_URS_2023_02/998712102" TargetMode="External"/><Relationship Id="rId35" Type="http://schemas.openxmlformats.org/officeDocument/2006/relationships/hyperlink" Target="https://podminky.urs.cz/item/CS_URS_2023_02/764002812" TargetMode="External"/><Relationship Id="rId43" Type="http://schemas.openxmlformats.org/officeDocument/2006/relationships/hyperlink" Target="https://podminky.urs.cz/item/CS_URS_2023_02/764011621" TargetMode="External"/><Relationship Id="rId48" Type="http://schemas.openxmlformats.org/officeDocument/2006/relationships/hyperlink" Target="https://podminky.urs.cz/item/CS_URS_2023_02/764511602" TargetMode="External"/><Relationship Id="rId56" Type="http://schemas.openxmlformats.org/officeDocument/2006/relationships/hyperlink" Target="https://podminky.urs.cz/item/CS_URS_2023_02/030001000" TargetMode="External"/><Relationship Id="rId8" Type="http://schemas.openxmlformats.org/officeDocument/2006/relationships/hyperlink" Target="https://podminky.urs.cz/item/CS_URS_2023_02/632450124" TargetMode="External"/><Relationship Id="rId51" Type="http://schemas.openxmlformats.org/officeDocument/2006/relationships/hyperlink" Target="https://podminky.urs.cz/item/CS_URS_2023_02/998764102" TargetMode="External"/><Relationship Id="rId3" Type="http://schemas.openxmlformats.org/officeDocument/2006/relationships/hyperlink" Target="https://podminky.urs.cz/item/CS_URS_2023_02/619996145" TargetMode="External"/><Relationship Id="rId12" Type="http://schemas.openxmlformats.org/officeDocument/2006/relationships/hyperlink" Target="https://podminky.urs.cz/item/CS_URS_2023_02/944511111" TargetMode="External"/><Relationship Id="rId17" Type="http://schemas.openxmlformats.org/officeDocument/2006/relationships/hyperlink" Target="https://podminky.urs.cz/item/CS_URS_2023_02/964051111" TargetMode="External"/><Relationship Id="rId25" Type="http://schemas.openxmlformats.org/officeDocument/2006/relationships/hyperlink" Target="https://podminky.urs.cz/item/CS_URS_2023_02/712311101" TargetMode="External"/><Relationship Id="rId33" Type="http://schemas.openxmlformats.org/officeDocument/2006/relationships/hyperlink" Target="https://podminky.urs.cz/item/CS_URS_2023_02/764001821" TargetMode="External"/><Relationship Id="rId38" Type="http://schemas.openxmlformats.org/officeDocument/2006/relationships/hyperlink" Target="https://podminky.urs.cz/item/CS_URS_2023_02/764002871" TargetMode="External"/><Relationship Id="rId46" Type="http://schemas.openxmlformats.org/officeDocument/2006/relationships/hyperlink" Target="https://podminky.urs.cz/item/CS_URS_2023_02/764214405" TargetMode="External"/><Relationship Id="rId20" Type="http://schemas.openxmlformats.org/officeDocument/2006/relationships/hyperlink" Target="https://podminky.urs.cz/item/CS_URS_2023_02/997013153" TargetMode="External"/><Relationship Id="rId41" Type="http://schemas.openxmlformats.org/officeDocument/2006/relationships/hyperlink" Target="https://podminky.urs.cz/item/CS_URS_2023_02/764004841" TargetMode="External"/><Relationship Id="rId54" Type="http://schemas.openxmlformats.org/officeDocument/2006/relationships/hyperlink" Target="https://podminky.urs.cz/item/CS_URS_2023_02/210280001" TargetMode="External"/><Relationship Id="rId1" Type="http://schemas.openxmlformats.org/officeDocument/2006/relationships/hyperlink" Target="https://podminky.urs.cz/item/CS_URS_2023_02/319201321" TargetMode="External"/><Relationship Id="rId6" Type="http://schemas.openxmlformats.org/officeDocument/2006/relationships/hyperlink" Target="https://podminky.urs.cz/item/CS_URS_2023_02/631351101" TargetMode="External"/><Relationship Id="rId15" Type="http://schemas.openxmlformats.org/officeDocument/2006/relationships/hyperlink" Target="https://podminky.urs.cz/item/CS_URS_2023_02/952902501" TargetMode="External"/><Relationship Id="rId23" Type="http://schemas.openxmlformats.org/officeDocument/2006/relationships/hyperlink" Target="https://podminky.urs.cz/item/CS_URS_2023_02/997013631" TargetMode="External"/><Relationship Id="rId28" Type="http://schemas.openxmlformats.org/officeDocument/2006/relationships/hyperlink" Target="https://podminky.urs.cz/item/CS_URS_2023_02/712341716" TargetMode="External"/><Relationship Id="rId36" Type="http://schemas.openxmlformats.org/officeDocument/2006/relationships/hyperlink" Target="https://podminky.urs.cz/item/CS_URS_2023_02/764002841" TargetMode="External"/><Relationship Id="rId49" Type="http://schemas.openxmlformats.org/officeDocument/2006/relationships/hyperlink" Target="https://podminky.urs.cz/item/CS_URS_2023_02/764511643" TargetMode="External"/><Relationship Id="rId57" Type="http://schemas.openxmlformats.org/officeDocument/2006/relationships/hyperlink" Target="https://podminky.urs.cz/item/CS_URS_2023_02/091104000" TargetMode="External"/><Relationship Id="rId10" Type="http://schemas.openxmlformats.org/officeDocument/2006/relationships/hyperlink" Target="https://podminky.urs.cz/item/CS_URS_2023_02/941211211" TargetMode="External"/><Relationship Id="rId31" Type="http://schemas.openxmlformats.org/officeDocument/2006/relationships/hyperlink" Target="https://podminky.urs.cz/item/CS_URS_2023_02/762361312" TargetMode="External"/><Relationship Id="rId44" Type="http://schemas.openxmlformats.org/officeDocument/2006/relationships/hyperlink" Target="https://podminky.urs.cz/item/CS_URS_2023_02/764212403" TargetMode="External"/><Relationship Id="rId52" Type="http://schemas.openxmlformats.org/officeDocument/2006/relationships/hyperlink" Target="https://podminky.urs.cz/item/CS_URS_2023_02/765192001" TargetMode="External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2/944511811" TargetMode="External"/><Relationship Id="rId18" Type="http://schemas.openxmlformats.org/officeDocument/2006/relationships/hyperlink" Target="https://podminky.urs.cz/item/CS_URS_2023_02/997013151" TargetMode="External"/><Relationship Id="rId26" Type="http://schemas.openxmlformats.org/officeDocument/2006/relationships/hyperlink" Target="https://podminky.urs.cz/item/CS_URS_2023_02/998712101" TargetMode="External"/><Relationship Id="rId39" Type="http://schemas.openxmlformats.org/officeDocument/2006/relationships/hyperlink" Target="https://podminky.urs.cz/item/CS_URS_2023_02/210280001" TargetMode="External"/><Relationship Id="rId21" Type="http://schemas.openxmlformats.org/officeDocument/2006/relationships/hyperlink" Target="https://podminky.urs.cz/item/CS_URS_2023_02/997013631" TargetMode="External"/><Relationship Id="rId34" Type="http://schemas.openxmlformats.org/officeDocument/2006/relationships/hyperlink" Target="https://podminky.urs.cz/item/CS_URS_2023_02/764011621" TargetMode="External"/><Relationship Id="rId42" Type="http://schemas.openxmlformats.org/officeDocument/2006/relationships/hyperlink" Target="https://podminky.urs.cz/item/CS_URS_2023_02/091104000" TargetMode="External"/><Relationship Id="rId7" Type="http://schemas.openxmlformats.org/officeDocument/2006/relationships/hyperlink" Target="https://podminky.urs.cz/item/CS_URS_2023_02/629995101" TargetMode="External"/><Relationship Id="rId2" Type="http://schemas.openxmlformats.org/officeDocument/2006/relationships/hyperlink" Target="https://podminky.urs.cz/item/CS_URS_2023_02/619996117" TargetMode="External"/><Relationship Id="rId16" Type="http://schemas.openxmlformats.org/officeDocument/2006/relationships/hyperlink" Target="https://podminky.urs.cz/item/CS_URS_2023_02/977211111" TargetMode="External"/><Relationship Id="rId20" Type="http://schemas.openxmlformats.org/officeDocument/2006/relationships/hyperlink" Target="https://podminky.urs.cz/item/CS_URS_2023_02/997013509" TargetMode="External"/><Relationship Id="rId29" Type="http://schemas.openxmlformats.org/officeDocument/2006/relationships/hyperlink" Target="https://podminky.urs.cz/item/CS_URS_2023_02/762361312" TargetMode="External"/><Relationship Id="rId41" Type="http://schemas.openxmlformats.org/officeDocument/2006/relationships/hyperlink" Target="https://podminky.urs.cz/item/CS_URS_2023_02/030001000" TargetMode="External"/><Relationship Id="rId1" Type="http://schemas.openxmlformats.org/officeDocument/2006/relationships/hyperlink" Target="https://podminky.urs.cz/item/CS_URS_2023_02/319201321" TargetMode="External"/><Relationship Id="rId6" Type="http://schemas.openxmlformats.org/officeDocument/2006/relationships/hyperlink" Target="https://podminky.urs.cz/item/CS_URS_2023_02/622331121" TargetMode="External"/><Relationship Id="rId11" Type="http://schemas.openxmlformats.org/officeDocument/2006/relationships/hyperlink" Target="https://podminky.urs.cz/item/CS_URS_2023_02/944511111" TargetMode="External"/><Relationship Id="rId24" Type="http://schemas.openxmlformats.org/officeDocument/2006/relationships/hyperlink" Target="https://podminky.urs.cz/item/CS_URS_2023_02/712341559" TargetMode="External"/><Relationship Id="rId32" Type="http://schemas.openxmlformats.org/officeDocument/2006/relationships/hyperlink" Target="https://podminky.urs.cz/item/CS_URS_2023_02/764002861" TargetMode="External"/><Relationship Id="rId37" Type="http://schemas.openxmlformats.org/officeDocument/2006/relationships/hyperlink" Target="https://podminky.urs.cz/item/CS_URS_2023_02/765192001" TargetMode="External"/><Relationship Id="rId40" Type="http://schemas.openxmlformats.org/officeDocument/2006/relationships/hyperlink" Target="https://podminky.urs.cz/item/CS_URS_2023_02/218220101" TargetMode="External"/><Relationship Id="rId5" Type="http://schemas.openxmlformats.org/officeDocument/2006/relationships/hyperlink" Target="https://podminky.urs.cz/item/CS_URS_2023_02/622135011" TargetMode="External"/><Relationship Id="rId15" Type="http://schemas.openxmlformats.org/officeDocument/2006/relationships/hyperlink" Target="https://podminky.urs.cz/item/CS_URS_2023_02/966054121" TargetMode="External"/><Relationship Id="rId23" Type="http://schemas.openxmlformats.org/officeDocument/2006/relationships/hyperlink" Target="https://podminky.urs.cz/item/CS_URS_2023_02/712311101" TargetMode="External"/><Relationship Id="rId28" Type="http://schemas.openxmlformats.org/officeDocument/2006/relationships/hyperlink" Target="https://podminky.urs.cz/item/CS_URS_2023_02/721233112" TargetMode="External"/><Relationship Id="rId36" Type="http://schemas.openxmlformats.org/officeDocument/2006/relationships/hyperlink" Target="https://podminky.urs.cz/item/CS_URS_2023_02/998764101" TargetMode="External"/><Relationship Id="rId10" Type="http://schemas.openxmlformats.org/officeDocument/2006/relationships/hyperlink" Target="https://podminky.urs.cz/item/CS_URS_2023_02/941211811" TargetMode="External"/><Relationship Id="rId19" Type="http://schemas.openxmlformats.org/officeDocument/2006/relationships/hyperlink" Target="https://podminky.urs.cz/item/CS_URS_2023_02/997013501" TargetMode="External"/><Relationship Id="rId31" Type="http://schemas.openxmlformats.org/officeDocument/2006/relationships/hyperlink" Target="https://podminky.urs.cz/item/CS_URS_2023_02/764002841" TargetMode="External"/><Relationship Id="rId4" Type="http://schemas.openxmlformats.org/officeDocument/2006/relationships/hyperlink" Target="https://podminky.urs.cz/item/CS_URS_2023_02/622131121" TargetMode="External"/><Relationship Id="rId9" Type="http://schemas.openxmlformats.org/officeDocument/2006/relationships/hyperlink" Target="https://podminky.urs.cz/item/CS_URS_2023_02/941211211" TargetMode="External"/><Relationship Id="rId14" Type="http://schemas.openxmlformats.org/officeDocument/2006/relationships/hyperlink" Target="https://podminky.urs.cz/item/CS_URS_2023_02/952902501" TargetMode="External"/><Relationship Id="rId22" Type="http://schemas.openxmlformats.org/officeDocument/2006/relationships/hyperlink" Target="https://podminky.urs.cz/item/CS_URS_2023_02/998017001" TargetMode="External"/><Relationship Id="rId27" Type="http://schemas.openxmlformats.org/officeDocument/2006/relationships/hyperlink" Target="https://podminky.urs.cz/item/CS_URS_2023_02/721210822" TargetMode="External"/><Relationship Id="rId30" Type="http://schemas.openxmlformats.org/officeDocument/2006/relationships/hyperlink" Target="https://podminky.urs.cz/item/CS_URS_2023_02/998762101" TargetMode="External"/><Relationship Id="rId35" Type="http://schemas.openxmlformats.org/officeDocument/2006/relationships/hyperlink" Target="https://podminky.urs.cz/item/CS_URS_2023_02/764214405" TargetMode="External"/><Relationship Id="rId43" Type="http://schemas.openxmlformats.org/officeDocument/2006/relationships/drawing" Target="../drawings/drawing5.xml"/><Relationship Id="rId8" Type="http://schemas.openxmlformats.org/officeDocument/2006/relationships/hyperlink" Target="https://podminky.urs.cz/item/CS_URS_2023_02/941211111" TargetMode="External"/><Relationship Id="rId3" Type="http://schemas.openxmlformats.org/officeDocument/2006/relationships/hyperlink" Target="https://podminky.urs.cz/item/CS_URS_2023_02/619996145" TargetMode="External"/><Relationship Id="rId12" Type="http://schemas.openxmlformats.org/officeDocument/2006/relationships/hyperlink" Target="https://podminky.urs.cz/item/CS_URS_2023_02/944511211" TargetMode="External"/><Relationship Id="rId17" Type="http://schemas.openxmlformats.org/officeDocument/2006/relationships/hyperlink" Target="https://podminky.urs.cz/item/CS_URS_2023_02/997002611" TargetMode="External"/><Relationship Id="rId25" Type="http://schemas.openxmlformats.org/officeDocument/2006/relationships/hyperlink" Target="https://podminky.urs.cz/item/CS_URS_2023_02/712363201" TargetMode="External"/><Relationship Id="rId33" Type="http://schemas.openxmlformats.org/officeDocument/2006/relationships/hyperlink" Target="https://podminky.urs.cz/item/CS_URS_2023_02/764002871" TargetMode="External"/><Relationship Id="rId38" Type="http://schemas.openxmlformats.org/officeDocument/2006/relationships/hyperlink" Target="https://podminky.urs.cz/item/CS_URS_2023_02/210220101" TargetMode="External"/></Relationships>
</file>

<file path=xl/worksheets/_rels/sheet6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2/944511811" TargetMode="External"/><Relationship Id="rId18" Type="http://schemas.openxmlformats.org/officeDocument/2006/relationships/hyperlink" Target="https://podminky.urs.cz/item/CS_URS_2023_02/997013152" TargetMode="External"/><Relationship Id="rId26" Type="http://schemas.openxmlformats.org/officeDocument/2006/relationships/hyperlink" Target="https://podminky.urs.cz/item/CS_URS_2023_02/998712102" TargetMode="External"/><Relationship Id="rId39" Type="http://schemas.openxmlformats.org/officeDocument/2006/relationships/hyperlink" Target="https://podminky.urs.cz/item/CS_URS_2023_02/764004861" TargetMode="External"/><Relationship Id="rId21" Type="http://schemas.openxmlformats.org/officeDocument/2006/relationships/hyperlink" Target="https://podminky.urs.cz/item/CS_URS_2023_02/997013631" TargetMode="External"/><Relationship Id="rId34" Type="http://schemas.openxmlformats.org/officeDocument/2006/relationships/hyperlink" Target="https://podminky.urs.cz/item/CS_URS_2023_02/764002841" TargetMode="External"/><Relationship Id="rId42" Type="http://schemas.openxmlformats.org/officeDocument/2006/relationships/hyperlink" Target="https://podminky.urs.cz/item/CS_URS_2023_02/764214405" TargetMode="External"/><Relationship Id="rId47" Type="http://schemas.openxmlformats.org/officeDocument/2006/relationships/hyperlink" Target="https://podminky.urs.cz/item/CS_URS_2023_02/764518623" TargetMode="External"/><Relationship Id="rId50" Type="http://schemas.openxmlformats.org/officeDocument/2006/relationships/hyperlink" Target="https://podminky.urs.cz/item/CS_URS_2023_02/210220101" TargetMode="External"/><Relationship Id="rId55" Type="http://schemas.openxmlformats.org/officeDocument/2006/relationships/drawing" Target="../drawings/drawing6.xml"/><Relationship Id="rId7" Type="http://schemas.openxmlformats.org/officeDocument/2006/relationships/hyperlink" Target="https://podminky.urs.cz/item/CS_URS_2023_02/629995101" TargetMode="External"/><Relationship Id="rId2" Type="http://schemas.openxmlformats.org/officeDocument/2006/relationships/hyperlink" Target="https://podminky.urs.cz/item/CS_URS_2023_02/619996117" TargetMode="External"/><Relationship Id="rId16" Type="http://schemas.openxmlformats.org/officeDocument/2006/relationships/hyperlink" Target="https://podminky.urs.cz/item/CS_URS_2023_02/977211111" TargetMode="External"/><Relationship Id="rId29" Type="http://schemas.openxmlformats.org/officeDocument/2006/relationships/hyperlink" Target="https://podminky.urs.cz/item/CS_URS_2023_02/721210822" TargetMode="External"/><Relationship Id="rId11" Type="http://schemas.openxmlformats.org/officeDocument/2006/relationships/hyperlink" Target="https://podminky.urs.cz/item/CS_URS_2023_02/944511111" TargetMode="External"/><Relationship Id="rId24" Type="http://schemas.openxmlformats.org/officeDocument/2006/relationships/hyperlink" Target="https://podminky.urs.cz/item/CS_URS_2023_02/712341559" TargetMode="External"/><Relationship Id="rId32" Type="http://schemas.openxmlformats.org/officeDocument/2006/relationships/hyperlink" Target="https://podminky.urs.cz/item/CS_URS_2023_02/998762102" TargetMode="External"/><Relationship Id="rId37" Type="http://schemas.openxmlformats.org/officeDocument/2006/relationships/hyperlink" Target="https://podminky.urs.cz/item/CS_URS_2023_02/764004811" TargetMode="External"/><Relationship Id="rId40" Type="http://schemas.openxmlformats.org/officeDocument/2006/relationships/hyperlink" Target="https://podminky.urs.cz/item/CS_URS_2023_02/764011621" TargetMode="External"/><Relationship Id="rId45" Type="http://schemas.openxmlformats.org/officeDocument/2006/relationships/hyperlink" Target="https://podminky.urs.cz/item/CS_URS_2023_02/764511622" TargetMode="External"/><Relationship Id="rId53" Type="http://schemas.openxmlformats.org/officeDocument/2006/relationships/hyperlink" Target="https://podminky.urs.cz/item/CS_URS_2023_02/030001000" TargetMode="External"/><Relationship Id="rId5" Type="http://schemas.openxmlformats.org/officeDocument/2006/relationships/hyperlink" Target="https://podminky.urs.cz/item/CS_URS_2023_02/622135011" TargetMode="External"/><Relationship Id="rId10" Type="http://schemas.openxmlformats.org/officeDocument/2006/relationships/hyperlink" Target="https://podminky.urs.cz/item/CS_URS_2023_02/941211811" TargetMode="External"/><Relationship Id="rId19" Type="http://schemas.openxmlformats.org/officeDocument/2006/relationships/hyperlink" Target="https://podminky.urs.cz/item/CS_URS_2023_02/997013501" TargetMode="External"/><Relationship Id="rId31" Type="http://schemas.openxmlformats.org/officeDocument/2006/relationships/hyperlink" Target="https://podminky.urs.cz/item/CS_URS_2023_02/762361312" TargetMode="External"/><Relationship Id="rId44" Type="http://schemas.openxmlformats.org/officeDocument/2006/relationships/hyperlink" Target="https://podminky.urs.cz/item/CS_URS_2023_02/764511602" TargetMode="External"/><Relationship Id="rId52" Type="http://schemas.openxmlformats.org/officeDocument/2006/relationships/hyperlink" Target="https://podminky.urs.cz/item/CS_URS_2023_02/218220101" TargetMode="External"/><Relationship Id="rId4" Type="http://schemas.openxmlformats.org/officeDocument/2006/relationships/hyperlink" Target="https://podminky.urs.cz/item/CS_URS_2023_02/622131121" TargetMode="External"/><Relationship Id="rId9" Type="http://schemas.openxmlformats.org/officeDocument/2006/relationships/hyperlink" Target="https://podminky.urs.cz/item/CS_URS_2023_02/941211211" TargetMode="External"/><Relationship Id="rId14" Type="http://schemas.openxmlformats.org/officeDocument/2006/relationships/hyperlink" Target="https://podminky.urs.cz/item/CS_URS_2023_02/952902501" TargetMode="External"/><Relationship Id="rId22" Type="http://schemas.openxmlformats.org/officeDocument/2006/relationships/hyperlink" Target="https://podminky.urs.cz/item/CS_URS_2023_02/998017002" TargetMode="External"/><Relationship Id="rId27" Type="http://schemas.openxmlformats.org/officeDocument/2006/relationships/hyperlink" Target="https://podminky.urs.cz/item/CS_URS_2023_02/713141131" TargetMode="External"/><Relationship Id="rId30" Type="http://schemas.openxmlformats.org/officeDocument/2006/relationships/hyperlink" Target="https://podminky.urs.cz/item/CS_URS_2023_02/721233112" TargetMode="External"/><Relationship Id="rId35" Type="http://schemas.openxmlformats.org/officeDocument/2006/relationships/hyperlink" Target="https://podminky.urs.cz/item/CS_URS_2023_02/764002861" TargetMode="External"/><Relationship Id="rId43" Type="http://schemas.openxmlformats.org/officeDocument/2006/relationships/hyperlink" Target="https://podminky.urs.cz/item/CS_URS_2023_02/764311413" TargetMode="External"/><Relationship Id="rId48" Type="http://schemas.openxmlformats.org/officeDocument/2006/relationships/hyperlink" Target="https://podminky.urs.cz/item/CS_URS_2023_02/998764102" TargetMode="External"/><Relationship Id="rId8" Type="http://schemas.openxmlformats.org/officeDocument/2006/relationships/hyperlink" Target="https://podminky.urs.cz/item/CS_URS_2023_02/941211111" TargetMode="External"/><Relationship Id="rId51" Type="http://schemas.openxmlformats.org/officeDocument/2006/relationships/hyperlink" Target="https://podminky.urs.cz/item/CS_URS_2023_02/210280001" TargetMode="External"/><Relationship Id="rId3" Type="http://schemas.openxmlformats.org/officeDocument/2006/relationships/hyperlink" Target="https://podminky.urs.cz/item/CS_URS_2023_02/619996145" TargetMode="External"/><Relationship Id="rId12" Type="http://schemas.openxmlformats.org/officeDocument/2006/relationships/hyperlink" Target="https://podminky.urs.cz/item/CS_URS_2023_02/944511211" TargetMode="External"/><Relationship Id="rId17" Type="http://schemas.openxmlformats.org/officeDocument/2006/relationships/hyperlink" Target="https://podminky.urs.cz/item/CS_URS_2023_02/997002611" TargetMode="External"/><Relationship Id="rId25" Type="http://schemas.openxmlformats.org/officeDocument/2006/relationships/hyperlink" Target="https://podminky.urs.cz/item/CS_URS_2023_02/712363201" TargetMode="External"/><Relationship Id="rId33" Type="http://schemas.openxmlformats.org/officeDocument/2006/relationships/hyperlink" Target="https://podminky.urs.cz/item/CS_URS_2023_02/764001821" TargetMode="External"/><Relationship Id="rId38" Type="http://schemas.openxmlformats.org/officeDocument/2006/relationships/hyperlink" Target="https://podminky.urs.cz/item/CS_URS_2023_02/764004841" TargetMode="External"/><Relationship Id="rId46" Type="http://schemas.openxmlformats.org/officeDocument/2006/relationships/hyperlink" Target="https://podminky.urs.cz/item/CS_URS_2023_02/764511643" TargetMode="External"/><Relationship Id="rId20" Type="http://schemas.openxmlformats.org/officeDocument/2006/relationships/hyperlink" Target="https://podminky.urs.cz/item/CS_URS_2023_02/997013509" TargetMode="External"/><Relationship Id="rId41" Type="http://schemas.openxmlformats.org/officeDocument/2006/relationships/hyperlink" Target="https://podminky.urs.cz/item/CS_URS_2023_02/764212431" TargetMode="External"/><Relationship Id="rId54" Type="http://schemas.openxmlformats.org/officeDocument/2006/relationships/hyperlink" Target="https://podminky.urs.cz/item/CS_URS_2023_02/091104000" TargetMode="External"/><Relationship Id="rId1" Type="http://schemas.openxmlformats.org/officeDocument/2006/relationships/hyperlink" Target="https://podminky.urs.cz/item/CS_URS_2023_02/319201321" TargetMode="External"/><Relationship Id="rId6" Type="http://schemas.openxmlformats.org/officeDocument/2006/relationships/hyperlink" Target="https://podminky.urs.cz/item/CS_URS_2023_02/622331121" TargetMode="External"/><Relationship Id="rId15" Type="http://schemas.openxmlformats.org/officeDocument/2006/relationships/hyperlink" Target="https://podminky.urs.cz/item/CS_URS_2023_02/966054121" TargetMode="External"/><Relationship Id="rId23" Type="http://schemas.openxmlformats.org/officeDocument/2006/relationships/hyperlink" Target="https://podminky.urs.cz/item/CS_URS_2023_02/712311101" TargetMode="External"/><Relationship Id="rId28" Type="http://schemas.openxmlformats.org/officeDocument/2006/relationships/hyperlink" Target="https://podminky.urs.cz/item/CS_URS_2023_02/998713102" TargetMode="External"/><Relationship Id="rId36" Type="http://schemas.openxmlformats.org/officeDocument/2006/relationships/hyperlink" Target="https://podminky.urs.cz/item/CS_URS_2023_02/764002871" TargetMode="External"/><Relationship Id="rId49" Type="http://schemas.openxmlformats.org/officeDocument/2006/relationships/hyperlink" Target="https://podminky.urs.cz/item/CS_URS_2023_02/765192001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1"/>
  <sheetViews>
    <sheetView showGridLines="0" workbookViewId="0"/>
  </sheetViews>
  <sheetFormatPr defaultRowHeight="14.4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 ht="10.199999999999999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ht="36.9" customHeight="1">
      <c r="AR2" s="288"/>
      <c r="AS2" s="288"/>
      <c r="AT2" s="288"/>
      <c r="AU2" s="288"/>
      <c r="AV2" s="288"/>
      <c r="AW2" s="288"/>
      <c r="AX2" s="288"/>
      <c r="AY2" s="288"/>
      <c r="AZ2" s="288"/>
      <c r="BA2" s="288"/>
      <c r="BB2" s="288"/>
      <c r="BC2" s="288"/>
      <c r="BD2" s="288"/>
      <c r="BE2" s="288"/>
      <c r="BS2" s="18" t="s">
        <v>6</v>
      </c>
      <c r="BT2" s="18" t="s">
        <v>7</v>
      </c>
    </row>
    <row r="3" spans="1:74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ht="24.9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pans="1:74" ht="12" customHeight="1">
      <c r="B5" s="21"/>
      <c r="D5" s="25" t="s">
        <v>13</v>
      </c>
      <c r="K5" s="287" t="s">
        <v>14</v>
      </c>
      <c r="L5" s="288"/>
      <c r="M5" s="288"/>
      <c r="N5" s="288"/>
      <c r="O5" s="288"/>
      <c r="P5" s="288"/>
      <c r="Q5" s="288"/>
      <c r="R5" s="288"/>
      <c r="S5" s="288"/>
      <c r="T5" s="288"/>
      <c r="U5" s="288"/>
      <c r="V5" s="288"/>
      <c r="W5" s="288"/>
      <c r="X5" s="288"/>
      <c r="Y5" s="288"/>
      <c r="Z5" s="288"/>
      <c r="AA5" s="288"/>
      <c r="AB5" s="288"/>
      <c r="AC5" s="288"/>
      <c r="AD5" s="288"/>
      <c r="AE5" s="288"/>
      <c r="AF5" s="288"/>
      <c r="AG5" s="288"/>
      <c r="AH5" s="288"/>
      <c r="AI5" s="288"/>
      <c r="AJ5" s="288"/>
      <c r="AK5" s="288"/>
      <c r="AL5" s="288"/>
      <c r="AM5" s="288"/>
      <c r="AN5" s="288"/>
      <c r="AO5" s="288"/>
      <c r="AR5" s="21"/>
      <c r="BE5" s="284" t="s">
        <v>15</v>
      </c>
      <c r="BS5" s="18" t="s">
        <v>6</v>
      </c>
    </row>
    <row r="6" spans="1:74" ht="36.9" customHeight="1">
      <c r="B6" s="21"/>
      <c r="D6" s="27" t="s">
        <v>16</v>
      </c>
      <c r="K6" s="289" t="s">
        <v>17</v>
      </c>
      <c r="L6" s="288"/>
      <c r="M6" s="288"/>
      <c r="N6" s="288"/>
      <c r="O6" s="288"/>
      <c r="P6" s="288"/>
      <c r="Q6" s="288"/>
      <c r="R6" s="288"/>
      <c r="S6" s="288"/>
      <c r="T6" s="288"/>
      <c r="U6" s="288"/>
      <c r="V6" s="288"/>
      <c r="W6" s="288"/>
      <c r="X6" s="288"/>
      <c r="Y6" s="288"/>
      <c r="Z6" s="288"/>
      <c r="AA6" s="288"/>
      <c r="AB6" s="288"/>
      <c r="AC6" s="288"/>
      <c r="AD6" s="288"/>
      <c r="AE6" s="288"/>
      <c r="AF6" s="288"/>
      <c r="AG6" s="288"/>
      <c r="AH6" s="288"/>
      <c r="AI6" s="288"/>
      <c r="AJ6" s="288"/>
      <c r="AK6" s="288"/>
      <c r="AL6" s="288"/>
      <c r="AM6" s="288"/>
      <c r="AN6" s="288"/>
      <c r="AO6" s="288"/>
      <c r="AR6" s="21"/>
      <c r="BE6" s="285"/>
      <c r="BS6" s="18" t="s">
        <v>6</v>
      </c>
    </row>
    <row r="7" spans="1:74" ht="12" customHeight="1">
      <c r="B7" s="21"/>
      <c r="D7" s="28" t="s">
        <v>18</v>
      </c>
      <c r="K7" s="26" t="s">
        <v>19</v>
      </c>
      <c r="AK7" s="28" t="s">
        <v>20</v>
      </c>
      <c r="AN7" s="26" t="s">
        <v>19</v>
      </c>
      <c r="AR7" s="21"/>
      <c r="BE7" s="285"/>
      <c r="BS7" s="18" t="s">
        <v>6</v>
      </c>
    </row>
    <row r="8" spans="1:74" ht="12" customHeight="1">
      <c r="B8" s="21"/>
      <c r="D8" s="28" t="s">
        <v>21</v>
      </c>
      <c r="K8" s="26" t="s">
        <v>22</v>
      </c>
      <c r="AK8" s="28" t="s">
        <v>23</v>
      </c>
      <c r="AN8" s="29" t="s">
        <v>24</v>
      </c>
      <c r="AR8" s="21"/>
      <c r="BE8" s="285"/>
      <c r="BS8" s="18" t="s">
        <v>6</v>
      </c>
    </row>
    <row r="9" spans="1:74" ht="14.4" customHeight="1">
      <c r="B9" s="21"/>
      <c r="AR9" s="21"/>
      <c r="BE9" s="285"/>
      <c r="BS9" s="18" t="s">
        <v>6</v>
      </c>
    </row>
    <row r="10" spans="1:74" ht="12" customHeight="1">
      <c r="B10" s="21"/>
      <c r="D10" s="28" t="s">
        <v>25</v>
      </c>
      <c r="AK10" s="28" t="s">
        <v>26</v>
      </c>
      <c r="AN10" s="26" t="s">
        <v>19</v>
      </c>
      <c r="AR10" s="21"/>
      <c r="BE10" s="285"/>
      <c r="BS10" s="18" t="s">
        <v>6</v>
      </c>
    </row>
    <row r="11" spans="1:74" ht="18.45" customHeight="1">
      <c r="B11" s="21"/>
      <c r="E11" s="26" t="s">
        <v>27</v>
      </c>
      <c r="AK11" s="28" t="s">
        <v>28</v>
      </c>
      <c r="AN11" s="26" t="s">
        <v>19</v>
      </c>
      <c r="AR11" s="21"/>
      <c r="BE11" s="285"/>
      <c r="BS11" s="18" t="s">
        <v>6</v>
      </c>
    </row>
    <row r="12" spans="1:74" ht="6.9" customHeight="1">
      <c r="B12" s="21"/>
      <c r="AR12" s="21"/>
      <c r="BE12" s="285"/>
      <c r="BS12" s="18" t="s">
        <v>6</v>
      </c>
    </row>
    <row r="13" spans="1:74" ht="12" customHeight="1">
      <c r="B13" s="21"/>
      <c r="D13" s="28" t="s">
        <v>29</v>
      </c>
      <c r="AK13" s="28" t="s">
        <v>26</v>
      </c>
      <c r="AN13" s="30" t="s">
        <v>30</v>
      </c>
      <c r="AR13" s="21"/>
      <c r="BE13" s="285"/>
      <c r="BS13" s="18" t="s">
        <v>6</v>
      </c>
    </row>
    <row r="14" spans="1:74" ht="13.2">
      <c r="B14" s="21"/>
      <c r="E14" s="290" t="s">
        <v>30</v>
      </c>
      <c r="F14" s="291"/>
      <c r="G14" s="291"/>
      <c r="H14" s="291"/>
      <c r="I14" s="291"/>
      <c r="J14" s="291"/>
      <c r="K14" s="291"/>
      <c r="L14" s="291"/>
      <c r="M14" s="291"/>
      <c r="N14" s="291"/>
      <c r="O14" s="291"/>
      <c r="P14" s="291"/>
      <c r="Q14" s="291"/>
      <c r="R14" s="291"/>
      <c r="S14" s="291"/>
      <c r="T14" s="291"/>
      <c r="U14" s="291"/>
      <c r="V14" s="291"/>
      <c r="W14" s="291"/>
      <c r="X14" s="291"/>
      <c r="Y14" s="291"/>
      <c r="Z14" s="291"/>
      <c r="AA14" s="291"/>
      <c r="AB14" s="291"/>
      <c r="AC14" s="291"/>
      <c r="AD14" s="291"/>
      <c r="AE14" s="291"/>
      <c r="AF14" s="291"/>
      <c r="AG14" s="291"/>
      <c r="AH14" s="291"/>
      <c r="AI14" s="291"/>
      <c r="AJ14" s="291"/>
      <c r="AK14" s="28" t="s">
        <v>28</v>
      </c>
      <c r="AN14" s="30" t="s">
        <v>30</v>
      </c>
      <c r="AR14" s="21"/>
      <c r="BE14" s="285"/>
      <c r="BS14" s="18" t="s">
        <v>6</v>
      </c>
    </row>
    <row r="15" spans="1:74" ht="6.9" customHeight="1">
      <c r="B15" s="21"/>
      <c r="AR15" s="21"/>
      <c r="BE15" s="285"/>
      <c r="BS15" s="18" t="s">
        <v>4</v>
      </c>
    </row>
    <row r="16" spans="1:74" ht="12" customHeight="1">
      <c r="B16" s="21"/>
      <c r="D16" s="28" t="s">
        <v>31</v>
      </c>
      <c r="AK16" s="28" t="s">
        <v>26</v>
      </c>
      <c r="AN16" s="26" t="s">
        <v>19</v>
      </c>
      <c r="AR16" s="21"/>
      <c r="BE16" s="285"/>
      <c r="BS16" s="18" t="s">
        <v>4</v>
      </c>
    </row>
    <row r="17" spans="2:71" ht="18.45" customHeight="1">
      <c r="B17" s="21"/>
      <c r="E17" s="26" t="s">
        <v>32</v>
      </c>
      <c r="AK17" s="28" t="s">
        <v>28</v>
      </c>
      <c r="AN17" s="26" t="s">
        <v>19</v>
      </c>
      <c r="AR17" s="21"/>
      <c r="BE17" s="285"/>
      <c r="BS17" s="18" t="s">
        <v>33</v>
      </c>
    </row>
    <row r="18" spans="2:71" ht="6.9" customHeight="1">
      <c r="B18" s="21"/>
      <c r="AR18" s="21"/>
      <c r="BE18" s="285"/>
      <c r="BS18" s="18" t="s">
        <v>34</v>
      </c>
    </row>
    <row r="19" spans="2:71" ht="12" customHeight="1">
      <c r="B19" s="21"/>
      <c r="D19" s="28" t="s">
        <v>35</v>
      </c>
      <c r="AK19" s="28" t="s">
        <v>26</v>
      </c>
      <c r="AN19" s="26" t="s">
        <v>19</v>
      </c>
      <c r="AR19" s="21"/>
      <c r="BE19" s="285"/>
      <c r="BS19" s="18" t="s">
        <v>34</v>
      </c>
    </row>
    <row r="20" spans="2:71" ht="18.45" customHeight="1">
      <c r="B20" s="21"/>
      <c r="E20" s="26" t="s">
        <v>36</v>
      </c>
      <c r="AK20" s="28" t="s">
        <v>28</v>
      </c>
      <c r="AN20" s="26" t="s">
        <v>19</v>
      </c>
      <c r="AR20" s="21"/>
      <c r="BE20" s="285"/>
      <c r="BS20" s="18" t="s">
        <v>4</v>
      </c>
    </row>
    <row r="21" spans="2:71" ht="6.9" customHeight="1">
      <c r="B21" s="21"/>
      <c r="AR21" s="21"/>
      <c r="BE21" s="285"/>
    </row>
    <row r="22" spans="2:71" ht="12" customHeight="1">
      <c r="B22" s="21"/>
      <c r="D22" s="28" t="s">
        <v>37</v>
      </c>
      <c r="AR22" s="21"/>
      <c r="BE22" s="285"/>
    </row>
    <row r="23" spans="2:71" ht="47.25" customHeight="1">
      <c r="B23" s="21"/>
      <c r="E23" s="292" t="s">
        <v>38</v>
      </c>
      <c r="F23" s="292"/>
      <c r="G23" s="292"/>
      <c r="H23" s="292"/>
      <c r="I23" s="292"/>
      <c r="J23" s="292"/>
      <c r="K23" s="292"/>
      <c r="L23" s="292"/>
      <c r="M23" s="292"/>
      <c r="N23" s="292"/>
      <c r="O23" s="292"/>
      <c r="P23" s="292"/>
      <c r="Q23" s="292"/>
      <c r="R23" s="292"/>
      <c r="S23" s="292"/>
      <c r="T23" s="292"/>
      <c r="U23" s="292"/>
      <c r="V23" s="292"/>
      <c r="W23" s="292"/>
      <c r="X23" s="292"/>
      <c r="Y23" s="292"/>
      <c r="Z23" s="292"/>
      <c r="AA23" s="292"/>
      <c r="AB23" s="292"/>
      <c r="AC23" s="292"/>
      <c r="AD23" s="292"/>
      <c r="AE23" s="292"/>
      <c r="AF23" s="292"/>
      <c r="AG23" s="292"/>
      <c r="AH23" s="292"/>
      <c r="AI23" s="292"/>
      <c r="AJ23" s="292"/>
      <c r="AK23" s="292"/>
      <c r="AL23" s="292"/>
      <c r="AM23" s="292"/>
      <c r="AN23" s="292"/>
      <c r="AR23" s="21"/>
      <c r="BE23" s="285"/>
    </row>
    <row r="24" spans="2:71" ht="6.9" customHeight="1">
      <c r="B24" s="21"/>
      <c r="AR24" s="21"/>
      <c r="BE24" s="285"/>
    </row>
    <row r="25" spans="2:71" ht="6.9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85"/>
    </row>
    <row r="26" spans="2:71" s="1" customFormat="1" ht="25.95" customHeight="1">
      <c r="B26" s="33"/>
      <c r="D26" s="34" t="s">
        <v>39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93">
        <f>ROUND(AG54,0)</f>
        <v>0</v>
      </c>
      <c r="AL26" s="294"/>
      <c r="AM26" s="294"/>
      <c r="AN26" s="294"/>
      <c r="AO26" s="294"/>
      <c r="AR26" s="33"/>
      <c r="BE26" s="285"/>
    </row>
    <row r="27" spans="2:71" s="1" customFormat="1" ht="6.9" customHeight="1">
      <c r="B27" s="33"/>
      <c r="AR27" s="33"/>
      <c r="BE27" s="285"/>
    </row>
    <row r="28" spans="2:71" s="1" customFormat="1" ht="13.2">
      <c r="B28" s="33"/>
      <c r="L28" s="295" t="s">
        <v>40</v>
      </c>
      <c r="M28" s="295"/>
      <c r="N28" s="295"/>
      <c r="O28" s="295"/>
      <c r="P28" s="295"/>
      <c r="W28" s="295" t="s">
        <v>41</v>
      </c>
      <c r="X28" s="295"/>
      <c r="Y28" s="295"/>
      <c r="Z28" s="295"/>
      <c r="AA28" s="295"/>
      <c r="AB28" s="295"/>
      <c r="AC28" s="295"/>
      <c r="AD28" s="295"/>
      <c r="AE28" s="295"/>
      <c r="AK28" s="295" t="s">
        <v>42</v>
      </c>
      <c r="AL28" s="295"/>
      <c r="AM28" s="295"/>
      <c r="AN28" s="295"/>
      <c r="AO28" s="295"/>
      <c r="AR28" s="33"/>
      <c r="BE28" s="285"/>
    </row>
    <row r="29" spans="2:71" s="2" customFormat="1" ht="14.4" customHeight="1">
      <c r="B29" s="37"/>
      <c r="D29" s="28" t="s">
        <v>43</v>
      </c>
      <c r="F29" s="28" t="s">
        <v>44</v>
      </c>
      <c r="L29" s="298">
        <v>0.21</v>
      </c>
      <c r="M29" s="297"/>
      <c r="N29" s="297"/>
      <c r="O29" s="297"/>
      <c r="P29" s="297"/>
      <c r="W29" s="296">
        <f>ROUND(AZ54, 0)</f>
        <v>0</v>
      </c>
      <c r="X29" s="297"/>
      <c r="Y29" s="297"/>
      <c r="Z29" s="297"/>
      <c r="AA29" s="297"/>
      <c r="AB29" s="297"/>
      <c r="AC29" s="297"/>
      <c r="AD29" s="297"/>
      <c r="AE29" s="297"/>
      <c r="AK29" s="296">
        <f>ROUND(AV54, 0)</f>
        <v>0</v>
      </c>
      <c r="AL29" s="297"/>
      <c r="AM29" s="297"/>
      <c r="AN29" s="297"/>
      <c r="AO29" s="297"/>
      <c r="AR29" s="37"/>
      <c r="BE29" s="286"/>
    </row>
    <row r="30" spans="2:71" s="2" customFormat="1" ht="14.4" customHeight="1">
      <c r="B30" s="37"/>
      <c r="F30" s="28" t="s">
        <v>45</v>
      </c>
      <c r="L30" s="298">
        <v>0.15</v>
      </c>
      <c r="M30" s="297"/>
      <c r="N30" s="297"/>
      <c r="O30" s="297"/>
      <c r="P30" s="297"/>
      <c r="W30" s="296">
        <f>ROUND(BA54, 0)</f>
        <v>0</v>
      </c>
      <c r="X30" s="297"/>
      <c r="Y30" s="297"/>
      <c r="Z30" s="297"/>
      <c r="AA30" s="297"/>
      <c r="AB30" s="297"/>
      <c r="AC30" s="297"/>
      <c r="AD30" s="297"/>
      <c r="AE30" s="297"/>
      <c r="AK30" s="296">
        <f>ROUND(AW54, 0)</f>
        <v>0</v>
      </c>
      <c r="AL30" s="297"/>
      <c r="AM30" s="297"/>
      <c r="AN30" s="297"/>
      <c r="AO30" s="297"/>
      <c r="AR30" s="37"/>
      <c r="BE30" s="286"/>
    </row>
    <row r="31" spans="2:71" s="2" customFormat="1" ht="14.4" hidden="1" customHeight="1">
      <c r="B31" s="37"/>
      <c r="F31" s="28" t="s">
        <v>46</v>
      </c>
      <c r="L31" s="298">
        <v>0.21</v>
      </c>
      <c r="M31" s="297"/>
      <c r="N31" s="297"/>
      <c r="O31" s="297"/>
      <c r="P31" s="297"/>
      <c r="W31" s="296">
        <f>ROUND(BB54, 0)</f>
        <v>0</v>
      </c>
      <c r="X31" s="297"/>
      <c r="Y31" s="297"/>
      <c r="Z31" s="297"/>
      <c r="AA31" s="297"/>
      <c r="AB31" s="297"/>
      <c r="AC31" s="297"/>
      <c r="AD31" s="297"/>
      <c r="AE31" s="297"/>
      <c r="AK31" s="296">
        <v>0</v>
      </c>
      <c r="AL31" s="297"/>
      <c r="AM31" s="297"/>
      <c r="AN31" s="297"/>
      <c r="AO31" s="297"/>
      <c r="AR31" s="37"/>
      <c r="BE31" s="286"/>
    </row>
    <row r="32" spans="2:71" s="2" customFormat="1" ht="14.4" hidden="1" customHeight="1">
      <c r="B32" s="37"/>
      <c r="F32" s="28" t="s">
        <v>47</v>
      </c>
      <c r="L32" s="298">
        <v>0.15</v>
      </c>
      <c r="M32" s="297"/>
      <c r="N32" s="297"/>
      <c r="O32" s="297"/>
      <c r="P32" s="297"/>
      <c r="W32" s="296">
        <f>ROUND(BC54, 0)</f>
        <v>0</v>
      </c>
      <c r="X32" s="297"/>
      <c r="Y32" s="297"/>
      <c r="Z32" s="297"/>
      <c r="AA32" s="297"/>
      <c r="AB32" s="297"/>
      <c r="AC32" s="297"/>
      <c r="AD32" s="297"/>
      <c r="AE32" s="297"/>
      <c r="AK32" s="296">
        <v>0</v>
      </c>
      <c r="AL32" s="297"/>
      <c r="AM32" s="297"/>
      <c r="AN32" s="297"/>
      <c r="AO32" s="297"/>
      <c r="AR32" s="37"/>
      <c r="BE32" s="286"/>
    </row>
    <row r="33" spans="2:44" s="2" customFormat="1" ht="14.4" hidden="1" customHeight="1">
      <c r="B33" s="37"/>
      <c r="F33" s="28" t="s">
        <v>48</v>
      </c>
      <c r="L33" s="298">
        <v>0</v>
      </c>
      <c r="M33" s="297"/>
      <c r="N33" s="297"/>
      <c r="O33" s="297"/>
      <c r="P33" s="297"/>
      <c r="W33" s="296">
        <f>ROUND(BD54, 0)</f>
        <v>0</v>
      </c>
      <c r="X33" s="297"/>
      <c r="Y33" s="297"/>
      <c r="Z33" s="297"/>
      <c r="AA33" s="297"/>
      <c r="AB33" s="297"/>
      <c r="AC33" s="297"/>
      <c r="AD33" s="297"/>
      <c r="AE33" s="297"/>
      <c r="AK33" s="296">
        <v>0</v>
      </c>
      <c r="AL33" s="297"/>
      <c r="AM33" s="297"/>
      <c r="AN33" s="297"/>
      <c r="AO33" s="297"/>
      <c r="AR33" s="37"/>
    </row>
    <row r="34" spans="2:44" s="1" customFormat="1" ht="6.9" customHeight="1">
      <c r="B34" s="33"/>
      <c r="AR34" s="33"/>
    </row>
    <row r="35" spans="2:44" s="1" customFormat="1" ht="25.95" customHeight="1">
      <c r="B35" s="33"/>
      <c r="C35" s="38"/>
      <c r="D35" s="39" t="s">
        <v>49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50</v>
      </c>
      <c r="U35" s="40"/>
      <c r="V35" s="40"/>
      <c r="W35" s="40"/>
      <c r="X35" s="302" t="s">
        <v>51</v>
      </c>
      <c r="Y35" s="300"/>
      <c r="Z35" s="300"/>
      <c r="AA35" s="300"/>
      <c r="AB35" s="300"/>
      <c r="AC35" s="40"/>
      <c r="AD35" s="40"/>
      <c r="AE35" s="40"/>
      <c r="AF35" s="40"/>
      <c r="AG35" s="40"/>
      <c r="AH35" s="40"/>
      <c r="AI35" s="40"/>
      <c r="AJ35" s="40"/>
      <c r="AK35" s="299">
        <f>SUM(AK26:AK33)</f>
        <v>0</v>
      </c>
      <c r="AL35" s="300"/>
      <c r="AM35" s="300"/>
      <c r="AN35" s="300"/>
      <c r="AO35" s="301"/>
      <c r="AP35" s="38"/>
      <c r="AQ35" s="38"/>
      <c r="AR35" s="33"/>
    </row>
    <row r="36" spans="2:44" s="1" customFormat="1" ht="6.9" customHeight="1">
      <c r="B36" s="33"/>
      <c r="AR36" s="33"/>
    </row>
    <row r="37" spans="2:44" s="1" customFormat="1" ht="6.9" customHeight="1">
      <c r="B37" s="42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33"/>
    </row>
    <row r="41" spans="2:44" s="1" customFormat="1" ht="6.9" customHeight="1">
      <c r="B41" s="44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33"/>
    </row>
    <row r="42" spans="2:44" s="1" customFormat="1" ht="24.9" customHeight="1">
      <c r="B42" s="33"/>
      <c r="C42" s="22" t="s">
        <v>52</v>
      </c>
      <c r="AR42" s="33"/>
    </row>
    <row r="43" spans="2:44" s="1" customFormat="1" ht="6.9" customHeight="1">
      <c r="B43" s="33"/>
      <c r="AR43" s="33"/>
    </row>
    <row r="44" spans="2:44" s="3" customFormat="1" ht="12" customHeight="1">
      <c r="B44" s="46"/>
      <c r="C44" s="28" t="s">
        <v>13</v>
      </c>
      <c r="L44" s="3" t="str">
        <f>K5</f>
        <v>0809/23</v>
      </c>
      <c r="AR44" s="46"/>
    </row>
    <row r="45" spans="2:44" s="4" customFormat="1" ht="36.9" customHeight="1">
      <c r="B45" s="47"/>
      <c r="C45" s="48" t="s">
        <v>16</v>
      </c>
      <c r="L45" s="266" t="str">
        <f>K6</f>
        <v>Nemocnice Karviná-Ráj - oprava střech kotelny</v>
      </c>
      <c r="M45" s="267"/>
      <c r="N45" s="267"/>
      <c r="O45" s="267"/>
      <c r="P45" s="267"/>
      <c r="Q45" s="267"/>
      <c r="R45" s="267"/>
      <c r="S45" s="267"/>
      <c r="T45" s="267"/>
      <c r="U45" s="267"/>
      <c r="V45" s="267"/>
      <c r="W45" s="267"/>
      <c r="X45" s="267"/>
      <c r="Y45" s="267"/>
      <c r="Z45" s="267"/>
      <c r="AA45" s="267"/>
      <c r="AB45" s="267"/>
      <c r="AC45" s="267"/>
      <c r="AD45" s="267"/>
      <c r="AE45" s="267"/>
      <c r="AF45" s="267"/>
      <c r="AG45" s="267"/>
      <c r="AH45" s="267"/>
      <c r="AI45" s="267"/>
      <c r="AJ45" s="267"/>
      <c r="AK45" s="267"/>
      <c r="AL45" s="267"/>
      <c r="AM45" s="267"/>
      <c r="AN45" s="267"/>
      <c r="AO45" s="267"/>
      <c r="AR45" s="47"/>
    </row>
    <row r="46" spans="2:44" s="1" customFormat="1" ht="6.9" customHeight="1">
      <c r="B46" s="33"/>
      <c r="AR46" s="33"/>
    </row>
    <row r="47" spans="2:44" s="1" customFormat="1" ht="12" customHeight="1">
      <c r="B47" s="33"/>
      <c r="C47" s="28" t="s">
        <v>21</v>
      </c>
      <c r="L47" s="49" t="str">
        <f>IF(K8="","",K8)</f>
        <v>p.č. 477/3, k.ú. Ráj</v>
      </c>
      <c r="AI47" s="28" t="s">
        <v>23</v>
      </c>
      <c r="AM47" s="268" t="str">
        <f>IF(AN8= "","",AN8)</f>
        <v>8. 9. 2023</v>
      </c>
      <c r="AN47" s="268"/>
      <c r="AR47" s="33"/>
    </row>
    <row r="48" spans="2:44" s="1" customFormat="1" ht="6.9" customHeight="1">
      <c r="B48" s="33"/>
      <c r="AR48" s="33"/>
    </row>
    <row r="49" spans="1:91" s="1" customFormat="1" ht="15.15" customHeight="1">
      <c r="B49" s="33"/>
      <c r="C49" s="28" t="s">
        <v>25</v>
      </c>
      <c r="L49" s="3" t="str">
        <f>IF(E11= "","",E11)</f>
        <v>Nemocnice Karviná-Ráj, p.o.</v>
      </c>
      <c r="AI49" s="28" t="s">
        <v>31</v>
      </c>
      <c r="AM49" s="269" t="str">
        <f>IF(E17="","",E17)</f>
        <v>ing. Jiří Majer</v>
      </c>
      <c r="AN49" s="270"/>
      <c r="AO49" s="270"/>
      <c r="AP49" s="270"/>
      <c r="AR49" s="33"/>
      <c r="AS49" s="271" t="s">
        <v>53</v>
      </c>
      <c r="AT49" s="272"/>
      <c r="AU49" s="51"/>
      <c r="AV49" s="51"/>
      <c r="AW49" s="51"/>
      <c r="AX49" s="51"/>
      <c r="AY49" s="51"/>
      <c r="AZ49" s="51"/>
      <c r="BA49" s="51"/>
      <c r="BB49" s="51"/>
      <c r="BC49" s="51"/>
      <c r="BD49" s="52"/>
    </row>
    <row r="50" spans="1:91" s="1" customFormat="1" ht="15.15" customHeight="1">
      <c r="B50" s="33"/>
      <c r="C50" s="28" t="s">
        <v>29</v>
      </c>
      <c r="L50" s="3" t="str">
        <f>IF(E14= "Vyplň údaj","",E14)</f>
        <v/>
      </c>
      <c r="AI50" s="28" t="s">
        <v>35</v>
      </c>
      <c r="AM50" s="269" t="str">
        <f>IF(E20="","",E20)</f>
        <v xml:space="preserve"> </v>
      </c>
      <c r="AN50" s="270"/>
      <c r="AO50" s="270"/>
      <c r="AP50" s="270"/>
      <c r="AR50" s="33"/>
      <c r="AS50" s="273"/>
      <c r="AT50" s="274"/>
      <c r="BD50" s="54"/>
    </row>
    <row r="51" spans="1:91" s="1" customFormat="1" ht="10.8" customHeight="1">
      <c r="B51" s="33"/>
      <c r="AR51" s="33"/>
      <c r="AS51" s="273"/>
      <c r="AT51" s="274"/>
      <c r="BD51" s="54"/>
    </row>
    <row r="52" spans="1:91" s="1" customFormat="1" ht="29.25" customHeight="1">
      <c r="B52" s="33"/>
      <c r="C52" s="275" t="s">
        <v>54</v>
      </c>
      <c r="D52" s="276"/>
      <c r="E52" s="276"/>
      <c r="F52" s="276"/>
      <c r="G52" s="276"/>
      <c r="H52" s="55"/>
      <c r="I52" s="278" t="s">
        <v>55</v>
      </c>
      <c r="J52" s="276"/>
      <c r="K52" s="276"/>
      <c r="L52" s="276"/>
      <c r="M52" s="276"/>
      <c r="N52" s="276"/>
      <c r="O52" s="276"/>
      <c r="P52" s="276"/>
      <c r="Q52" s="276"/>
      <c r="R52" s="276"/>
      <c r="S52" s="276"/>
      <c r="T52" s="276"/>
      <c r="U52" s="276"/>
      <c r="V52" s="276"/>
      <c r="W52" s="276"/>
      <c r="X52" s="276"/>
      <c r="Y52" s="276"/>
      <c r="Z52" s="276"/>
      <c r="AA52" s="276"/>
      <c r="AB52" s="276"/>
      <c r="AC52" s="276"/>
      <c r="AD52" s="276"/>
      <c r="AE52" s="276"/>
      <c r="AF52" s="276"/>
      <c r="AG52" s="277" t="s">
        <v>56</v>
      </c>
      <c r="AH52" s="276"/>
      <c r="AI52" s="276"/>
      <c r="AJ52" s="276"/>
      <c r="AK52" s="276"/>
      <c r="AL52" s="276"/>
      <c r="AM52" s="276"/>
      <c r="AN52" s="278" t="s">
        <v>57</v>
      </c>
      <c r="AO52" s="276"/>
      <c r="AP52" s="276"/>
      <c r="AQ52" s="56" t="s">
        <v>58</v>
      </c>
      <c r="AR52" s="33"/>
      <c r="AS52" s="57" t="s">
        <v>59</v>
      </c>
      <c r="AT52" s="58" t="s">
        <v>60</v>
      </c>
      <c r="AU52" s="58" t="s">
        <v>61</v>
      </c>
      <c r="AV52" s="58" t="s">
        <v>62</v>
      </c>
      <c r="AW52" s="58" t="s">
        <v>63</v>
      </c>
      <c r="AX52" s="58" t="s">
        <v>64</v>
      </c>
      <c r="AY52" s="58" t="s">
        <v>65</v>
      </c>
      <c r="AZ52" s="58" t="s">
        <v>66</v>
      </c>
      <c r="BA52" s="58" t="s">
        <v>67</v>
      </c>
      <c r="BB52" s="58" t="s">
        <v>68</v>
      </c>
      <c r="BC52" s="58" t="s">
        <v>69</v>
      </c>
      <c r="BD52" s="59" t="s">
        <v>70</v>
      </c>
    </row>
    <row r="53" spans="1:91" s="1" customFormat="1" ht="10.8" customHeight="1">
      <c r="B53" s="33"/>
      <c r="AR53" s="33"/>
      <c r="AS53" s="60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2"/>
    </row>
    <row r="54" spans="1:91" s="5" customFormat="1" ht="32.4" customHeight="1">
      <c r="B54" s="61"/>
      <c r="C54" s="62" t="s">
        <v>71</v>
      </c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282">
        <f>ROUND(SUM(AG55:AG59),0)</f>
        <v>0</v>
      </c>
      <c r="AH54" s="282"/>
      <c r="AI54" s="282"/>
      <c r="AJ54" s="282"/>
      <c r="AK54" s="282"/>
      <c r="AL54" s="282"/>
      <c r="AM54" s="282"/>
      <c r="AN54" s="283">
        <f t="shared" ref="AN54:AN59" si="0">SUM(AG54,AT54)</f>
        <v>0</v>
      </c>
      <c r="AO54" s="283"/>
      <c r="AP54" s="283"/>
      <c r="AQ54" s="65" t="s">
        <v>19</v>
      </c>
      <c r="AR54" s="61"/>
      <c r="AS54" s="66">
        <f>ROUND(SUM(AS55:AS59),0)</f>
        <v>0</v>
      </c>
      <c r="AT54" s="67">
        <f t="shared" ref="AT54:AT59" si="1">ROUND(SUM(AV54:AW54),0)</f>
        <v>0</v>
      </c>
      <c r="AU54" s="68">
        <f>ROUND(SUM(AU55:AU59),5)</f>
        <v>0</v>
      </c>
      <c r="AV54" s="67">
        <f>ROUND(AZ54*L29,0)</f>
        <v>0</v>
      </c>
      <c r="AW54" s="67">
        <f>ROUND(BA54*L30,0)</f>
        <v>0</v>
      </c>
      <c r="AX54" s="67">
        <f>ROUND(BB54*L29,0)</f>
        <v>0</v>
      </c>
      <c r="AY54" s="67">
        <f>ROUND(BC54*L30,0)</f>
        <v>0</v>
      </c>
      <c r="AZ54" s="67">
        <f>ROUND(SUM(AZ55:AZ59),0)</f>
        <v>0</v>
      </c>
      <c r="BA54" s="67">
        <f>ROUND(SUM(BA55:BA59),0)</f>
        <v>0</v>
      </c>
      <c r="BB54" s="67">
        <f>ROUND(SUM(BB55:BB59),0)</f>
        <v>0</v>
      </c>
      <c r="BC54" s="67">
        <f>ROUND(SUM(BC55:BC59),0)</f>
        <v>0</v>
      </c>
      <c r="BD54" s="69">
        <f>ROUND(SUM(BD55:BD59),0)</f>
        <v>0</v>
      </c>
      <c r="BS54" s="70" t="s">
        <v>72</v>
      </c>
      <c r="BT54" s="70" t="s">
        <v>73</v>
      </c>
      <c r="BU54" s="71" t="s">
        <v>74</v>
      </c>
      <c r="BV54" s="70" t="s">
        <v>75</v>
      </c>
      <c r="BW54" s="70" t="s">
        <v>5</v>
      </c>
      <c r="BX54" s="70" t="s">
        <v>76</v>
      </c>
      <c r="CL54" s="70" t="s">
        <v>19</v>
      </c>
    </row>
    <row r="55" spans="1:91" s="6" customFormat="1" ht="16.5" customHeight="1">
      <c r="A55" s="72" t="s">
        <v>77</v>
      </c>
      <c r="B55" s="73"/>
      <c r="C55" s="74"/>
      <c r="D55" s="279" t="s">
        <v>34</v>
      </c>
      <c r="E55" s="279"/>
      <c r="F55" s="279"/>
      <c r="G55" s="279"/>
      <c r="H55" s="279"/>
      <c r="I55" s="75"/>
      <c r="J55" s="279" t="s">
        <v>78</v>
      </c>
      <c r="K55" s="279"/>
      <c r="L55" s="279"/>
      <c r="M55" s="279"/>
      <c r="N55" s="279"/>
      <c r="O55" s="279"/>
      <c r="P55" s="279"/>
      <c r="Q55" s="279"/>
      <c r="R55" s="279"/>
      <c r="S55" s="279"/>
      <c r="T55" s="279"/>
      <c r="U55" s="279"/>
      <c r="V55" s="279"/>
      <c r="W55" s="279"/>
      <c r="X55" s="279"/>
      <c r="Y55" s="279"/>
      <c r="Z55" s="279"/>
      <c r="AA55" s="279"/>
      <c r="AB55" s="279"/>
      <c r="AC55" s="279"/>
      <c r="AD55" s="279"/>
      <c r="AE55" s="279"/>
      <c r="AF55" s="279"/>
      <c r="AG55" s="280">
        <f>'1 - Střechy 1+2+3'!J30</f>
        <v>0</v>
      </c>
      <c r="AH55" s="281"/>
      <c r="AI55" s="281"/>
      <c r="AJ55" s="281"/>
      <c r="AK55" s="281"/>
      <c r="AL55" s="281"/>
      <c r="AM55" s="281"/>
      <c r="AN55" s="280">
        <f t="shared" si="0"/>
        <v>0</v>
      </c>
      <c r="AO55" s="281"/>
      <c r="AP55" s="281"/>
      <c r="AQ55" s="76" t="s">
        <v>79</v>
      </c>
      <c r="AR55" s="73"/>
      <c r="AS55" s="77">
        <v>0</v>
      </c>
      <c r="AT55" s="78">
        <f t="shared" si="1"/>
        <v>0</v>
      </c>
      <c r="AU55" s="79">
        <f>'1 - Střechy 1+2+3'!P95</f>
        <v>0</v>
      </c>
      <c r="AV55" s="78">
        <f>'1 - Střechy 1+2+3'!J33</f>
        <v>0</v>
      </c>
      <c r="AW55" s="78">
        <f>'1 - Střechy 1+2+3'!J34</f>
        <v>0</v>
      </c>
      <c r="AX55" s="78">
        <f>'1 - Střechy 1+2+3'!J35</f>
        <v>0</v>
      </c>
      <c r="AY55" s="78">
        <f>'1 - Střechy 1+2+3'!J36</f>
        <v>0</v>
      </c>
      <c r="AZ55" s="78">
        <f>'1 - Střechy 1+2+3'!F33</f>
        <v>0</v>
      </c>
      <c r="BA55" s="78">
        <f>'1 - Střechy 1+2+3'!F34</f>
        <v>0</v>
      </c>
      <c r="BB55" s="78">
        <f>'1 - Střechy 1+2+3'!F35</f>
        <v>0</v>
      </c>
      <c r="BC55" s="78">
        <f>'1 - Střechy 1+2+3'!F36</f>
        <v>0</v>
      </c>
      <c r="BD55" s="80">
        <f>'1 - Střechy 1+2+3'!F37</f>
        <v>0</v>
      </c>
      <c r="BT55" s="81" t="s">
        <v>34</v>
      </c>
      <c r="BV55" s="81" t="s">
        <v>75</v>
      </c>
      <c r="BW55" s="81" t="s">
        <v>80</v>
      </c>
      <c r="BX55" s="81" t="s">
        <v>5</v>
      </c>
      <c r="CL55" s="81" t="s">
        <v>19</v>
      </c>
      <c r="CM55" s="81" t="s">
        <v>81</v>
      </c>
    </row>
    <row r="56" spans="1:91" s="6" customFormat="1" ht="16.5" customHeight="1">
      <c r="A56" s="72" t="s">
        <v>77</v>
      </c>
      <c r="B56" s="73"/>
      <c r="C56" s="74"/>
      <c r="D56" s="279" t="s">
        <v>81</v>
      </c>
      <c r="E56" s="279"/>
      <c r="F56" s="279"/>
      <c r="G56" s="279"/>
      <c r="H56" s="279"/>
      <c r="I56" s="75"/>
      <c r="J56" s="279" t="s">
        <v>82</v>
      </c>
      <c r="K56" s="279"/>
      <c r="L56" s="279"/>
      <c r="M56" s="279"/>
      <c r="N56" s="279"/>
      <c r="O56" s="279"/>
      <c r="P56" s="279"/>
      <c r="Q56" s="279"/>
      <c r="R56" s="279"/>
      <c r="S56" s="279"/>
      <c r="T56" s="279"/>
      <c r="U56" s="279"/>
      <c r="V56" s="279"/>
      <c r="W56" s="279"/>
      <c r="X56" s="279"/>
      <c r="Y56" s="279"/>
      <c r="Z56" s="279"/>
      <c r="AA56" s="279"/>
      <c r="AB56" s="279"/>
      <c r="AC56" s="279"/>
      <c r="AD56" s="279"/>
      <c r="AE56" s="279"/>
      <c r="AF56" s="279"/>
      <c r="AG56" s="280">
        <f>'2 - Střechy 4+4A'!J30</f>
        <v>0</v>
      </c>
      <c r="AH56" s="281"/>
      <c r="AI56" s="281"/>
      <c r="AJ56" s="281"/>
      <c r="AK56" s="281"/>
      <c r="AL56" s="281"/>
      <c r="AM56" s="281"/>
      <c r="AN56" s="280">
        <f t="shared" si="0"/>
        <v>0</v>
      </c>
      <c r="AO56" s="281"/>
      <c r="AP56" s="281"/>
      <c r="AQ56" s="76" t="s">
        <v>79</v>
      </c>
      <c r="AR56" s="73"/>
      <c r="AS56" s="77">
        <v>0</v>
      </c>
      <c r="AT56" s="78">
        <f t="shared" si="1"/>
        <v>0</v>
      </c>
      <c r="AU56" s="79">
        <f>'2 - Střechy 4+4A'!P95</f>
        <v>0</v>
      </c>
      <c r="AV56" s="78">
        <f>'2 - Střechy 4+4A'!J33</f>
        <v>0</v>
      </c>
      <c r="AW56" s="78">
        <f>'2 - Střechy 4+4A'!J34</f>
        <v>0</v>
      </c>
      <c r="AX56" s="78">
        <f>'2 - Střechy 4+4A'!J35</f>
        <v>0</v>
      </c>
      <c r="AY56" s="78">
        <f>'2 - Střechy 4+4A'!J36</f>
        <v>0</v>
      </c>
      <c r="AZ56" s="78">
        <f>'2 - Střechy 4+4A'!F33</f>
        <v>0</v>
      </c>
      <c r="BA56" s="78">
        <f>'2 - Střechy 4+4A'!F34</f>
        <v>0</v>
      </c>
      <c r="BB56" s="78">
        <f>'2 - Střechy 4+4A'!F35</f>
        <v>0</v>
      </c>
      <c r="BC56" s="78">
        <f>'2 - Střechy 4+4A'!F36</f>
        <v>0</v>
      </c>
      <c r="BD56" s="80">
        <f>'2 - Střechy 4+4A'!F37</f>
        <v>0</v>
      </c>
      <c r="BT56" s="81" t="s">
        <v>34</v>
      </c>
      <c r="BV56" s="81" t="s">
        <v>75</v>
      </c>
      <c r="BW56" s="81" t="s">
        <v>83</v>
      </c>
      <c r="BX56" s="81" t="s">
        <v>5</v>
      </c>
      <c r="CL56" s="81" t="s">
        <v>19</v>
      </c>
      <c r="CM56" s="81" t="s">
        <v>81</v>
      </c>
    </row>
    <row r="57" spans="1:91" s="6" customFormat="1" ht="16.5" customHeight="1">
      <c r="A57" s="72" t="s">
        <v>77</v>
      </c>
      <c r="B57" s="73"/>
      <c r="C57" s="74"/>
      <c r="D57" s="279" t="s">
        <v>84</v>
      </c>
      <c r="E57" s="279"/>
      <c r="F57" s="279"/>
      <c r="G57" s="279"/>
      <c r="H57" s="279"/>
      <c r="I57" s="75"/>
      <c r="J57" s="279" t="s">
        <v>85</v>
      </c>
      <c r="K57" s="279"/>
      <c r="L57" s="279"/>
      <c r="M57" s="279"/>
      <c r="N57" s="279"/>
      <c r="O57" s="279"/>
      <c r="P57" s="279"/>
      <c r="Q57" s="279"/>
      <c r="R57" s="279"/>
      <c r="S57" s="279"/>
      <c r="T57" s="279"/>
      <c r="U57" s="279"/>
      <c r="V57" s="279"/>
      <c r="W57" s="279"/>
      <c r="X57" s="279"/>
      <c r="Y57" s="279"/>
      <c r="Z57" s="279"/>
      <c r="AA57" s="279"/>
      <c r="AB57" s="279"/>
      <c r="AC57" s="279"/>
      <c r="AD57" s="279"/>
      <c r="AE57" s="279"/>
      <c r="AF57" s="279"/>
      <c r="AG57" s="280">
        <f>'3 - Střechy 5+6'!J30</f>
        <v>0</v>
      </c>
      <c r="AH57" s="281"/>
      <c r="AI57" s="281"/>
      <c r="AJ57" s="281"/>
      <c r="AK57" s="281"/>
      <c r="AL57" s="281"/>
      <c r="AM57" s="281"/>
      <c r="AN57" s="280">
        <f t="shared" si="0"/>
        <v>0</v>
      </c>
      <c r="AO57" s="281"/>
      <c r="AP57" s="281"/>
      <c r="AQ57" s="76" t="s">
        <v>79</v>
      </c>
      <c r="AR57" s="73"/>
      <c r="AS57" s="77">
        <v>0</v>
      </c>
      <c r="AT57" s="78">
        <f t="shared" si="1"/>
        <v>0</v>
      </c>
      <c r="AU57" s="79">
        <f>'3 - Střechy 5+6'!P95</f>
        <v>0</v>
      </c>
      <c r="AV57" s="78">
        <f>'3 - Střechy 5+6'!J33</f>
        <v>0</v>
      </c>
      <c r="AW57" s="78">
        <f>'3 - Střechy 5+6'!J34</f>
        <v>0</v>
      </c>
      <c r="AX57" s="78">
        <f>'3 - Střechy 5+6'!J35</f>
        <v>0</v>
      </c>
      <c r="AY57" s="78">
        <f>'3 - Střechy 5+6'!J36</f>
        <v>0</v>
      </c>
      <c r="AZ57" s="78">
        <f>'3 - Střechy 5+6'!F33</f>
        <v>0</v>
      </c>
      <c r="BA57" s="78">
        <f>'3 - Střechy 5+6'!F34</f>
        <v>0</v>
      </c>
      <c r="BB57" s="78">
        <f>'3 - Střechy 5+6'!F35</f>
        <v>0</v>
      </c>
      <c r="BC57" s="78">
        <f>'3 - Střechy 5+6'!F36</f>
        <v>0</v>
      </c>
      <c r="BD57" s="80">
        <f>'3 - Střechy 5+6'!F37</f>
        <v>0</v>
      </c>
      <c r="BT57" s="81" t="s">
        <v>34</v>
      </c>
      <c r="BV57" s="81" t="s">
        <v>75</v>
      </c>
      <c r="BW57" s="81" t="s">
        <v>86</v>
      </c>
      <c r="BX57" s="81" t="s">
        <v>5</v>
      </c>
      <c r="CL57" s="81" t="s">
        <v>19</v>
      </c>
      <c r="CM57" s="81" t="s">
        <v>81</v>
      </c>
    </row>
    <row r="58" spans="1:91" s="6" customFormat="1" ht="16.5" customHeight="1">
      <c r="A58" s="72" t="s">
        <v>77</v>
      </c>
      <c r="B58" s="73"/>
      <c r="C58" s="74"/>
      <c r="D58" s="279" t="s">
        <v>87</v>
      </c>
      <c r="E58" s="279"/>
      <c r="F58" s="279"/>
      <c r="G58" s="279"/>
      <c r="H58" s="279"/>
      <c r="I58" s="75"/>
      <c r="J58" s="279" t="s">
        <v>88</v>
      </c>
      <c r="K58" s="279"/>
      <c r="L58" s="279"/>
      <c r="M58" s="279"/>
      <c r="N58" s="279"/>
      <c r="O58" s="279"/>
      <c r="P58" s="279"/>
      <c r="Q58" s="279"/>
      <c r="R58" s="279"/>
      <c r="S58" s="279"/>
      <c r="T58" s="279"/>
      <c r="U58" s="279"/>
      <c r="V58" s="279"/>
      <c r="W58" s="279"/>
      <c r="X58" s="279"/>
      <c r="Y58" s="279"/>
      <c r="Z58" s="279"/>
      <c r="AA58" s="279"/>
      <c r="AB58" s="279"/>
      <c r="AC58" s="279"/>
      <c r="AD58" s="279"/>
      <c r="AE58" s="279"/>
      <c r="AF58" s="279"/>
      <c r="AG58" s="280">
        <f>'4 - Střecha 7'!J30</f>
        <v>0</v>
      </c>
      <c r="AH58" s="281"/>
      <c r="AI58" s="281"/>
      <c r="AJ58" s="281"/>
      <c r="AK58" s="281"/>
      <c r="AL58" s="281"/>
      <c r="AM58" s="281"/>
      <c r="AN58" s="280">
        <f t="shared" si="0"/>
        <v>0</v>
      </c>
      <c r="AO58" s="281"/>
      <c r="AP58" s="281"/>
      <c r="AQ58" s="76" t="s">
        <v>79</v>
      </c>
      <c r="AR58" s="73"/>
      <c r="AS58" s="77">
        <v>0</v>
      </c>
      <c r="AT58" s="78">
        <f t="shared" si="1"/>
        <v>0</v>
      </c>
      <c r="AU58" s="79">
        <f>'4 - Střecha 7'!P95</f>
        <v>0</v>
      </c>
      <c r="AV58" s="78">
        <f>'4 - Střecha 7'!J33</f>
        <v>0</v>
      </c>
      <c r="AW58" s="78">
        <f>'4 - Střecha 7'!J34</f>
        <v>0</v>
      </c>
      <c r="AX58" s="78">
        <f>'4 - Střecha 7'!J35</f>
        <v>0</v>
      </c>
      <c r="AY58" s="78">
        <f>'4 - Střecha 7'!J36</f>
        <v>0</v>
      </c>
      <c r="AZ58" s="78">
        <f>'4 - Střecha 7'!F33</f>
        <v>0</v>
      </c>
      <c r="BA58" s="78">
        <f>'4 - Střecha 7'!F34</f>
        <v>0</v>
      </c>
      <c r="BB58" s="78">
        <f>'4 - Střecha 7'!F35</f>
        <v>0</v>
      </c>
      <c r="BC58" s="78">
        <f>'4 - Střecha 7'!F36</f>
        <v>0</v>
      </c>
      <c r="BD58" s="80">
        <f>'4 - Střecha 7'!F37</f>
        <v>0</v>
      </c>
      <c r="BT58" s="81" t="s">
        <v>34</v>
      </c>
      <c r="BV58" s="81" t="s">
        <v>75</v>
      </c>
      <c r="BW58" s="81" t="s">
        <v>89</v>
      </c>
      <c r="BX58" s="81" t="s">
        <v>5</v>
      </c>
      <c r="CL58" s="81" t="s">
        <v>19</v>
      </c>
      <c r="CM58" s="81" t="s">
        <v>81</v>
      </c>
    </row>
    <row r="59" spans="1:91" s="6" customFormat="1" ht="16.5" customHeight="1">
      <c r="A59" s="72" t="s">
        <v>77</v>
      </c>
      <c r="B59" s="73"/>
      <c r="C59" s="74"/>
      <c r="D59" s="279" t="s">
        <v>90</v>
      </c>
      <c r="E59" s="279"/>
      <c r="F59" s="279"/>
      <c r="G59" s="279"/>
      <c r="H59" s="279"/>
      <c r="I59" s="75"/>
      <c r="J59" s="279" t="s">
        <v>91</v>
      </c>
      <c r="K59" s="279"/>
      <c r="L59" s="279"/>
      <c r="M59" s="279"/>
      <c r="N59" s="279"/>
      <c r="O59" s="279"/>
      <c r="P59" s="279"/>
      <c r="Q59" s="279"/>
      <c r="R59" s="279"/>
      <c r="S59" s="279"/>
      <c r="T59" s="279"/>
      <c r="U59" s="279"/>
      <c r="V59" s="279"/>
      <c r="W59" s="279"/>
      <c r="X59" s="279"/>
      <c r="Y59" s="279"/>
      <c r="Z59" s="279"/>
      <c r="AA59" s="279"/>
      <c r="AB59" s="279"/>
      <c r="AC59" s="279"/>
      <c r="AD59" s="279"/>
      <c r="AE59" s="279"/>
      <c r="AF59" s="279"/>
      <c r="AG59" s="280">
        <f>'5 - Střechy 8+9'!J30</f>
        <v>0</v>
      </c>
      <c r="AH59" s="281"/>
      <c r="AI59" s="281"/>
      <c r="AJ59" s="281"/>
      <c r="AK59" s="281"/>
      <c r="AL59" s="281"/>
      <c r="AM59" s="281"/>
      <c r="AN59" s="280">
        <f t="shared" si="0"/>
        <v>0</v>
      </c>
      <c r="AO59" s="281"/>
      <c r="AP59" s="281"/>
      <c r="AQ59" s="76" t="s">
        <v>79</v>
      </c>
      <c r="AR59" s="73"/>
      <c r="AS59" s="82">
        <v>0</v>
      </c>
      <c r="AT59" s="83">
        <f t="shared" si="1"/>
        <v>0</v>
      </c>
      <c r="AU59" s="84">
        <f>'5 - Střechy 8+9'!P96</f>
        <v>0</v>
      </c>
      <c r="AV59" s="83">
        <f>'5 - Střechy 8+9'!J33</f>
        <v>0</v>
      </c>
      <c r="AW59" s="83">
        <f>'5 - Střechy 8+9'!J34</f>
        <v>0</v>
      </c>
      <c r="AX59" s="83">
        <f>'5 - Střechy 8+9'!J35</f>
        <v>0</v>
      </c>
      <c r="AY59" s="83">
        <f>'5 - Střechy 8+9'!J36</f>
        <v>0</v>
      </c>
      <c r="AZ59" s="83">
        <f>'5 - Střechy 8+9'!F33</f>
        <v>0</v>
      </c>
      <c r="BA59" s="83">
        <f>'5 - Střechy 8+9'!F34</f>
        <v>0</v>
      </c>
      <c r="BB59" s="83">
        <f>'5 - Střechy 8+9'!F35</f>
        <v>0</v>
      </c>
      <c r="BC59" s="83">
        <f>'5 - Střechy 8+9'!F36</f>
        <v>0</v>
      </c>
      <c r="BD59" s="85">
        <f>'5 - Střechy 8+9'!F37</f>
        <v>0</v>
      </c>
      <c r="BT59" s="81" t="s">
        <v>34</v>
      </c>
      <c r="BV59" s="81" t="s">
        <v>75</v>
      </c>
      <c r="BW59" s="81" t="s">
        <v>92</v>
      </c>
      <c r="BX59" s="81" t="s">
        <v>5</v>
      </c>
      <c r="CL59" s="81" t="s">
        <v>19</v>
      </c>
      <c r="CM59" s="81" t="s">
        <v>81</v>
      </c>
    </row>
    <row r="60" spans="1:91" s="1" customFormat="1" ht="30" customHeight="1">
      <c r="B60" s="33"/>
      <c r="AR60" s="33"/>
    </row>
    <row r="61" spans="1:91" s="1" customFormat="1" ht="6.9" customHeight="1">
      <c r="B61" s="42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33"/>
    </row>
  </sheetData>
  <sheetProtection algorithmName="SHA-512" hashValue="t+wVTN0CLClUl/6/rpQdCeJkk1oMmCTCpDFTXGss1XGRniHUyYZXd9/6lRdpfHPr2H9aZEC5nzM/PlSA7l6nRg==" saltValue="9d8Z8iJLSxL/YEmH7RAzK3okoFrAMBvT/0yP86E6DA0PDkfbYk308/e2Z/810uKer1mJzuaKVKqjGbANz1eaxA==" spinCount="100000" sheet="1" objects="1" scenarios="1" formatColumns="0" formatRows="0"/>
  <mergeCells count="58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AG54:AM54"/>
    <mergeCell ref="AN54:AP54"/>
    <mergeCell ref="L45:AO45"/>
    <mergeCell ref="AM47:AN47"/>
    <mergeCell ref="AM49:AP49"/>
    <mergeCell ref="AS49:AT51"/>
    <mergeCell ref="AM50:AP50"/>
  </mergeCells>
  <hyperlinks>
    <hyperlink ref="A55" location="'1 - Střechy 1+2+3'!C2" display="/" xr:uid="{00000000-0004-0000-0000-000000000000}"/>
    <hyperlink ref="A56" location="'2 - Střechy 4+4A'!C2" display="/" xr:uid="{00000000-0004-0000-0000-000001000000}"/>
    <hyperlink ref="A57" location="'3 - Střechy 5+6'!C2" display="/" xr:uid="{00000000-0004-0000-0000-000002000000}"/>
    <hyperlink ref="A58" location="'4 - Střecha 7'!C2" display="/" xr:uid="{00000000-0004-0000-0000-000003000000}"/>
    <hyperlink ref="A59" location="'5 - Střechy 8+9'!C2" display="/" xr:uid="{00000000-0004-0000-0000-000004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pageSetUpPr fitToPage="1"/>
  </sheetPr>
  <dimension ref="B2:BM400"/>
  <sheetViews>
    <sheetView showGridLines="0" topLeftCell="A84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88"/>
      <c r="M2" s="288"/>
      <c r="N2" s="288"/>
      <c r="O2" s="288"/>
      <c r="P2" s="288"/>
      <c r="Q2" s="288"/>
      <c r="R2" s="288"/>
      <c r="S2" s="288"/>
      <c r="T2" s="288"/>
      <c r="U2" s="288"/>
      <c r="V2" s="288"/>
      <c r="AT2" s="18" t="s">
        <v>80</v>
      </c>
    </row>
    <row r="3" spans="2:46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2:46" ht="24.9" customHeight="1">
      <c r="B4" s="21"/>
      <c r="D4" s="22" t="s">
        <v>93</v>
      </c>
      <c r="L4" s="21"/>
      <c r="M4" s="86" t="s">
        <v>10</v>
      </c>
      <c r="AT4" s="18" t="s">
        <v>4</v>
      </c>
    </row>
    <row r="5" spans="2:46" ht="6.9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03" t="str">
        <f>'Rekapitulace stavby'!K6</f>
        <v>Nemocnice Karviná-Ráj - oprava střech kotelny</v>
      </c>
      <c r="F7" s="304"/>
      <c r="G7" s="304"/>
      <c r="H7" s="304"/>
      <c r="L7" s="21"/>
    </row>
    <row r="8" spans="2:46" s="1" customFormat="1" ht="12" customHeight="1">
      <c r="B8" s="33"/>
      <c r="D8" s="28" t="s">
        <v>94</v>
      </c>
      <c r="L8" s="33"/>
    </row>
    <row r="9" spans="2:46" s="1" customFormat="1" ht="16.5" customHeight="1">
      <c r="B9" s="33"/>
      <c r="E9" s="266" t="s">
        <v>95</v>
      </c>
      <c r="F9" s="305"/>
      <c r="G9" s="305"/>
      <c r="H9" s="305"/>
      <c r="L9" s="33"/>
    </row>
    <row r="10" spans="2:46" s="1" customFormat="1" ht="10.199999999999999">
      <c r="B10" s="33"/>
      <c r="L10" s="33"/>
    </row>
    <row r="11" spans="2:46" s="1" customFormat="1" ht="12" customHeight="1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</row>
    <row r="12" spans="2:46" s="1" customFormat="1" ht="12" customHeight="1">
      <c r="B12" s="33"/>
      <c r="D12" s="28" t="s">
        <v>21</v>
      </c>
      <c r="F12" s="26" t="s">
        <v>36</v>
      </c>
      <c r="I12" s="28" t="s">
        <v>23</v>
      </c>
      <c r="J12" s="50" t="str">
        <f>'Rekapitulace stavby'!AN8</f>
        <v>8. 9. 2023</v>
      </c>
      <c r="L12" s="33"/>
    </row>
    <row r="13" spans="2:46" s="1" customFormat="1" ht="10.8" customHeight="1">
      <c r="B13" s="33"/>
      <c r="L13" s="33"/>
    </row>
    <row r="14" spans="2:46" s="1" customFormat="1" ht="12" customHeight="1">
      <c r="B14" s="33"/>
      <c r="D14" s="28" t="s">
        <v>25</v>
      </c>
      <c r="I14" s="28" t="s">
        <v>26</v>
      </c>
      <c r="J14" s="26" t="str">
        <f>IF('Rekapitulace stavby'!AN10="","",'Rekapitulace stavby'!AN10)</f>
        <v/>
      </c>
      <c r="L14" s="33"/>
    </row>
    <row r="15" spans="2:46" s="1" customFormat="1" ht="18" customHeight="1">
      <c r="B15" s="33"/>
      <c r="E15" s="26" t="str">
        <f>IF('Rekapitulace stavby'!E11="","",'Rekapitulace stavby'!E11)</f>
        <v>Nemocnice Karviná-Ráj, p.o.</v>
      </c>
      <c r="I15" s="28" t="s">
        <v>28</v>
      </c>
      <c r="J15" s="26" t="str">
        <f>IF('Rekapitulace stavby'!AN11="","",'Rekapitulace stavby'!AN11)</f>
        <v/>
      </c>
      <c r="L15" s="33"/>
    </row>
    <row r="16" spans="2:46" s="1" customFormat="1" ht="6.9" customHeight="1">
      <c r="B16" s="33"/>
      <c r="L16" s="33"/>
    </row>
    <row r="17" spans="2:12" s="1" customFormat="1" ht="12" customHeight="1">
      <c r="B17" s="33"/>
      <c r="D17" s="28" t="s">
        <v>29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306" t="str">
        <f>'Rekapitulace stavby'!E14</f>
        <v>Vyplň údaj</v>
      </c>
      <c r="F18" s="287"/>
      <c r="G18" s="287"/>
      <c r="H18" s="287"/>
      <c r="I18" s="28" t="s">
        <v>28</v>
      </c>
      <c r="J18" s="29" t="str">
        <f>'Rekapitulace stavby'!AN14</f>
        <v>Vyplň údaj</v>
      </c>
      <c r="L18" s="33"/>
    </row>
    <row r="19" spans="2:12" s="1" customFormat="1" ht="6.9" customHeight="1">
      <c r="B19" s="33"/>
      <c r="L19" s="33"/>
    </row>
    <row r="20" spans="2:12" s="1" customFormat="1" ht="12" customHeight="1">
      <c r="B20" s="33"/>
      <c r="D20" s="28" t="s">
        <v>31</v>
      </c>
      <c r="I20" s="28" t="s">
        <v>26</v>
      </c>
      <c r="J20" s="26" t="str">
        <f>IF('Rekapitulace stavby'!AN16="","",'Rekapitulace stavby'!AN16)</f>
        <v/>
      </c>
      <c r="L20" s="33"/>
    </row>
    <row r="21" spans="2:12" s="1" customFormat="1" ht="18" customHeight="1">
      <c r="B21" s="33"/>
      <c r="E21" s="26" t="str">
        <f>IF('Rekapitulace stavby'!E17="","",'Rekapitulace stavby'!E17)</f>
        <v>ing. Jiří Majer</v>
      </c>
      <c r="I21" s="28" t="s">
        <v>28</v>
      </c>
      <c r="J21" s="26" t="str">
        <f>IF('Rekapitulace stavby'!AN17="","",'Rekapitulace stavby'!AN17)</f>
        <v/>
      </c>
      <c r="L21" s="33"/>
    </row>
    <row r="22" spans="2:12" s="1" customFormat="1" ht="6.9" customHeight="1">
      <c r="B22" s="33"/>
      <c r="L22" s="33"/>
    </row>
    <row r="23" spans="2:12" s="1" customFormat="1" ht="12" customHeight="1">
      <c r="B23" s="33"/>
      <c r="D23" s="28" t="s">
        <v>35</v>
      </c>
      <c r="I23" s="28" t="s">
        <v>26</v>
      </c>
      <c r="J23" s="26" t="str">
        <f>IF('Rekapitulace stavby'!AN19="","",'Rekapitulace stavby'!AN19)</f>
        <v/>
      </c>
      <c r="L23" s="33"/>
    </row>
    <row r="24" spans="2:12" s="1" customFormat="1" ht="18" customHeight="1">
      <c r="B24" s="33"/>
      <c r="E24" s="26" t="str">
        <f>IF('Rekapitulace stavby'!E20="","",'Rekapitulace stavby'!E20)</f>
        <v xml:space="preserve"> </v>
      </c>
      <c r="I24" s="28" t="s">
        <v>28</v>
      </c>
      <c r="J24" s="26" t="str">
        <f>IF('Rekapitulace stavby'!AN20="","",'Rekapitulace stavby'!AN20)</f>
        <v/>
      </c>
      <c r="L24" s="33"/>
    </row>
    <row r="25" spans="2:12" s="1" customFormat="1" ht="6.9" customHeight="1">
      <c r="B25" s="33"/>
      <c r="L25" s="33"/>
    </row>
    <row r="26" spans="2:12" s="1" customFormat="1" ht="12" customHeight="1">
      <c r="B26" s="33"/>
      <c r="D26" s="28" t="s">
        <v>37</v>
      </c>
      <c r="L26" s="33"/>
    </row>
    <row r="27" spans="2:12" s="7" customFormat="1" ht="16.5" customHeight="1">
      <c r="B27" s="87"/>
      <c r="E27" s="292" t="s">
        <v>19</v>
      </c>
      <c r="F27" s="292"/>
      <c r="G27" s="292"/>
      <c r="H27" s="292"/>
      <c r="L27" s="87"/>
    </row>
    <row r="28" spans="2:12" s="1" customFormat="1" ht="6.9" customHeight="1">
      <c r="B28" s="33"/>
      <c r="L28" s="33"/>
    </row>
    <row r="29" spans="2:12" s="1" customFormat="1" ht="6.9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88" t="s">
        <v>39</v>
      </c>
      <c r="J30" s="64">
        <f>ROUND(J95, 0)</f>
        <v>0</v>
      </c>
      <c r="L30" s="33"/>
    </row>
    <row r="31" spans="2:12" s="1" customFormat="1" ht="6.9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" customHeight="1">
      <c r="B32" s="33"/>
      <c r="F32" s="36" t="s">
        <v>41</v>
      </c>
      <c r="I32" s="36" t="s">
        <v>40</v>
      </c>
      <c r="J32" s="36" t="s">
        <v>42</v>
      </c>
      <c r="L32" s="33"/>
    </row>
    <row r="33" spans="2:12" s="1" customFormat="1" ht="14.4" customHeight="1">
      <c r="B33" s="33"/>
      <c r="D33" s="53" t="s">
        <v>43</v>
      </c>
      <c r="E33" s="28" t="s">
        <v>44</v>
      </c>
      <c r="F33" s="89">
        <f>ROUND((SUM(BE95:BE399)),  0)</f>
        <v>0</v>
      </c>
      <c r="I33" s="90">
        <v>0.21</v>
      </c>
      <c r="J33" s="89">
        <f>ROUND(((SUM(BE95:BE399))*I33),  0)</f>
        <v>0</v>
      </c>
      <c r="L33" s="33"/>
    </row>
    <row r="34" spans="2:12" s="1" customFormat="1" ht="14.4" customHeight="1">
      <c r="B34" s="33"/>
      <c r="E34" s="28" t="s">
        <v>45</v>
      </c>
      <c r="F34" s="89">
        <f>ROUND((SUM(BF95:BF399)),  0)</f>
        <v>0</v>
      </c>
      <c r="I34" s="90">
        <v>0.15</v>
      </c>
      <c r="J34" s="89">
        <f>ROUND(((SUM(BF95:BF399))*I34),  0)</f>
        <v>0</v>
      </c>
      <c r="L34" s="33"/>
    </row>
    <row r="35" spans="2:12" s="1" customFormat="1" ht="14.4" hidden="1" customHeight="1">
      <c r="B35" s="33"/>
      <c r="E35" s="28" t="s">
        <v>46</v>
      </c>
      <c r="F35" s="89">
        <f>ROUND((SUM(BG95:BG399)),  0)</f>
        <v>0</v>
      </c>
      <c r="I35" s="90">
        <v>0.21</v>
      </c>
      <c r="J35" s="89">
        <f>0</f>
        <v>0</v>
      </c>
      <c r="L35" s="33"/>
    </row>
    <row r="36" spans="2:12" s="1" customFormat="1" ht="14.4" hidden="1" customHeight="1">
      <c r="B36" s="33"/>
      <c r="E36" s="28" t="s">
        <v>47</v>
      </c>
      <c r="F36" s="89">
        <f>ROUND((SUM(BH95:BH399)),  0)</f>
        <v>0</v>
      </c>
      <c r="I36" s="90">
        <v>0.15</v>
      </c>
      <c r="J36" s="89">
        <f>0</f>
        <v>0</v>
      </c>
      <c r="L36" s="33"/>
    </row>
    <row r="37" spans="2:12" s="1" customFormat="1" ht="14.4" hidden="1" customHeight="1">
      <c r="B37" s="33"/>
      <c r="E37" s="28" t="s">
        <v>48</v>
      </c>
      <c r="F37" s="89">
        <f>ROUND((SUM(BI95:BI399)),  0)</f>
        <v>0</v>
      </c>
      <c r="I37" s="90">
        <v>0</v>
      </c>
      <c r="J37" s="89">
        <f>0</f>
        <v>0</v>
      </c>
      <c r="L37" s="33"/>
    </row>
    <row r="38" spans="2:12" s="1" customFormat="1" ht="6.9" customHeight="1">
      <c r="B38" s="33"/>
      <c r="L38" s="33"/>
    </row>
    <row r="39" spans="2:12" s="1" customFormat="1" ht="25.35" customHeight="1">
      <c r="B39" s="33"/>
      <c r="C39" s="91"/>
      <c r="D39" s="92" t="s">
        <v>49</v>
      </c>
      <c r="E39" s="55"/>
      <c r="F39" s="55"/>
      <c r="G39" s="93" t="s">
        <v>50</v>
      </c>
      <c r="H39" s="94" t="s">
        <v>51</v>
      </c>
      <c r="I39" s="55"/>
      <c r="J39" s="95">
        <f>SUM(J30:J37)</f>
        <v>0</v>
      </c>
      <c r="K39" s="96"/>
      <c r="L39" s="33"/>
    </row>
    <row r="40" spans="2:12" s="1" customFormat="1" ht="14.4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" customHeight="1">
      <c r="B45" s="33"/>
      <c r="C45" s="22" t="s">
        <v>96</v>
      </c>
      <c r="L45" s="33"/>
    </row>
    <row r="46" spans="2:12" s="1" customFormat="1" ht="6.9" customHeight="1">
      <c r="B46" s="33"/>
      <c r="L46" s="33"/>
    </row>
    <row r="47" spans="2:12" s="1" customFormat="1" ht="12" customHeight="1">
      <c r="B47" s="33"/>
      <c r="C47" s="28" t="s">
        <v>16</v>
      </c>
      <c r="L47" s="33"/>
    </row>
    <row r="48" spans="2:12" s="1" customFormat="1" ht="16.5" customHeight="1">
      <c r="B48" s="33"/>
      <c r="E48" s="303" t="str">
        <f>E7</f>
        <v>Nemocnice Karviná-Ráj - oprava střech kotelny</v>
      </c>
      <c r="F48" s="304"/>
      <c r="G48" s="304"/>
      <c r="H48" s="304"/>
      <c r="L48" s="33"/>
    </row>
    <row r="49" spans="2:47" s="1" customFormat="1" ht="12" customHeight="1">
      <c r="B49" s="33"/>
      <c r="C49" s="28" t="s">
        <v>94</v>
      </c>
      <c r="L49" s="33"/>
    </row>
    <row r="50" spans="2:47" s="1" customFormat="1" ht="16.5" customHeight="1">
      <c r="B50" s="33"/>
      <c r="E50" s="266" t="str">
        <f>E9</f>
        <v>1 - Střechy 1+2+3</v>
      </c>
      <c r="F50" s="305"/>
      <c r="G50" s="305"/>
      <c r="H50" s="305"/>
      <c r="L50" s="33"/>
    </row>
    <row r="51" spans="2:47" s="1" customFormat="1" ht="6.9" customHeight="1">
      <c r="B51" s="33"/>
      <c r="L51" s="33"/>
    </row>
    <row r="52" spans="2:47" s="1" customFormat="1" ht="12" customHeight="1">
      <c r="B52" s="33"/>
      <c r="C52" s="28" t="s">
        <v>21</v>
      </c>
      <c r="F52" s="26" t="str">
        <f>F12</f>
        <v xml:space="preserve"> </v>
      </c>
      <c r="I52" s="28" t="s">
        <v>23</v>
      </c>
      <c r="J52" s="50" t="str">
        <f>IF(J12="","",J12)</f>
        <v>8. 9. 2023</v>
      </c>
      <c r="L52" s="33"/>
    </row>
    <row r="53" spans="2:47" s="1" customFormat="1" ht="6.9" customHeight="1">
      <c r="B53" s="33"/>
      <c r="L53" s="33"/>
    </row>
    <row r="54" spans="2:47" s="1" customFormat="1" ht="15.15" customHeight="1">
      <c r="B54" s="33"/>
      <c r="C54" s="28" t="s">
        <v>25</v>
      </c>
      <c r="F54" s="26" t="str">
        <f>E15</f>
        <v>Nemocnice Karviná-Ráj, p.o.</v>
      </c>
      <c r="I54" s="28" t="s">
        <v>31</v>
      </c>
      <c r="J54" s="31" t="str">
        <f>E21</f>
        <v>ing. Jiří Majer</v>
      </c>
      <c r="L54" s="33"/>
    </row>
    <row r="55" spans="2:47" s="1" customFormat="1" ht="15.15" customHeight="1">
      <c r="B55" s="33"/>
      <c r="C55" s="28" t="s">
        <v>29</v>
      </c>
      <c r="F55" s="26" t="str">
        <f>IF(E18="","",E18)</f>
        <v>Vyplň údaj</v>
      </c>
      <c r="I55" s="28" t="s">
        <v>35</v>
      </c>
      <c r="J55" s="31" t="str">
        <f>E24</f>
        <v xml:space="preserve"> 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97" t="s">
        <v>97</v>
      </c>
      <c r="D57" s="91"/>
      <c r="E57" s="91"/>
      <c r="F57" s="91"/>
      <c r="G57" s="91"/>
      <c r="H57" s="91"/>
      <c r="I57" s="91"/>
      <c r="J57" s="98" t="s">
        <v>98</v>
      </c>
      <c r="K57" s="91"/>
      <c r="L57" s="33"/>
    </row>
    <row r="58" spans="2:47" s="1" customFormat="1" ht="10.35" customHeight="1">
      <c r="B58" s="33"/>
      <c r="L58" s="33"/>
    </row>
    <row r="59" spans="2:47" s="1" customFormat="1" ht="22.8" customHeight="1">
      <c r="B59" s="33"/>
      <c r="C59" s="99" t="s">
        <v>71</v>
      </c>
      <c r="J59" s="64">
        <f>J95</f>
        <v>0</v>
      </c>
      <c r="L59" s="33"/>
      <c r="AU59" s="18" t="s">
        <v>99</v>
      </c>
    </row>
    <row r="60" spans="2:47" s="8" customFormat="1" ht="24.9" customHeight="1">
      <c r="B60" s="100"/>
      <c r="D60" s="101" t="s">
        <v>100</v>
      </c>
      <c r="E60" s="102"/>
      <c r="F60" s="102"/>
      <c r="G60" s="102"/>
      <c r="H60" s="102"/>
      <c r="I60" s="102"/>
      <c r="J60" s="103">
        <f>J96</f>
        <v>0</v>
      </c>
      <c r="L60" s="100"/>
    </row>
    <row r="61" spans="2:47" s="9" customFormat="1" ht="19.95" customHeight="1">
      <c r="B61" s="104"/>
      <c r="D61" s="105" t="s">
        <v>101</v>
      </c>
      <c r="E61" s="106"/>
      <c r="F61" s="106"/>
      <c r="G61" s="106"/>
      <c r="H61" s="106"/>
      <c r="I61" s="106"/>
      <c r="J61" s="107">
        <f>J97</f>
        <v>0</v>
      </c>
      <c r="L61" s="104"/>
    </row>
    <row r="62" spans="2:47" s="9" customFormat="1" ht="19.95" customHeight="1">
      <c r="B62" s="104"/>
      <c r="D62" s="105" t="s">
        <v>102</v>
      </c>
      <c r="E62" s="106"/>
      <c r="F62" s="106"/>
      <c r="G62" s="106"/>
      <c r="H62" s="106"/>
      <c r="I62" s="106"/>
      <c r="J62" s="107">
        <f>J127</f>
        <v>0</v>
      </c>
      <c r="L62" s="104"/>
    </row>
    <row r="63" spans="2:47" s="9" customFormat="1" ht="19.95" customHeight="1">
      <c r="B63" s="104"/>
      <c r="D63" s="105" t="s">
        <v>103</v>
      </c>
      <c r="E63" s="106"/>
      <c r="F63" s="106"/>
      <c r="G63" s="106"/>
      <c r="H63" s="106"/>
      <c r="I63" s="106"/>
      <c r="J63" s="107">
        <f>J177</f>
        <v>0</v>
      </c>
      <c r="L63" s="104"/>
    </row>
    <row r="64" spans="2:47" s="9" customFormat="1" ht="19.95" customHeight="1">
      <c r="B64" s="104"/>
      <c r="D64" s="105" t="s">
        <v>104</v>
      </c>
      <c r="E64" s="106"/>
      <c r="F64" s="106"/>
      <c r="G64" s="106"/>
      <c r="H64" s="106"/>
      <c r="I64" s="106"/>
      <c r="J64" s="107">
        <f>J179</f>
        <v>0</v>
      </c>
      <c r="L64" s="104"/>
    </row>
    <row r="65" spans="2:12" s="9" customFormat="1" ht="19.95" customHeight="1">
      <c r="B65" s="104"/>
      <c r="D65" s="105" t="s">
        <v>105</v>
      </c>
      <c r="E65" s="106"/>
      <c r="F65" s="106"/>
      <c r="G65" s="106"/>
      <c r="H65" s="106"/>
      <c r="I65" s="106"/>
      <c r="J65" s="107">
        <f>J192</f>
        <v>0</v>
      </c>
      <c r="L65" s="104"/>
    </row>
    <row r="66" spans="2:12" s="8" customFormat="1" ht="24.9" customHeight="1">
      <c r="B66" s="100"/>
      <c r="D66" s="101" t="s">
        <v>106</v>
      </c>
      <c r="E66" s="102"/>
      <c r="F66" s="102"/>
      <c r="G66" s="102"/>
      <c r="H66" s="102"/>
      <c r="I66" s="102"/>
      <c r="J66" s="103">
        <f>J195</f>
        <v>0</v>
      </c>
      <c r="L66" s="100"/>
    </row>
    <row r="67" spans="2:12" s="9" customFormat="1" ht="19.95" customHeight="1">
      <c r="B67" s="104"/>
      <c r="D67" s="105" t="s">
        <v>107</v>
      </c>
      <c r="E67" s="106"/>
      <c r="F67" s="106"/>
      <c r="G67" s="106"/>
      <c r="H67" s="106"/>
      <c r="I67" s="106"/>
      <c r="J67" s="107">
        <f>J196</f>
        <v>0</v>
      </c>
      <c r="L67" s="104"/>
    </row>
    <row r="68" spans="2:12" s="9" customFormat="1" ht="19.95" customHeight="1">
      <c r="B68" s="104"/>
      <c r="D68" s="105" t="s">
        <v>108</v>
      </c>
      <c r="E68" s="106"/>
      <c r="F68" s="106"/>
      <c r="G68" s="106"/>
      <c r="H68" s="106"/>
      <c r="I68" s="106"/>
      <c r="J68" s="107">
        <f>J236</f>
        <v>0</v>
      </c>
      <c r="L68" s="104"/>
    </row>
    <row r="69" spans="2:12" s="9" customFormat="1" ht="19.95" customHeight="1">
      <c r="B69" s="104"/>
      <c r="D69" s="105" t="s">
        <v>109</v>
      </c>
      <c r="E69" s="106"/>
      <c r="F69" s="106"/>
      <c r="G69" s="106"/>
      <c r="H69" s="106"/>
      <c r="I69" s="106"/>
      <c r="J69" s="107">
        <f>J246</f>
        <v>0</v>
      </c>
      <c r="L69" s="104"/>
    </row>
    <row r="70" spans="2:12" s="9" customFormat="1" ht="19.95" customHeight="1">
      <c r="B70" s="104"/>
      <c r="D70" s="105" t="s">
        <v>110</v>
      </c>
      <c r="E70" s="106"/>
      <c r="F70" s="106"/>
      <c r="G70" s="106"/>
      <c r="H70" s="106"/>
      <c r="I70" s="106"/>
      <c r="J70" s="107">
        <f>J259</f>
        <v>0</v>
      </c>
      <c r="L70" s="104"/>
    </row>
    <row r="71" spans="2:12" s="9" customFormat="1" ht="19.95" customHeight="1">
      <c r="B71" s="104"/>
      <c r="D71" s="105" t="s">
        <v>111</v>
      </c>
      <c r="E71" s="106"/>
      <c r="F71" s="106"/>
      <c r="G71" s="106"/>
      <c r="H71" s="106"/>
      <c r="I71" s="106"/>
      <c r="J71" s="107">
        <f>J360</f>
        <v>0</v>
      </c>
      <c r="L71" s="104"/>
    </row>
    <row r="72" spans="2:12" s="9" customFormat="1" ht="19.95" customHeight="1">
      <c r="B72" s="104"/>
      <c r="D72" s="105" t="s">
        <v>112</v>
      </c>
      <c r="E72" s="106"/>
      <c r="F72" s="106"/>
      <c r="G72" s="106"/>
      <c r="H72" s="106"/>
      <c r="I72" s="106"/>
      <c r="J72" s="107">
        <f>J368</f>
        <v>0</v>
      </c>
      <c r="L72" s="104"/>
    </row>
    <row r="73" spans="2:12" s="8" customFormat="1" ht="24.9" customHeight="1">
      <c r="B73" s="100"/>
      <c r="D73" s="101" t="s">
        <v>113</v>
      </c>
      <c r="E73" s="102"/>
      <c r="F73" s="102"/>
      <c r="G73" s="102"/>
      <c r="H73" s="102"/>
      <c r="I73" s="102"/>
      <c r="J73" s="103">
        <f>J374</f>
        <v>0</v>
      </c>
      <c r="L73" s="100"/>
    </row>
    <row r="74" spans="2:12" s="9" customFormat="1" ht="19.95" customHeight="1">
      <c r="B74" s="104"/>
      <c r="D74" s="105" t="s">
        <v>114</v>
      </c>
      <c r="E74" s="106"/>
      <c r="F74" s="106"/>
      <c r="G74" s="106"/>
      <c r="H74" s="106"/>
      <c r="I74" s="106"/>
      <c r="J74" s="107">
        <f>J375</f>
        <v>0</v>
      </c>
      <c r="L74" s="104"/>
    </row>
    <row r="75" spans="2:12" s="8" customFormat="1" ht="24.9" customHeight="1">
      <c r="B75" s="100"/>
      <c r="D75" s="101" t="s">
        <v>115</v>
      </c>
      <c r="E75" s="102"/>
      <c r="F75" s="102"/>
      <c r="G75" s="102"/>
      <c r="H75" s="102"/>
      <c r="I75" s="102"/>
      <c r="J75" s="103">
        <f>J393</f>
        <v>0</v>
      </c>
      <c r="L75" s="100"/>
    </row>
    <row r="76" spans="2:12" s="1" customFormat="1" ht="21.75" customHeight="1">
      <c r="B76" s="33"/>
      <c r="L76" s="33"/>
    </row>
    <row r="77" spans="2:12" s="1" customFormat="1" ht="6.9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3"/>
    </row>
    <row r="81" spans="2:63" s="1" customFormat="1" ht="6.9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3"/>
    </row>
    <row r="82" spans="2:63" s="1" customFormat="1" ht="24.9" customHeight="1">
      <c r="B82" s="33"/>
      <c r="C82" s="22" t="s">
        <v>116</v>
      </c>
      <c r="L82" s="33"/>
    </row>
    <row r="83" spans="2:63" s="1" customFormat="1" ht="6.9" customHeight="1">
      <c r="B83" s="33"/>
      <c r="L83" s="33"/>
    </row>
    <row r="84" spans="2:63" s="1" customFormat="1" ht="12" customHeight="1">
      <c r="B84" s="33"/>
      <c r="C84" s="28" t="s">
        <v>16</v>
      </c>
      <c r="L84" s="33"/>
    </row>
    <row r="85" spans="2:63" s="1" customFormat="1" ht="16.5" customHeight="1">
      <c r="B85" s="33"/>
      <c r="E85" s="303" t="str">
        <f>E7</f>
        <v>Nemocnice Karviná-Ráj - oprava střech kotelny</v>
      </c>
      <c r="F85" s="304"/>
      <c r="G85" s="304"/>
      <c r="H85" s="304"/>
      <c r="L85" s="33"/>
    </row>
    <row r="86" spans="2:63" s="1" customFormat="1" ht="12" customHeight="1">
      <c r="B86" s="33"/>
      <c r="C86" s="28" t="s">
        <v>94</v>
      </c>
      <c r="L86" s="33"/>
    </row>
    <row r="87" spans="2:63" s="1" customFormat="1" ht="16.5" customHeight="1">
      <c r="B87" s="33"/>
      <c r="E87" s="266" t="str">
        <f>E9</f>
        <v>1 - Střechy 1+2+3</v>
      </c>
      <c r="F87" s="305"/>
      <c r="G87" s="305"/>
      <c r="H87" s="305"/>
      <c r="L87" s="33"/>
    </row>
    <row r="88" spans="2:63" s="1" customFormat="1" ht="6.9" customHeight="1">
      <c r="B88" s="33"/>
      <c r="L88" s="33"/>
    </row>
    <row r="89" spans="2:63" s="1" customFormat="1" ht="12" customHeight="1">
      <c r="B89" s="33"/>
      <c r="C89" s="28" t="s">
        <v>21</v>
      </c>
      <c r="F89" s="26" t="str">
        <f>F12</f>
        <v xml:space="preserve"> </v>
      </c>
      <c r="I89" s="28" t="s">
        <v>23</v>
      </c>
      <c r="J89" s="50" t="str">
        <f>IF(J12="","",J12)</f>
        <v>8. 9. 2023</v>
      </c>
      <c r="L89" s="33"/>
    </row>
    <row r="90" spans="2:63" s="1" customFormat="1" ht="6.9" customHeight="1">
      <c r="B90" s="33"/>
      <c r="L90" s="33"/>
    </row>
    <row r="91" spans="2:63" s="1" customFormat="1" ht="15.15" customHeight="1">
      <c r="B91" s="33"/>
      <c r="C91" s="28" t="s">
        <v>25</v>
      </c>
      <c r="F91" s="26" t="str">
        <f>E15</f>
        <v>Nemocnice Karviná-Ráj, p.o.</v>
      </c>
      <c r="I91" s="28" t="s">
        <v>31</v>
      </c>
      <c r="J91" s="31" t="str">
        <f>E21</f>
        <v>ing. Jiří Majer</v>
      </c>
      <c r="L91" s="33"/>
    </row>
    <row r="92" spans="2:63" s="1" customFormat="1" ht="15.15" customHeight="1">
      <c r="B92" s="33"/>
      <c r="C92" s="28" t="s">
        <v>29</v>
      </c>
      <c r="F92" s="26" t="str">
        <f>IF(E18="","",E18)</f>
        <v>Vyplň údaj</v>
      </c>
      <c r="I92" s="28" t="s">
        <v>35</v>
      </c>
      <c r="J92" s="31" t="str">
        <f>E24</f>
        <v xml:space="preserve"> </v>
      </c>
      <c r="L92" s="33"/>
    </row>
    <row r="93" spans="2:63" s="1" customFormat="1" ht="10.35" customHeight="1">
      <c r="B93" s="33"/>
      <c r="L93" s="33"/>
    </row>
    <row r="94" spans="2:63" s="10" customFormat="1" ht="29.25" customHeight="1">
      <c r="B94" s="108"/>
      <c r="C94" s="109" t="s">
        <v>117</v>
      </c>
      <c r="D94" s="110" t="s">
        <v>58</v>
      </c>
      <c r="E94" s="110" t="s">
        <v>54</v>
      </c>
      <c r="F94" s="110" t="s">
        <v>55</v>
      </c>
      <c r="G94" s="110" t="s">
        <v>118</v>
      </c>
      <c r="H94" s="110" t="s">
        <v>119</v>
      </c>
      <c r="I94" s="110" t="s">
        <v>120</v>
      </c>
      <c r="J94" s="110" t="s">
        <v>98</v>
      </c>
      <c r="K94" s="111" t="s">
        <v>121</v>
      </c>
      <c r="L94" s="108"/>
      <c r="M94" s="57" t="s">
        <v>19</v>
      </c>
      <c r="N94" s="58" t="s">
        <v>43</v>
      </c>
      <c r="O94" s="58" t="s">
        <v>122</v>
      </c>
      <c r="P94" s="58" t="s">
        <v>123</v>
      </c>
      <c r="Q94" s="58" t="s">
        <v>124</v>
      </c>
      <c r="R94" s="58" t="s">
        <v>125</v>
      </c>
      <c r="S94" s="58" t="s">
        <v>126</v>
      </c>
      <c r="T94" s="59" t="s">
        <v>127</v>
      </c>
    </row>
    <row r="95" spans="2:63" s="1" customFormat="1" ht="22.8" customHeight="1">
      <c r="B95" s="33"/>
      <c r="C95" s="62" t="s">
        <v>128</v>
      </c>
      <c r="J95" s="112">
        <f>BK95</f>
        <v>0</v>
      </c>
      <c r="L95" s="33"/>
      <c r="M95" s="60"/>
      <c r="N95" s="51"/>
      <c r="O95" s="51"/>
      <c r="P95" s="113">
        <f>P96+P195+P374+P393</f>
        <v>0</v>
      </c>
      <c r="Q95" s="51"/>
      <c r="R95" s="113">
        <f>R96+R195+R374+R393</f>
        <v>6.5876399353500004</v>
      </c>
      <c r="S95" s="51"/>
      <c r="T95" s="114">
        <f>T96+T195+T374+T393</f>
        <v>8.2850279199999992</v>
      </c>
      <c r="AT95" s="18" t="s">
        <v>72</v>
      </c>
      <c r="AU95" s="18" t="s">
        <v>99</v>
      </c>
      <c r="BK95" s="115">
        <f>BK96+BK195+BK374+BK393</f>
        <v>0</v>
      </c>
    </row>
    <row r="96" spans="2:63" s="11" customFormat="1" ht="25.95" customHeight="1">
      <c r="B96" s="116"/>
      <c r="D96" s="117" t="s">
        <v>72</v>
      </c>
      <c r="E96" s="118" t="s">
        <v>129</v>
      </c>
      <c r="F96" s="118" t="s">
        <v>130</v>
      </c>
      <c r="I96" s="119"/>
      <c r="J96" s="120">
        <f>BK96</f>
        <v>0</v>
      </c>
      <c r="L96" s="116"/>
      <c r="M96" s="121"/>
      <c r="P96" s="122">
        <f>P97+P127+P177+P179+P192</f>
        <v>0</v>
      </c>
      <c r="R96" s="122">
        <f>R97+R127+R177+R179+R192</f>
        <v>2.3370223000000001</v>
      </c>
      <c r="T96" s="123">
        <f>T97+T127+T177+T179+T192</f>
        <v>6.1216539999999995</v>
      </c>
      <c r="AR96" s="117" t="s">
        <v>34</v>
      </c>
      <c r="AT96" s="124" t="s">
        <v>72</v>
      </c>
      <c r="AU96" s="124" t="s">
        <v>73</v>
      </c>
      <c r="AY96" s="117" t="s">
        <v>131</v>
      </c>
      <c r="BK96" s="125">
        <f>BK97+BK127+BK177+BK179+BK192</f>
        <v>0</v>
      </c>
    </row>
    <row r="97" spans="2:65" s="11" customFormat="1" ht="22.8" customHeight="1">
      <c r="B97" s="116"/>
      <c r="D97" s="117" t="s">
        <v>72</v>
      </c>
      <c r="E97" s="126" t="s">
        <v>132</v>
      </c>
      <c r="F97" s="126" t="s">
        <v>133</v>
      </c>
      <c r="I97" s="119"/>
      <c r="J97" s="127">
        <f>BK97</f>
        <v>0</v>
      </c>
      <c r="L97" s="116"/>
      <c r="M97" s="121"/>
      <c r="P97" s="122">
        <f>SUM(P98:P126)</f>
        <v>0</v>
      </c>
      <c r="R97" s="122">
        <f>SUM(R98:R126)</f>
        <v>2.1824335000000001</v>
      </c>
      <c r="T97" s="123">
        <f>SUM(T98:T126)</f>
        <v>0.98611399999999994</v>
      </c>
      <c r="AR97" s="117" t="s">
        <v>34</v>
      </c>
      <c r="AT97" s="124" t="s">
        <v>72</v>
      </c>
      <c r="AU97" s="124" t="s">
        <v>34</v>
      </c>
      <c r="AY97" s="117" t="s">
        <v>131</v>
      </c>
      <c r="BK97" s="125">
        <f>SUM(BK98:BK126)</f>
        <v>0</v>
      </c>
    </row>
    <row r="98" spans="2:65" s="1" customFormat="1" ht="33" customHeight="1">
      <c r="B98" s="33"/>
      <c r="C98" s="128" t="s">
        <v>34</v>
      </c>
      <c r="D98" s="128" t="s">
        <v>134</v>
      </c>
      <c r="E98" s="129" t="s">
        <v>135</v>
      </c>
      <c r="F98" s="130" t="s">
        <v>136</v>
      </c>
      <c r="G98" s="131" t="s">
        <v>137</v>
      </c>
      <c r="H98" s="132">
        <v>11.472</v>
      </c>
      <c r="I98" s="133"/>
      <c r="J98" s="134">
        <f>ROUND(I98*H98,2)</f>
        <v>0</v>
      </c>
      <c r="K98" s="130" t="s">
        <v>138</v>
      </c>
      <c r="L98" s="33"/>
      <c r="M98" s="135" t="s">
        <v>19</v>
      </c>
      <c r="N98" s="136" t="s">
        <v>44</v>
      </c>
      <c r="P98" s="137">
        <f>O98*H98</f>
        <v>0</v>
      </c>
      <c r="Q98" s="137">
        <v>3.15E-2</v>
      </c>
      <c r="R98" s="137">
        <f>Q98*H98</f>
        <v>0.36136799999999997</v>
      </c>
      <c r="S98" s="137">
        <v>0</v>
      </c>
      <c r="T98" s="138">
        <f>S98*H98</f>
        <v>0</v>
      </c>
      <c r="AR98" s="139" t="s">
        <v>87</v>
      </c>
      <c r="AT98" s="139" t="s">
        <v>134</v>
      </c>
      <c r="AU98" s="139" t="s">
        <v>81</v>
      </c>
      <c r="AY98" s="18" t="s">
        <v>131</v>
      </c>
      <c r="BE98" s="140">
        <f>IF(N98="základní",J98,0)</f>
        <v>0</v>
      </c>
      <c r="BF98" s="140">
        <f>IF(N98="snížená",J98,0)</f>
        <v>0</v>
      </c>
      <c r="BG98" s="140">
        <f>IF(N98="zákl. přenesená",J98,0)</f>
        <v>0</v>
      </c>
      <c r="BH98" s="140">
        <f>IF(N98="sníž. přenesená",J98,0)</f>
        <v>0</v>
      </c>
      <c r="BI98" s="140">
        <f>IF(N98="nulová",J98,0)</f>
        <v>0</v>
      </c>
      <c r="BJ98" s="18" t="s">
        <v>34</v>
      </c>
      <c r="BK98" s="140">
        <f>ROUND(I98*H98,2)</f>
        <v>0</v>
      </c>
      <c r="BL98" s="18" t="s">
        <v>87</v>
      </c>
      <c r="BM98" s="139" t="s">
        <v>139</v>
      </c>
    </row>
    <row r="99" spans="2:65" s="1" customFormat="1" ht="10.199999999999999" hidden="1">
      <c r="B99" s="33"/>
      <c r="D99" s="141" t="s">
        <v>140</v>
      </c>
      <c r="F99" s="142" t="s">
        <v>141</v>
      </c>
      <c r="I99" s="143"/>
      <c r="L99" s="33"/>
      <c r="M99" s="144"/>
      <c r="T99" s="54"/>
      <c r="AT99" s="18" t="s">
        <v>140</v>
      </c>
      <c r="AU99" s="18" t="s">
        <v>81</v>
      </c>
    </row>
    <row r="100" spans="2:65" s="12" customFormat="1" ht="10.199999999999999">
      <c r="B100" s="145"/>
      <c r="D100" s="146" t="s">
        <v>142</v>
      </c>
      <c r="E100" s="147" t="s">
        <v>19</v>
      </c>
      <c r="F100" s="148" t="s">
        <v>143</v>
      </c>
      <c r="H100" s="147" t="s">
        <v>19</v>
      </c>
      <c r="I100" s="149"/>
      <c r="L100" s="145"/>
      <c r="M100" s="150"/>
      <c r="T100" s="151"/>
      <c r="AT100" s="147" t="s">
        <v>142</v>
      </c>
      <c r="AU100" s="147" t="s">
        <v>81</v>
      </c>
      <c r="AV100" s="12" t="s">
        <v>34</v>
      </c>
      <c r="AW100" s="12" t="s">
        <v>33</v>
      </c>
      <c r="AX100" s="12" t="s">
        <v>73</v>
      </c>
      <c r="AY100" s="147" t="s">
        <v>131</v>
      </c>
    </row>
    <row r="101" spans="2:65" s="13" customFormat="1" ht="10.199999999999999">
      <c r="B101" s="152"/>
      <c r="D101" s="146" t="s">
        <v>142</v>
      </c>
      <c r="E101" s="153" t="s">
        <v>19</v>
      </c>
      <c r="F101" s="154" t="s">
        <v>144</v>
      </c>
      <c r="H101" s="155">
        <v>7.7720000000000002</v>
      </c>
      <c r="I101" s="156"/>
      <c r="L101" s="152"/>
      <c r="M101" s="157"/>
      <c r="T101" s="158"/>
      <c r="AT101" s="153" t="s">
        <v>142</v>
      </c>
      <c r="AU101" s="153" t="s">
        <v>81</v>
      </c>
      <c r="AV101" s="13" t="s">
        <v>81</v>
      </c>
      <c r="AW101" s="13" t="s">
        <v>33</v>
      </c>
      <c r="AX101" s="13" t="s">
        <v>73</v>
      </c>
      <c r="AY101" s="153" t="s">
        <v>131</v>
      </c>
    </row>
    <row r="102" spans="2:65" s="12" customFormat="1" ht="10.199999999999999">
      <c r="B102" s="145"/>
      <c r="D102" s="146" t="s">
        <v>142</v>
      </c>
      <c r="E102" s="147" t="s">
        <v>19</v>
      </c>
      <c r="F102" s="148" t="s">
        <v>145</v>
      </c>
      <c r="H102" s="147" t="s">
        <v>19</v>
      </c>
      <c r="I102" s="149"/>
      <c r="L102" s="145"/>
      <c r="M102" s="150"/>
      <c r="T102" s="151"/>
      <c r="AT102" s="147" t="s">
        <v>142</v>
      </c>
      <c r="AU102" s="147" t="s">
        <v>81</v>
      </c>
      <c r="AV102" s="12" t="s">
        <v>34</v>
      </c>
      <c r="AW102" s="12" t="s">
        <v>33</v>
      </c>
      <c r="AX102" s="12" t="s">
        <v>73</v>
      </c>
      <c r="AY102" s="147" t="s">
        <v>131</v>
      </c>
    </row>
    <row r="103" spans="2:65" s="13" customFormat="1" ht="10.199999999999999">
      <c r="B103" s="152"/>
      <c r="D103" s="146" t="s">
        <v>142</v>
      </c>
      <c r="E103" s="153" t="s">
        <v>19</v>
      </c>
      <c r="F103" s="154" t="s">
        <v>146</v>
      </c>
      <c r="H103" s="155">
        <v>3.7</v>
      </c>
      <c r="I103" s="156"/>
      <c r="L103" s="152"/>
      <c r="M103" s="157"/>
      <c r="T103" s="158"/>
      <c r="AT103" s="153" t="s">
        <v>142</v>
      </c>
      <c r="AU103" s="153" t="s">
        <v>81</v>
      </c>
      <c r="AV103" s="13" t="s">
        <v>81</v>
      </c>
      <c r="AW103" s="13" t="s">
        <v>33</v>
      </c>
      <c r="AX103" s="13" t="s">
        <v>73</v>
      </c>
      <c r="AY103" s="153" t="s">
        <v>131</v>
      </c>
    </row>
    <row r="104" spans="2:65" s="14" customFormat="1" ht="10.199999999999999">
      <c r="B104" s="159"/>
      <c r="D104" s="146" t="s">
        <v>142</v>
      </c>
      <c r="E104" s="160" t="s">
        <v>19</v>
      </c>
      <c r="F104" s="161" t="s">
        <v>147</v>
      </c>
      <c r="H104" s="162">
        <v>11.472</v>
      </c>
      <c r="I104" s="163"/>
      <c r="L104" s="159"/>
      <c r="M104" s="164"/>
      <c r="T104" s="165"/>
      <c r="AT104" s="160" t="s">
        <v>142</v>
      </c>
      <c r="AU104" s="160" t="s">
        <v>81</v>
      </c>
      <c r="AV104" s="14" t="s">
        <v>87</v>
      </c>
      <c r="AW104" s="14" t="s">
        <v>33</v>
      </c>
      <c r="AX104" s="14" t="s">
        <v>34</v>
      </c>
      <c r="AY104" s="160" t="s">
        <v>131</v>
      </c>
    </row>
    <row r="105" spans="2:65" s="1" customFormat="1" ht="16.5" customHeight="1">
      <c r="B105" s="33"/>
      <c r="C105" s="128" t="s">
        <v>81</v>
      </c>
      <c r="D105" s="128" t="s">
        <v>134</v>
      </c>
      <c r="E105" s="129" t="s">
        <v>148</v>
      </c>
      <c r="F105" s="130" t="s">
        <v>149</v>
      </c>
      <c r="G105" s="131" t="s">
        <v>137</v>
      </c>
      <c r="H105" s="132">
        <v>11.472</v>
      </c>
      <c r="I105" s="133"/>
      <c r="J105" s="134">
        <f>ROUND(I105*H105,2)</f>
        <v>0</v>
      </c>
      <c r="K105" s="130" t="s">
        <v>19</v>
      </c>
      <c r="L105" s="33"/>
      <c r="M105" s="135" t="s">
        <v>19</v>
      </c>
      <c r="N105" s="136" t="s">
        <v>44</v>
      </c>
      <c r="P105" s="137">
        <f>O105*H105</f>
        <v>0</v>
      </c>
      <c r="Q105" s="137">
        <v>0.06</v>
      </c>
      <c r="R105" s="137">
        <f>Q105*H105</f>
        <v>0.68831999999999993</v>
      </c>
      <c r="S105" s="137">
        <v>0</v>
      </c>
      <c r="T105" s="138">
        <f>S105*H105</f>
        <v>0</v>
      </c>
      <c r="AR105" s="139" t="s">
        <v>87</v>
      </c>
      <c r="AT105" s="139" t="s">
        <v>134</v>
      </c>
      <c r="AU105" s="139" t="s">
        <v>81</v>
      </c>
      <c r="AY105" s="18" t="s">
        <v>131</v>
      </c>
      <c r="BE105" s="140">
        <f>IF(N105="základní",J105,0)</f>
        <v>0</v>
      </c>
      <c r="BF105" s="140">
        <f>IF(N105="snížená",J105,0)</f>
        <v>0</v>
      </c>
      <c r="BG105" s="140">
        <f>IF(N105="zákl. přenesená",J105,0)</f>
        <v>0</v>
      </c>
      <c r="BH105" s="140">
        <f>IF(N105="sníž. přenesená",J105,0)</f>
        <v>0</v>
      </c>
      <c r="BI105" s="140">
        <f>IF(N105="nulová",J105,0)</f>
        <v>0</v>
      </c>
      <c r="BJ105" s="18" t="s">
        <v>34</v>
      </c>
      <c r="BK105" s="140">
        <f>ROUND(I105*H105,2)</f>
        <v>0</v>
      </c>
      <c r="BL105" s="18" t="s">
        <v>87</v>
      </c>
      <c r="BM105" s="139" t="s">
        <v>150</v>
      </c>
    </row>
    <row r="106" spans="2:65" s="12" customFormat="1" ht="10.199999999999999">
      <c r="B106" s="145"/>
      <c r="D106" s="146" t="s">
        <v>142</v>
      </c>
      <c r="E106" s="147" t="s">
        <v>19</v>
      </c>
      <c r="F106" s="148" t="s">
        <v>151</v>
      </c>
      <c r="H106" s="147" t="s">
        <v>19</v>
      </c>
      <c r="I106" s="149"/>
      <c r="L106" s="145"/>
      <c r="M106" s="150"/>
      <c r="T106" s="151"/>
      <c r="AT106" s="147" t="s">
        <v>142</v>
      </c>
      <c r="AU106" s="147" t="s">
        <v>81</v>
      </c>
      <c r="AV106" s="12" t="s">
        <v>34</v>
      </c>
      <c r="AW106" s="12" t="s">
        <v>33</v>
      </c>
      <c r="AX106" s="12" t="s">
        <v>73</v>
      </c>
      <c r="AY106" s="147" t="s">
        <v>131</v>
      </c>
    </row>
    <row r="107" spans="2:65" s="13" customFormat="1" ht="10.199999999999999">
      <c r="B107" s="152"/>
      <c r="D107" s="146" t="s">
        <v>142</v>
      </c>
      <c r="E107" s="153" t="s">
        <v>19</v>
      </c>
      <c r="F107" s="154" t="s">
        <v>152</v>
      </c>
      <c r="H107" s="155">
        <v>7.7720000000000002</v>
      </c>
      <c r="I107" s="156"/>
      <c r="L107" s="152"/>
      <c r="M107" s="157"/>
      <c r="T107" s="158"/>
      <c r="AT107" s="153" t="s">
        <v>142</v>
      </c>
      <c r="AU107" s="153" t="s">
        <v>81</v>
      </c>
      <c r="AV107" s="13" t="s">
        <v>81</v>
      </c>
      <c r="AW107" s="13" t="s">
        <v>33</v>
      </c>
      <c r="AX107" s="13" t="s">
        <v>73</v>
      </c>
      <c r="AY107" s="153" t="s">
        <v>131</v>
      </c>
    </row>
    <row r="108" spans="2:65" s="12" customFormat="1" ht="10.199999999999999">
      <c r="B108" s="145"/>
      <c r="D108" s="146" t="s">
        <v>142</v>
      </c>
      <c r="E108" s="147" t="s">
        <v>19</v>
      </c>
      <c r="F108" s="148" t="s">
        <v>145</v>
      </c>
      <c r="H108" s="147" t="s">
        <v>19</v>
      </c>
      <c r="I108" s="149"/>
      <c r="L108" s="145"/>
      <c r="M108" s="150"/>
      <c r="T108" s="151"/>
      <c r="AT108" s="147" t="s">
        <v>142</v>
      </c>
      <c r="AU108" s="147" t="s">
        <v>81</v>
      </c>
      <c r="AV108" s="12" t="s">
        <v>34</v>
      </c>
      <c r="AW108" s="12" t="s">
        <v>33</v>
      </c>
      <c r="AX108" s="12" t="s">
        <v>73</v>
      </c>
      <c r="AY108" s="147" t="s">
        <v>131</v>
      </c>
    </row>
    <row r="109" spans="2:65" s="13" customFormat="1" ht="10.199999999999999">
      <c r="B109" s="152"/>
      <c r="D109" s="146" t="s">
        <v>142</v>
      </c>
      <c r="E109" s="153" t="s">
        <v>19</v>
      </c>
      <c r="F109" s="154" t="s">
        <v>146</v>
      </c>
      <c r="H109" s="155">
        <v>3.7</v>
      </c>
      <c r="I109" s="156"/>
      <c r="L109" s="152"/>
      <c r="M109" s="157"/>
      <c r="T109" s="158"/>
      <c r="AT109" s="153" t="s">
        <v>142</v>
      </c>
      <c r="AU109" s="153" t="s">
        <v>81</v>
      </c>
      <c r="AV109" s="13" t="s">
        <v>81</v>
      </c>
      <c r="AW109" s="13" t="s">
        <v>33</v>
      </c>
      <c r="AX109" s="13" t="s">
        <v>73</v>
      </c>
      <c r="AY109" s="153" t="s">
        <v>131</v>
      </c>
    </row>
    <row r="110" spans="2:65" s="14" customFormat="1" ht="10.199999999999999">
      <c r="B110" s="159"/>
      <c r="D110" s="146" t="s">
        <v>142</v>
      </c>
      <c r="E110" s="160" t="s">
        <v>19</v>
      </c>
      <c r="F110" s="161" t="s">
        <v>147</v>
      </c>
      <c r="H110" s="162">
        <v>11.472</v>
      </c>
      <c r="I110" s="163"/>
      <c r="L110" s="159"/>
      <c r="M110" s="164"/>
      <c r="T110" s="165"/>
      <c r="AT110" s="160" t="s">
        <v>142</v>
      </c>
      <c r="AU110" s="160" t="s">
        <v>81</v>
      </c>
      <c r="AV110" s="14" t="s">
        <v>87</v>
      </c>
      <c r="AW110" s="14" t="s">
        <v>33</v>
      </c>
      <c r="AX110" s="14" t="s">
        <v>34</v>
      </c>
      <c r="AY110" s="160" t="s">
        <v>131</v>
      </c>
    </row>
    <row r="111" spans="2:65" s="1" customFormat="1" ht="16.5" customHeight="1">
      <c r="B111" s="33"/>
      <c r="C111" s="128" t="s">
        <v>84</v>
      </c>
      <c r="D111" s="128" t="s">
        <v>134</v>
      </c>
      <c r="E111" s="129" t="s">
        <v>153</v>
      </c>
      <c r="F111" s="130" t="s">
        <v>154</v>
      </c>
      <c r="G111" s="131" t="s">
        <v>155</v>
      </c>
      <c r="H111" s="132">
        <v>20</v>
      </c>
      <c r="I111" s="133"/>
      <c r="J111" s="134">
        <f>ROUND(I111*H111,2)</f>
        <v>0</v>
      </c>
      <c r="K111" s="130" t="s">
        <v>19</v>
      </c>
      <c r="L111" s="33"/>
      <c r="M111" s="135" t="s">
        <v>19</v>
      </c>
      <c r="N111" s="136" t="s">
        <v>44</v>
      </c>
      <c r="P111" s="137">
        <f>O111*H111</f>
        <v>0</v>
      </c>
      <c r="Q111" s="137">
        <v>8.0000000000000002E-3</v>
      </c>
      <c r="R111" s="137">
        <f>Q111*H111</f>
        <v>0.16</v>
      </c>
      <c r="S111" s="137">
        <v>4.0000000000000001E-3</v>
      </c>
      <c r="T111" s="138">
        <f>S111*H111</f>
        <v>0.08</v>
      </c>
      <c r="AR111" s="139" t="s">
        <v>87</v>
      </c>
      <c r="AT111" s="139" t="s">
        <v>134</v>
      </c>
      <c r="AU111" s="139" t="s">
        <v>81</v>
      </c>
      <c r="AY111" s="18" t="s">
        <v>131</v>
      </c>
      <c r="BE111" s="140">
        <f>IF(N111="základní",J111,0)</f>
        <v>0</v>
      </c>
      <c r="BF111" s="140">
        <f>IF(N111="snížená",J111,0)</f>
        <v>0</v>
      </c>
      <c r="BG111" s="140">
        <f>IF(N111="zákl. přenesená",J111,0)</f>
        <v>0</v>
      </c>
      <c r="BH111" s="140">
        <f>IF(N111="sníž. přenesená",J111,0)</f>
        <v>0</v>
      </c>
      <c r="BI111" s="140">
        <f>IF(N111="nulová",J111,0)</f>
        <v>0</v>
      </c>
      <c r="BJ111" s="18" t="s">
        <v>34</v>
      </c>
      <c r="BK111" s="140">
        <f>ROUND(I111*H111,2)</f>
        <v>0</v>
      </c>
      <c r="BL111" s="18" t="s">
        <v>87</v>
      </c>
      <c r="BM111" s="139" t="s">
        <v>156</v>
      </c>
    </row>
    <row r="112" spans="2:65" s="12" customFormat="1" ht="10.199999999999999">
      <c r="B112" s="145"/>
      <c r="D112" s="146" t="s">
        <v>142</v>
      </c>
      <c r="E112" s="147" t="s">
        <v>19</v>
      </c>
      <c r="F112" s="148" t="s">
        <v>157</v>
      </c>
      <c r="H112" s="147" t="s">
        <v>19</v>
      </c>
      <c r="I112" s="149"/>
      <c r="L112" s="145"/>
      <c r="M112" s="150"/>
      <c r="T112" s="151"/>
      <c r="AT112" s="147" t="s">
        <v>142</v>
      </c>
      <c r="AU112" s="147" t="s">
        <v>81</v>
      </c>
      <c r="AV112" s="12" t="s">
        <v>34</v>
      </c>
      <c r="AW112" s="12" t="s">
        <v>33</v>
      </c>
      <c r="AX112" s="12" t="s">
        <v>73</v>
      </c>
      <c r="AY112" s="147" t="s">
        <v>131</v>
      </c>
    </row>
    <row r="113" spans="2:65" s="13" customFormat="1" ht="10.199999999999999">
      <c r="B113" s="152"/>
      <c r="D113" s="146" t="s">
        <v>142</v>
      </c>
      <c r="E113" s="153" t="s">
        <v>19</v>
      </c>
      <c r="F113" s="154" t="s">
        <v>8</v>
      </c>
      <c r="H113" s="155">
        <v>15</v>
      </c>
      <c r="I113" s="156"/>
      <c r="L113" s="152"/>
      <c r="M113" s="157"/>
      <c r="T113" s="158"/>
      <c r="AT113" s="153" t="s">
        <v>142</v>
      </c>
      <c r="AU113" s="153" t="s">
        <v>81</v>
      </c>
      <c r="AV113" s="13" t="s">
        <v>81</v>
      </c>
      <c r="AW113" s="13" t="s">
        <v>33</v>
      </c>
      <c r="AX113" s="13" t="s">
        <v>73</v>
      </c>
      <c r="AY113" s="153" t="s">
        <v>131</v>
      </c>
    </row>
    <row r="114" spans="2:65" s="12" customFormat="1" ht="10.199999999999999">
      <c r="B114" s="145"/>
      <c r="D114" s="146" t="s">
        <v>142</v>
      </c>
      <c r="E114" s="147" t="s">
        <v>19</v>
      </c>
      <c r="F114" s="148" t="s">
        <v>158</v>
      </c>
      <c r="H114" s="147" t="s">
        <v>19</v>
      </c>
      <c r="I114" s="149"/>
      <c r="L114" s="145"/>
      <c r="M114" s="150"/>
      <c r="T114" s="151"/>
      <c r="AT114" s="147" t="s">
        <v>142</v>
      </c>
      <c r="AU114" s="147" t="s">
        <v>81</v>
      </c>
      <c r="AV114" s="12" t="s">
        <v>34</v>
      </c>
      <c r="AW114" s="12" t="s">
        <v>33</v>
      </c>
      <c r="AX114" s="12" t="s">
        <v>73</v>
      </c>
      <c r="AY114" s="147" t="s">
        <v>131</v>
      </c>
    </row>
    <row r="115" spans="2:65" s="13" customFormat="1" ht="10.199999999999999">
      <c r="B115" s="152"/>
      <c r="D115" s="146" t="s">
        <v>142</v>
      </c>
      <c r="E115" s="153" t="s">
        <v>19</v>
      </c>
      <c r="F115" s="154" t="s">
        <v>90</v>
      </c>
      <c r="H115" s="155">
        <v>5</v>
      </c>
      <c r="I115" s="156"/>
      <c r="L115" s="152"/>
      <c r="M115" s="157"/>
      <c r="T115" s="158"/>
      <c r="AT115" s="153" t="s">
        <v>142</v>
      </c>
      <c r="AU115" s="153" t="s">
        <v>81</v>
      </c>
      <c r="AV115" s="13" t="s">
        <v>81</v>
      </c>
      <c r="AW115" s="13" t="s">
        <v>33</v>
      </c>
      <c r="AX115" s="13" t="s">
        <v>73</v>
      </c>
      <c r="AY115" s="153" t="s">
        <v>131</v>
      </c>
    </row>
    <row r="116" spans="2:65" s="14" customFormat="1" ht="10.199999999999999">
      <c r="B116" s="159"/>
      <c r="D116" s="146" t="s">
        <v>142</v>
      </c>
      <c r="E116" s="160" t="s">
        <v>19</v>
      </c>
      <c r="F116" s="161" t="s">
        <v>147</v>
      </c>
      <c r="H116" s="162">
        <v>20</v>
      </c>
      <c r="I116" s="163"/>
      <c r="L116" s="159"/>
      <c r="M116" s="164"/>
      <c r="T116" s="165"/>
      <c r="AT116" s="160" t="s">
        <v>142</v>
      </c>
      <c r="AU116" s="160" t="s">
        <v>81</v>
      </c>
      <c r="AV116" s="14" t="s">
        <v>87</v>
      </c>
      <c r="AW116" s="14" t="s">
        <v>33</v>
      </c>
      <c r="AX116" s="14" t="s">
        <v>34</v>
      </c>
      <c r="AY116" s="160" t="s">
        <v>131</v>
      </c>
    </row>
    <row r="117" spans="2:65" s="1" customFormat="1" ht="16.5" customHeight="1">
      <c r="B117" s="33"/>
      <c r="C117" s="128" t="s">
        <v>87</v>
      </c>
      <c r="D117" s="128" t="s">
        <v>134</v>
      </c>
      <c r="E117" s="129" t="s">
        <v>159</v>
      </c>
      <c r="F117" s="130" t="s">
        <v>160</v>
      </c>
      <c r="G117" s="131" t="s">
        <v>137</v>
      </c>
      <c r="H117" s="132">
        <v>14.64</v>
      </c>
      <c r="I117" s="133"/>
      <c r="J117" s="134">
        <f>ROUND(I117*H117,2)</f>
        <v>0</v>
      </c>
      <c r="K117" s="130" t="s">
        <v>19</v>
      </c>
      <c r="L117" s="33"/>
      <c r="M117" s="135" t="s">
        <v>19</v>
      </c>
      <c r="N117" s="136" t="s">
        <v>44</v>
      </c>
      <c r="P117" s="137">
        <f>O117*H117</f>
        <v>0</v>
      </c>
      <c r="Q117" s="137">
        <v>2.6370000000000001E-2</v>
      </c>
      <c r="R117" s="137">
        <f>Q117*H117</f>
        <v>0.38605680000000003</v>
      </c>
      <c r="S117" s="137">
        <v>2.1999999999999999E-2</v>
      </c>
      <c r="T117" s="138">
        <f>S117*H117</f>
        <v>0.32207999999999998</v>
      </c>
      <c r="AR117" s="139" t="s">
        <v>87</v>
      </c>
      <c r="AT117" s="139" t="s">
        <v>134</v>
      </c>
      <c r="AU117" s="139" t="s">
        <v>81</v>
      </c>
      <c r="AY117" s="18" t="s">
        <v>131</v>
      </c>
      <c r="BE117" s="140">
        <f>IF(N117="základní",J117,0)</f>
        <v>0</v>
      </c>
      <c r="BF117" s="140">
        <f>IF(N117="snížená",J117,0)</f>
        <v>0</v>
      </c>
      <c r="BG117" s="140">
        <f>IF(N117="zákl. přenesená",J117,0)</f>
        <v>0</v>
      </c>
      <c r="BH117" s="140">
        <f>IF(N117="sníž. přenesená",J117,0)</f>
        <v>0</v>
      </c>
      <c r="BI117" s="140">
        <f>IF(N117="nulová",J117,0)</f>
        <v>0</v>
      </c>
      <c r="BJ117" s="18" t="s">
        <v>34</v>
      </c>
      <c r="BK117" s="140">
        <f>ROUND(I117*H117,2)</f>
        <v>0</v>
      </c>
      <c r="BL117" s="18" t="s">
        <v>87</v>
      </c>
      <c r="BM117" s="139" t="s">
        <v>161</v>
      </c>
    </row>
    <row r="118" spans="2:65" s="12" customFormat="1" ht="10.199999999999999">
      <c r="B118" s="145"/>
      <c r="D118" s="146" t="s">
        <v>142</v>
      </c>
      <c r="E118" s="147" t="s">
        <v>19</v>
      </c>
      <c r="F118" s="148" t="s">
        <v>162</v>
      </c>
      <c r="H118" s="147" t="s">
        <v>19</v>
      </c>
      <c r="I118" s="149"/>
      <c r="L118" s="145"/>
      <c r="M118" s="150"/>
      <c r="T118" s="151"/>
      <c r="AT118" s="147" t="s">
        <v>142</v>
      </c>
      <c r="AU118" s="147" t="s">
        <v>81</v>
      </c>
      <c r="AV118" s="12" t="s">
        <v>34</v>
      </c>
      <c r="AW118" s="12" t="s">
        <v>33</v>
      </c>
      <c r="AX118" s="12" t="s">
        <v>73</v>
      </c>
      <c r="AY118" s="147" t="s">
        <v>131</v>
      </c>
    </row>
    <row r="119" spans="2:65" s="13" customFormat="1" ht="10.199999999999999">
      <c r="B119" s="152"/>
      <c r="D119" s="146" t="s">
        <v>142</v>
      </c>
      <c r="E119" s="153" t="s">
        <v>19</v>
      </c>
      <c r="F119" s="154" t="s">
        <v>163</v>
      </c>
      <c r="H119" s="155">
        <v>14.64</v>
      </c>
      <c r="I119" s="156"/>
      <c r="L119" s="152"/>
      <c r="M119" s="157"/>
      <c r="T119" s="158"/>
      <c r="AT119" s="153" t="s">
        <v>142</v>
      </c>
      <c r="AU119" s="153" t="s">
        <v>81</v>
      </c>
      <c r="AV119" s="13" t="s">
        <v>81</v>
      </c>
      <c r="AW119" s="13" t="s">
        <v>33</v>
      </c>
      <c r="AX119" s="13" t="s">
        <v>73</v>
      </c>
      <c r="AY119" s="153" t="s">
        <v>131</v>
      </c>
    </row>
    <row r="120" spans="2:65" s="14" customFormat="1" ht="10.199999999999999">
      <c r="B120" s="159"/>
      <c r="D120" s="146" t="s">
        <v>142</v>
      </c>
      <c r="E120" s="160" t="s">
        <v>19</v>
      </c>
      <c r="F120" s="161" t="s">
        <v>147</v>
      </c>
      <c r="H120" s="162">
        <v>14.64</v>
      </c>
      <c r="I120" s="163"/>
      <c r="L120" s="159"/>
      <c r="M120" s="164"/>
      <c r="T120" s="165"/>
      <c r="AT120" s="160" t="s">
        <v>142</v>
      </c>
      <c r="AU120" s="160" t="s">
        <v>81</v>
      </c>
      <c r="AV120" s="14" t="s">
        <v>87</v>
      </c>
      <c r="AW120" s="14" t="s">
        <v>33</v>
      </c>
      <c r="AX120" s="14" t="s">
        <v>34</v>
      </c>
      <c r="AY120" s="160" t="s">
        <v>131</v>
      </c>
    </row>
    <row r="121" spans="2:65" s="1" customFormat="1" ht="21.75" customHeight="1">
      <c r="B121" s="33"/>
      <c r="C121" s="128" t="s">
        <v>90</v>
      </c>
      <c r="D121" s="128" t="s">
        <v>134</v>
      </c>
      <c r="E121" s="129" t="s">
        <v>164</v>
      </c>
      <c r="F121" s="130" t="s">
        <v>165</v>
      </c>
      <c r="G121" s="131" t="s">
        <v>137</v>
      </c>
      <c r="H121" s="132">
        <v>26.547000000000001</v>
      </c>
      <c r="I121" s="133"/>
      <c r="J121" s="134">
        <f>ROUND(I121*H121,2)</f>
        <v>0</v>
      </c>
      <c r="K121" s="130" t="s">
        <v>19</v>
      </c>
      <c r="L121" s="33"/>
      <c r="M121" s="135" t="s">
        <v>19</v>
      </c>
      <c r="N121" s="136" t="s">
        <v>44</v>
      </c>
      <c r="P121" s="137">
        <f>O121*H121</f>
        <v>0</v>
      </c>
      <c r="Q121" s="137">
        <v>2.2100000000000002E-2</v>
      </c>
      <c r="R121" s="137">
        <f>Q121*H121</f>
        <v>0.58668870000000006</v>
      </c>
      <c r="S121" s="137">
        <v>2.1999999999999999E-2</v>
      </c>
      <c r="T121" s="138">
        <f>S121*H121</f>
        <v>0.58403399999999994</v>
      </c>
      <c r="AR121" s="139" t="s">
        <v>87</v>
      </c>
      <c r="AT121" s="139" t="s">
        <v>134</v>
      </c>
      <c r="AU121" s="139" t="s">
        <v>81</v>
      </c>
      <c r="AY121" s="18" t="s">
        <v>131</v>
      </c>
      <c r="BE121" s="140">
        <f>IF(N121="základní",J121,0)</f>
        <v>0</v>
      </c>
      <c r="BF121" s="140">
        <f>IF(N121="snížená",J121,0)</f>
        <v>0</v>
      </c>
      <c r="BG121" s="140">
        <f>IF(N121="zákl. přenesená",J121,0)</f>
        <v>0</v>
      </c>
      <c r="BH121" s="140">
        <f>IF(N121="sníž. přenesená",J121,0)</f>
        <v>0</v>
      </c>
      <c r="BI121" s="140">
        <f>IF(N121="nulová",J121,0)</f>
        <v>0</v>
      </c>
      <c r="BJ121" s="18" t="s">
        <v>34</v>
      </c>
      <c r="BK121" s="140">
        <f>ROUND(I121*H121,2)</f>
        <v>0</v>
      </c>
      <c r="BL121" s="18" t="s">
        <v>87</v>
      </c>
      <c r="BM121" s="139" t="s">
        <v>166</v>
      </c>
    </row>
    <row r="122" spans="2:65" s="12" customFormat="1" ht="10.199999999999999">
      <c r="B122" s="145"/>
      <c r="D122" s="146" t="s">
        <v>142</v>
      </c>
      <c r="E122" s="147" t="s">
        <v>19</v>
      </c>
      <c r="F122" s="148" t="s">
        <v>167</v>
      </c>
      <c r="H122" s="147" t="s">
        <v>19</v>
      </c>
      <c r="I122" s="149"/>
      <c r="L122" s="145"/>
      <c r="M122" s="150"/>
      <c r="T122" s="151"/>
      <c r="AT122" s="147" t="s">
        <v>142</v>
      </c>
      <c r="AU122" s="147" t="s">
        <v>81</v>
      </c>
      <c r="AV122" s="12" t="s">
        <v>34</v>
      </c>
      <c r="AW122" s="12" t="s">
        <v>33</v>
      </c>
      <c r="AX122" s="12" t="s">
        <v>73</v>
      </c>
      <c r="AY122" s="147" t="s">
        <v>131</v>
      </c>
    </row>
    <row r="123" spans="2:65" s="13" customFormat="1" ht="10.199999999999999">
      <c r="B123" s="152"/>
      <c r="D123" s="146" t="s">
        <v>142</v>
      </c>
      <c r="E123" s="153" t="s">
        <v>19</v>
      </c>
      <c r="F123" s="154" t="s">
        <v>168</v>
      </c>
      <c r="H123" s="155">
        <v>18.962</v>
      </c>
      <c r="I123" s="156"/>
      <c r="L123" s="152"/>
      <c r="M123" s="157"/>
      <c r="T123" s="158"/>
      <c r="AT123" s="153" t="s">
        <v>142</v>
      </c>
      <c r="AU123" s="153" t="s">
        <v>81</v>
      </c>
      <c r="AV123" s="13" t="s">
        <v>81</v>
      </c>
      <c r="AW123" s="13" t="s">
        <v>33</v>
      </c>
      <c r="AX123" s="13" t="s">
        <v>73</v>
      </c>
      <c r="AY123" s="153" t="s">
        <v>131</v>
      </c>
    </row>
    <row r="124" spans="2:65" s="12" customFormat="1" ht="10.199999999999999">
      <c r="B124" s="145"/>
      <c r="D124" s="146" t="s">
        <v>142</v>
      </c>
      <c r="E124" s="147" t="s">
        <v>19</v>
      </c>
      <c r="F124" s="148" t="s">
        <v>169</v>
      </c>
      <c r="H124" s="147" t="s">
        <v>19</v>
      </c>
      <c r="I124" s="149"/>
      <c r="L124" s="145"/>
      <c r="M124" s="150"/>
      <c r="T124" s="151"/>
      <c r="AT124" s="147" t="s">
        <v>142</v>
      </c>
      <c r="AU124" s="147" t="s">
        <v>81</v>
      </c>
      <c r="AV124" s="12" t="s">
        <v>34</v>
      </c>
      <c r="AW124" s="12" t="s">
        <v>33</v>
      </c>
      <c r="AX124" s="12" t="s">
        <v>73</v>
      </c>
      <c r="AY124" s="147" t="s">
        <v>131</v>
      </c>
    </row>
    <row r="125" spans="2:65" s="13" customFormat="1" ht="10.199999999999999">
      <c r="B125" s="152"/>
      <c r="D125" s="146" t="s">
        <v>142</v>
      </c>
      <c r="E125" s="153" t="s">
        <v>19</v>
      </c>
      <c r="F125" s="154" t="s">
        <v>170</v>
      </c>
      <c r="H125" s="155">
        <v>7.585</v>
      </c>
      <c r="I125" s="156"/>
      <c r="L125" s="152"/>
      <c r="M125" s="157"/>
      <c r="T125" s="158"/>
      <c r="AT125" s="153" t="s">
        <v>142</v>
      </c>
      <c r="AU125" s="153" t="s">
        <v>81</v>
      </c>
      <c r="AV125" s="13" t="s">
        <v>81</v>
      </c>
      <c r="AW125" s="13" t="s">
        <v>33</v>
      </c>
      <c r="AX125" s="13" t="s">
        <v>73</v>
      </c>
      <c r="AY125" s="153" t="s">
        <v>131</v>
      </c>
    </row>
    <row r="126" spans="2:65" s="14" customFormat="1" ht="10.199999999999999">
      <c r="B126" s="159"/>
      <c r="D126" s="146" t="s">
        <v>142</v>
      </c>
      <c r="E126" s="160" t="s">
        <v>19</v>
      </c>
      <c r="F126" s="161" t="s">
        <v>147</v>
      </c>
      <c r="H126" s="162">
        <v>26.547000000000001</v>
      </c>
      <c r="I126" s="163"/>
      <c r="L126" s="159"/>
      <c r="M126" s="164"/>
      <c r="T126" s="165"/>
      <c r="AT126" s="160" t="s">
        <v>142</v>
      </c>
      <c r="AU126" s="160" t="s">
        <v>81</v>
      </c>
      <c r="AV126" s="14" t="s">
        <v>87</v>
      </c>
      <c r="AW126" s="14" t="s">
        <v>33</v>
      </c>
      <c r="AX126" s="14" t="s">
        <v>34</v>
      </c>
      <c r="AY126" s="160" t="s">
        <v>131</v>
      </c>
    </row>
    <row r="127" spans="2:65" s="11" customFormat="1" ht="22.8" customHeight="1">
      <c r="B127" s="116"/>
      <c r="D127" s="117" t="s">
        <v>72</v>
      </c>
      <c r="E127" s="126" t="s">
        <v>171</v>
      </c>
      <c r="F127" s="126" t="s">
        <v>172</v>
      </c>
      <c r="I127" s="119"/>
      <c r="J127" s="127">
        <f>BK127</f>
        <v>0</v>
      </c>
      <c r="L127" s="116"/>
      <c r="M127" s="121"/>
      <c r="P127" s="122">
        <f>SUM(P128:P176)</f>
        <v>0</v>
      </c>
      <c r="R127" s="122">
        <f>SUM(R128:R176)</f>
        <v>4.5888000000000005E-3</v>
      </c>
      <c r="T127" s="123">
        <f>SUM(T128:T176)</f>
        <v>5.1355399999999998</v>
      </c>
      <c r="AR127" s="117" t="s">
        <v>34</v>
      </c>
      <c r="AT127" s="124" t="s">
        <v>72</v>
      </c>
      <c r="AU127" s="124" t="s">
        <v>34</v>
      </c>
      <c r="AY127" s="117" t="s">
        <v>131</v>
      </c>
      <c r="BK127" s="125">
        <f>SUM(BK128:BK176)</f>
        <v>0</v>
      </c>
    </row>
    <row r="128" spans="2:65" s="1" customFormat="1" ht="44.25" customHeight="1">
      <c r="B128" s="33"/>
      <c r="C128" s="128" t="s">
        <v>132</v>
      </c>
      <c r="D128" s="128" t="s">
        <v>134</v>
      </c>
      <c r="E128" s="129" t="s">
        <v>173</v>
      </c>
      <c r="F128" s="130" t="s">
        <v>174</v>
      </c>
      <c r="G128" s="131" t="s">
        <v>137</v>
      </c>
      <c r="H128" s="132">
        <v>609.37</v>
      </c>
      <c r="I128" s="133"/>
      <c r="J128" s="134">
        <f>ROUND(I128*H128,2)</f>
        <v>0</v>
      </c>
      <c r="K128" s="130" t="s">
        <v>138</v>
      </c>
      <c r="L128" s="33"/>
      <c r="M128" s="135" t="s">
        <v>19</v>
      </c>
      <c r="N128" s="136" t="s">
        <v>44</v>
      </c>
      <c r="P128" s="137">
        <f>O128*H128</f>
        <v>0</v>
      </c>
      <c r="Q128" s="137">
        <v>0</v>
      </c>
      <c r="R128" s="137">
        <f>Q128*H128</f>
        <v>0</v>
      </c>
      <c r="S128" s="137">
        <v>0</v>
      </c>
      <c r="T128" s="138">
        <f>S128*H128</f>
        <v>0</v>
      </c>
      <c r="AR128" s="139" t="s">
        <v>87</v>
      </c>
      <c r="AT128" s="139" t="s">
        <v>134</v>
      </c>
      <c r="AU128" s="139" t="s">
        <v>81</v>
      </c>
      <c r="AY128" s="18" t="s">
        <v>131</v>
      </c>
      <c r="BE128" s="140">
        <f>IF(N128="základní",J128,0)</f>
        <v>0</v>
      </c>
      <c r="BF128" s="140">
        <f>IF(N128="snížená",J128,0)</f>
        <v>0</v>
      </c>
      <c r="BG128" s="140">
        <f>IF(N128="zákl. přenesená",J128,0)</f>
        <v>0</v>
      </c>
      <c r="BH128" s="140">
        <f>IF(N128="sníž. přenesená",J128,0)</f>
        <v>0</v>
      </c>
      <c r="BI128" s="140">
        <f>IF(N128="nulová",J128,0)</f>
        <v>0</v>
      </c>
      <c r="BJ128" s="18" t="s">
        <v>34</v>
      </c>
      <c r="BK128" s="140">
        <f>ROUND(I128*H128,2)</f>
        <v>0</v>
      </c>
      <c r="BL128" s="18" t="s">
        <v>87</v>
      </c>
      <c r="BM128" s="139" t="s">
        <v>175</v>
      </c>
    </row>
    <row r="129" spans="2:65" s="1" customFormat="1" ht="10.199999999999999" hidden="1">
      <c r="B129" s="33"/>
      <c r="D129" s="141" t="s">
        <v>140</v>
      </c>
      <c r="F129" s="142" t="s">
        <v>176</v>
      </c>
      <c r="I129" s="143"/>
      <c r="L129" s="33"/>
      <c r="M129" s="144"/>
      <c r="T129" s="54"/>
      <c r="AT129" s="18" t="s">
        <v>140</v>
      </c>
      <c r="AU129" s="18" t="s">
        <v>81</v>
      </c>
    </row>
    <row r="130" spans="2:65" s="13" customFormat="1" ht="20.399999999999999">
      <c r="B130" s="152"/>
      <c r="D130" s="146" t="s">
        <v>142</v>
      </c>
      <c r="E130" s="153" t="s">
        <v>19</v>
      </c>
      <c r="F130" s="154" t="s">
        <v>177</v>
      </c>
      <c r="H130" s="155">
        <v>527.66999999999996</v>
      </c>
      <c r="I130" s="156"/>
      <c r="L130" s="152"/>
      <c r="M130" s="157"/>
      <c r="T130" s="158"/>
      <c r="AT130" s="153" t="s">
        <v>142</v>
      </c>
      <c r="AU130" s="153" t="s">
        <v>81</v>
      </c>
      <c r="AV130" s="13" t="s">
        <v>81</v>
      </c>
      <c r="AW130" s="13" t="s">
        <v>33</v>
      </c>
      <c r="AX130" s="13" t="s">
        <v>73</v>
      </c>
      <c r="AY130" s="153" t="s">
        <v>131</v>
      </c>
    </row>
    <row r="131" spans="2:65" s="13" customFormat="1" ht="10.199999999999999">
      <c r="B131" s="152"/>
      <c r="D131" s="146" t="s">
        <v>142</v>
      </c>
      <c r="E131" s="153" t="s">
        <v>19</v>
      </c>
      <c r="F131" s="154" t="s">
        <v>178</v>
      </c>
      <c r="H131" s="155">
        <v>81.7</v>
      </c>
      <c r="I131" s="156"/>
      <c r="L131" s="152"/>
      <c r="M131" s="157"/>
      <c r="T131" s="158"/>
      <c r="AT131" s="153" t="s">
        <v>142</v>
      </c>
      <c r="AU131" s="153" t="s">
        <v>81</v>
      </c>
      <c r="AV131" s="13" t="s">
        <v>81</v>
      </c>
      <c r="AW131" s="13" t="s">
        <v>33</v>
      </c>
      <c r="AX131" s="13" t="s">
        <v>73</v>
      </c>
      <c r="AY131" s="153" t="s">
        <v>131</v>
      </c>
    </row>
    <row r="132" spans="2:65" s="14" customFormat="1" ht="10.199999999999999">
      <c r="B132" s="159"/>
      <c r="D132" s="146" t="s">
        <v>142</v>
      </c>
      <c r="E132" s="160" t="s">
        <v>19</v>
      </c>
      <c r="F132" s="161" t="s">
        <v>147</v>
      </c>
      <c r="H132" s="162">
        <v>609.37</v>
      </c>
      <c r="I132" s="163"/>
      <c r="L132" s="159"/>
      <c r="M132" s="164"/>
      <c r="T132" s="165"/>
      <c r="AT132" s="160" t="s">
        <v>142</v>
      </c>
      <c r="AU132" s="160" t="s">
        <v>81</v>
      </c>
      <c r="AV132" s="14" t="s">
        <v>87</v>
      </c>
      <c r="AW132" s="14" t="s">
        <v>33</v>
      </c>
      <c r="AX132" s="14" t="s">
        <v>34</v>
      </c>
      <c r="AY132" s="160" t="s">
        <v>131</v>
      </c>
    </row>
    <row r="133" spans="2:65" s="1" customFormat="1" ht="49.05" customHeight="1">
      <c r="B133" s="33"/>
      <c r="C133" s="128" t="s">
        <v>179</v>
      </c>
      <c r="D133" s="128" t="s">
        <v>134</v>
      </c>
      <c r="E133" s="129" t="s">
        <v>180</v>
      </c>
      <c r="F133" s="130" t="s">
        <v>181</v>
      </c>
      <c r="G133" s="131" t="s">
        <v>137</v>
      </c>
      <c r="H133" s="132">
        <v>18281.099999999999</v>
      </c>
      <c r="I133" s="133"/>
      <c r="J133" s="134">
        <f>ROUND(I133*H133,2)</f>
        <v>0</v>
      </c>
      <c r="K133" s="130" t="s">
        <v>138</v>
      </c>
      <c r="L133" s="33"/>
      <c r="M133" s="135" t="s">
        <v>19</v>
      </c>
      <c r="N133" s="136" t="s">
        <v>44</v>
      </c>
      <c r="P133" s="137">
        <f>O133*H133</f>
        <v>0</v>
      </c>
      <c r="Q133" s="137">
        <v>0</v>
      </c>
      <c r="R133" s="137">
        <f>Q133*H133</f>
        <v>0</v>
      </c>
      <c r="S133" s="137">
        <v>0</v>
      </c>
      <c r="T133" s="138">
        <f>S133*H133</f>
        <v>0</v>
      </c>
      <c r="AR133" s="139" t="s">
        <v>87</v>
      </c>
      <c r="AT133" s="139" t="s">
        <v>134</v>
      </c>
      <c r="AU133" s="139" t="s">
        <v>81</v>
      </c>
      <c r="AY133" s="18" t="s">
        <v>131</v>
      </c>
      <c r="BE133" s="140">
        <f>IF(N133="základní",J133,0)</f>
        <v>0</v>
      </c>
      <c r="BF133" s="140">
        <f>IF(N133="snížená",J133,0)</f>
        <v>0</v>
      </c>
      <c r="BG133" s="140">
        <f>IF(N133="zákl. přenesená",J133,0)</f>
        <v>0</v>
      </c>
      <c r="BH133" s="140">
        <f>IF(N133="sníž. přenesená",J133,0)</f>
        <v>0</v>
      </c>
      <c r="BI133" s="140">
        <f>IF(N133="nulová",J133,0)</f>
        <v>0</v>
      </c>
      <c r="BJ133" s="18" t="s">
        <v>34</v>
      </c>
      <c r="BK133" s="140">
        <f>ROUND(I133*H133,2)</f>
        <v>0</v>
      </c>
      <c r="BL133" s="18" t="s">
        <v>87</v>
      </c>
      <c r="BM133" s="139" t="s">
        <v>182</v>
      </c>
    </row>
    <row r="134" spans="2:65" s="1" customFormat="1" ht="10.199999999999999" hidden="1">
      <c r="B134" s="33"/>
      <c r="D134" s="141" t="s">
        <v>140</v>
      </c>
      <c r="F134" s="142" t="s">
        <v>183</v>
      </c>
      <c r="I134" s="143"/>
      <c r="L134" s="33"/>
      <c r="M134" s="144"/>
      <c r="T134" s="54"/>
      <c r="AT134" s="18" t="s">
        <v>140</v>
      </c>
      <c r="AU134" s="18" t="s">
        <v>81</v>
      </c>
    </row>
    <row r="135" spans="2:65" s="13" customFormat="1" ht="10.199999999999999">
      <c r="B135" s="152"/>
      <c r="D135" s="146" t="s">
        <v>142</v>
      </c>
      <c r="E135" s="153" t="s">
        <v>19</v>
      </c>
      <c r="F135" s="154" t="s">
        <v>184</v>
      </c>
      <c r="H135" s="155">
        <v>18281.099999999999</v>
      </c>
      <c r="I135" s="156"/>
      <c r="L135" s="152"/>
      <c r="M135" s="157"/>
      <c r="T135" s="158"/>
      <c r="AT135" s="153" t="s">
        <v>142</v>
      </c>
      <c r="AU135" s="153" t="s">
        <v>81</v>
      </c>
      <c r="AV135" s="13" t="s">
        <v>81</v>
      </c>
      <c r="AW135" s="13" t="s">
        <v>33</v>
      </c>
      <c r="AX135" s="13" t="s">
        <v>34</v>
      </c>
      <c r="AY135" s="153" t="s">
        <v>131</v>
      </c>
    </row>
    <row r="136" spans="2:65" s="1" customFormat="1" ht="44.25" customHeight="1">
      <c r="B136" s="33"/>
      <c r="C136" s="128" t="s">
        <v>185</v>
      </c>
      <c r="D136" s="128" t="s">
        <v>134</v>
      </c>
      <c r="E136" s="129" t="s">
        <v>186</v>
      </c>
      <c r="F136" s="130" t="s">
        <v>187</v>
      </c>
      <c r="G136" s="131" t="s">
        <v>137</v>
      </c>
      <c r="H136" s="132">
        <v>609.37</v>
      </c>
      <c r="I136" s="133"/>
      <c r="J136" s="134">
        <f>ROUND(I136*H136,2)</f>
        <v>0</v>
      </c>
      <c r="K136" s="130" t="s">
        <v>138</v>
      </c>
      <c r="L136" s="33"/>
      <c r="M136" s="135" t="s">
        <v>19</v>
      </c>
      <c r="N136" s="136" t="s">
        <v>44</v>
      </c>
      <c r="P136" s="137">
        <f>O136*H136</f>
        <v>0</v>
      </c>
      <c r="Q136" s="137">
        <v>0</v>
      </c>
      <c r="R136" s="137">
        <f>Q136*H136</f>
        <v>0</v>
      </c>
      <c r="S136" s="137">
        <v>0</v>
      </c>
      <c r="T136" s="138">
        <f>S136*H136</f>
        <v>0</v>
      </c>
      <c r="AR136" s="139" t="s">
        <v>87</v>
      </c>
      <c r="AT136" s="139" t="s">
        <v>134</v>
      </c>
      <c r="AU136" s="139" t="s">
        <v>81</v>
      </c>
      <c r="AY136" s="18" t="s">
        <v>131</v>
      </c>
      <c r="BE136" s="140">
        <f>IF(N136="základní",J136,0)</f>
        <v>0</v>
      </c>
      <c r="BF136" s="140">
        <f>IF(N136="snížená",J136,0)</f>
        <v>0</v>
      </c>
      <c r="BG136" s="140">
        <f>IF(N136="zákl. přenesená",J136,0)</f>
        <v>0</v>
      </c>
      <c r="BH136" s="140">
        <f>IF(N136="sníž. přenesená",J136,0)</f>
        <v>0</v>
      </c>
      <c r="BI136" s="140">
        <f>IF(N136="nulová",J136,0)</f>
        <v>0</v>
      </c>
      <c r="BJ136" s="18" t="s">
        <v>34</v>
      </c>
      <c r="BK136" s="140">
        <f>ROUND(I136*H136,2)</f>
        <v>0</v>
      </c>
      <c r="BL136" s="18" t="s">
        <v>87</v>
      </c>
      <c r="BM136" s="139" t="s">
        <v>188</v>
      </c>
    </row>
    <row r="137" spans="2:65" s="1" customFormat="1" ht="10.199999999999999" hidden="1">
      <c r="B137" s="33"/>
      <c r="D137" s="141" t="s">
        <v>140</v>
      </c>
      <c r="F137" s="142" t="s">
        <v>189</v>
      </c>
      <c r="I137" s="143"/>
      <c r="L137" s="33"/>
      <c r="M137" s="144"/>
      <c r="T137" s="54"/>
      <c r="AT137" s="18" t="s">
        <v>140</v>
      </c>
      <c r="AU137" s="18" t="s">
        <v>81</v>
      </c>
    </row>
    <row r="138" spans="2:65" s="1" customFormat="1" ht="24.15" customHeight="1">
      <c r="B138" s="33"/>
      <c r="C138" s="128" t="s">
        <v>171</v>
      </c>
      <c r="D138" s="128" t="s">
        <v>134</v>
      </c>
      <c r="E138" s="129" t="s">
        <v>190</v>
      </c>
      <c r="F138" s="130" t="s">
        <v>191</v>
      </c>
      <c r="G138" s="131" t="s">
        <v>137</v>
      </c>
      <c r="H138" s="132">
        <v>609.37</v>
      </c>
      <c r="I138" s="133"/>
      <c r="J138" s="134">
        <f>ROUND(I138*H138,2)</f>
        <v>0</v>
      </c>
      <c r="K138" s="130" t="s">
        <v>138</v>
      </c>
      <c r="L138" s="33"/>
      <c r="M138" s="135" t="s">
        <v>19</v>
      </c>
      <c r="N138" s="136" t="s">
        <v>44</v>
      </c>
      <c r="P138" s="137">
        <f>O138*H138</f>
        <v>0</v>
      </c>
      <c r="Q138" s="137">
        <v>0</v>
      </c>
      <c r="R138" s="137">
        <f>Q138*H138</f>
        <v>0</v>
      </c>
      <c r="S138" s="137">
        <v>0</v>
      </c>
      <c r="T138" s="138">
        <f>S138*H138</f>
        <v>0</v>
      </c>
      <c r="AR138" s="139" t="s">
        <v>87</v>
      </c>
      <c r="AT138" s="139" t="s">
        <v>134</v>
      </c>
      <c r="AU138" s="139" t="s">
        <v>81</v>
      </c>
      <c r="AY138" s="18" t="s">
        <v>131</v>
      </c>
      <c r="BE138" s="140">
        <f>IF(N138="základní",J138,0)</f>
        <v>0</v>
      </c>
      <c r="BF138" s="140">
        <f>IF(N138="snížená",J138,0)</f>
        <v>0</v>
      </c>
      <c r="BG138" s="140">
        <f>IF(N138="zákl. přenesená",J138,0)</f>
        <v>0</v>
      </c>
      <c r="BH138" s="140">
        <f>IF(N138="sníž. přenesená",J138,0)</f>
        <v>0</v>
      </c>
      <c r="BI138" s="140">
        <f>IF(N138="nulová",J138,0)</f>
        <v>0</v>
      </c>
      <c r="BJ138" s="18" t="s">
        <v>34</v>
      </c>
      <c r="BK138" s="140">
        <f>ROUND(I138*H138,2)</f>
        <v>0</v>
      </c>
      <c r="BL138" s="18" t="s">
        <v>87</v>
      </c>
      <c r="BM138" s="139" t="s">
        <v>192</v>
      </c>
    </row>
    <row r="139" spans="2:65" s="1" customFormat="1" ht="10.199999999999999" hidden="1">
      <c r="B139" s="33"/>
      <c r="D139" s="141" t="s">
        <v>140</v>
      </c>
      <c r="F139" s="142" t="s">
        <v>193</v>
      </c>
      <c r="I139" s="143"/>
      <c r="L139" s="33"/>
      <c r="M139" s="144"/>
      <c r="T139" s="54"/>
      <c r="AT139" s="18" t="s">
        <v>140</v>
      </c>
      <c r="AU139" s="18" t="s">
        <v>81</v>
      </c>
    </row>
    <row r="140" spans="2:65" s="13" customFormat="1" ht="20.399999999999999">
      <c r="B140" s="152"/>
      <c r="D140" s="146" t="s">
        <v>142</v>
      </c>
      <c r="E140" s="153" t="s">
        <v>19</v>
      </c>
      <c r="F140" s="154" t="s">
        <v>177</v>
      </c>
      <c r="H140" s="155">
        <v>527.66999999999996</v>
      </c>
      <c r="I140" s="156"/>
      <c r="L140" s="152"/>
      <c r="M140" s="157"/>
      <c r="T140" s="158"/>
      <c r="AT140" s="153" t="s">
        <v>142</v>
      </c>
      <c r="AU140" s="153" t="s">
        <v>81</v>
      </c>
      <c r="AV140" s="13" t="s">
        <v>81</v>
      </c>
      <c r="AW140" s="13" t="s">
        <v>33</v>
      </c>
      <c r="AX140" s="13" t="s">
        <v>73</v>
      </c>
      <c r="AY140" s="153" t="s">
        <v>131</v>
      </c>
    </row>
    <row r="141" spans="2:65" s="13" customFormat="1" ht="10.199999999999999">
      <c r="B141" s="152"/>
      <c r="D141" s="146" t="s">
        <v>142</v>
      </c>
      <c r="E141" s="153" t="s">
        <v>19</v>
      </c>
      <c r="F141" s="154" t="s">
        <v>178</v>
      </c>
      <c r="H141" s="155">
        <v>81.7</v>
      </c>
      <c r="I141" s="156"/>
      <c r="L141" s="152"/>
      <c r="M141" s="157"/>
      <c r="T141" s="158"/>
      <c r="AT141" s="153" t="s">
        <v>142</v>
      </c>
      <c r="AU141" s="153" t="s">
        <v>81</v>
      </c>
      <c r="AV141" s="13" t="s">
        <v>81</v>
      </c>
      <c r="AW141" s="13" t="s">
        <v>33</v>
      </c>
      <c r="AX141" s="13" t="s">
        <v>73</v>
      </c>
      <c r="AY141" s="153" t="s">
        <v>131</v>
      </c>
    </row>
    <row r="142" spans="2:65" s="14" customFormat="1" ht="10.199999999999999">
      <c r="B142" s="159"/>
      <c r="D142" s="146" t="s">
        <v>142</v>
      </c>
      <c r="E142" s="160" t="s">
        <v>19</v>
      </c>
      <c r="F142" s="161" t="s">
        <v>147</v>
      </c>
      <c r="H142" s="162">
        <v>609.37</v>
      </c>
      <c r="I142" s="163"/>
      <c r="L142" s="159"/>
      <c r="M142" s="164"/>
      <c r="T142" s="165"/>
      <c r="AT142" s="160" t="s">
        <v>142</v>
      </c>
      <c r="AU142" s="160" t="s">
        <v>81</v>
      </c>
      <c r="AV142" s="14" t="s">
        <v>87</v>
      </c>
      <c r="AW142" s="14" t="s">
        <v>33</v>
      </c>
      <c r="AX142" s="14" t="s">
        <v>34</v>
      </c>
      <c r="AY142" s="160" t="s">
        <v>131</v>
      </c>
    </row>
    <row r="143" spans="2:65" s="1" customFormat="1" ht="33" customHeight="1">
      <c r="B143" s="33"/>
      <c r="C143" s="128" t="s">
        <v>150</v>
      </c>
      <c r="D143" s="128" t="s">
        <v>134</v>
      </c>
      <c r="E143" s="129" t="s">
        <v>194</v>
      </c>
      <c r="F143" s="130" t="s">
        <v>195</v>
      </c>
      <c r="G143" s="131" t="s">
        <v>137</v>
      </c>
      <c r="H143" s="132">
        <v>18281.099999999999</v>
      </c>
      <c r="I143" s="133"/>
      <c r="J143" s="134">
        <f>ROUND(I143*H143,2)</f>
        <v>0</v>
      </c>
      <c r="K143" s="130" t="s">
        <v>138</v>
      </c>
      <c r="L143" s="33"/>
      <c r="M143" s="135" t="s">
        <v>19</v>
      </c>
      <c r="N143" s="136" t="s">
        <v>44</v>
      </c>
      <c r="P143" s="137">
        <f>O143*H143</f>
        <v>0</v>
      </c>
      <c r="Q143" s="137">
        <v>0</v>
      </c>
      <c r="R143" s="137">
        <f>Q143*H143</f>
        <v>0</v>
      </c>
      <c r="S143" s="137">
        <v>0</v>
      </c>
      <c r="T143" s="138">
        <f>S143*H143</f>
        <v>0</v>
      </c>
      <c r="AR143" s="139" t="s">
        <v>87</v>
      </c>
      <c r="AT143" s="139" t="s">
        <v>134</v>
      </c>
      <c r="AU143" s="139" t="s">
        <v>81</v>
      </c>
      <c r="AY143" s="18" t="s">
        <v>131</v>
      </c>
      <c r="BE143" s="140">
        <f>IF(N143="základní",J143,0)</f>
        <v>0</v>
      </c>
      <c r="BF143" s="140">
        <f>IF(N143="snížená",J143,0)</f>
        <v>0</v>
      </c>
      <c r="BG143" s="140">
        <f>IF(N143="zákl. přenesená",J143,0)</f>
        <v>0</v>
      </c>
      <c r="BH143" s="140">
        <f>IF(N143="sníž. přenesená",J143,0)</f>
        <v>0</v>
      </c>
      <c r="BI143" s="140">
        <f>IF(N143="nulová",J143,0)</f>
        <v>0</v>
      </c>
      <c r="BJ143" s="18" t="s">
        <v>34</v>
      </c>
      <c r="BK143" s="140">
        <f>ROUND(I143*H143,2)</f>
        <v>0</v>
      </c>
      <c r="BL143" s="18" t="s">
        <v>87</v>
      </c>
      <c r="BM143" s="139" t="s">
        <v>196</v>
      </c>
    </row>
    <row r="144" spans="2:65" s="1" customFormat="1" ht="10.199999999999999" hidden="1">
      <c r="B144" s="33"/>
      <c r="D144" s="141" t="s">
        <v>140</v>
      </c>
      <c r="F144" s="142" t="s">
        <v>197</v>
      </c>
      <c r="I144" s="143"/>
      <c r="L144" s="33"/>
      <c r="M144" s="144"/>
      <c r="T144" s="54"/>
      <c r="AT144" s="18" t="s">
        <v>140</v>
      </c>
      <c r="AU144" s="18" t="s">
        <v>81</v>
      </c>
    </row>
    <row r="145" spans="2:65" s="13" customFormat="1" ht="10.199999999999999">
      <c r="B145" s="152"/>
      <c r="D145" s="146" t="s">
        <v>142</v>
      </c>
      <c r="E145" s="153" t="s">
        <v>19</v>
      </c>
      <c r="F145" s="154" t="s">
        <v>184</v>
      </c>
      <c r="H145" s="155">
        <v>18281.099999999999</v>
      </c>
      <c r="I145" s="156"/>
      <c r="L145" s="152"/>
      <c r="M145" s="157"/>
      <c r="T145" s="158"/>
      <c r="AT145" s="153" t="s">
        <v>142</v>
      </c>
      <c r="AU145" s="153" t="s">
        <v>81</v>
      </c>
      <c r="AV145" s="13" t="s">
        <v>81</v>
      </c>
      <c r="AW145" s="13" t="s">
        <v>33</v>
      </c>
      <c r="AX145" s="13" t="s">
        <v>34</v>
      </c>
      <c r="AY145" s="153" t="s">
        <v>131</v>
      </c>
    </row>
    <row r="146" spans="2:65" s="1" customFormat="1" ht="24.15" customHeight="1">
      <c r="B146" s="33"/>
      <c r="C146" s="128" t="s">
        <v>198</v>
      </c>
      <c r="D146" s="128" t="s">
        <v>134</v>
      </c>
      <c r="E146" s="129" t="s">
        <v>199</v>
      </c>
      <c r="F146" s="130" t="s">
        <v>200</v>
      </c>
      <c r="G146" s="131" t="s">
        <v>137</v>
      </c>
      <c r="H146" s="132">
        <v>609.66999999999996</v>
      </c>
      <c r="I146" s="133"/>
      <c r="J146" s="134">
        <f>ROUND(I146*H146,2)</f>
        <v>0</v>
      </c>
      <c r="K146" s="130" t="s">
        <v>138</v>
      </c>
      <c r="L146" s="33"/>
      <c r="M146" s="135" t="s">
        <v>19</v>
      </c>
      <c r="N146" s="136" t="s">
        <v>44</v>
      </c>
      <c r="P146" s="137">
        <f>O146*H146</f>
        <v>0</v>
      </c>
      <c r="Q146" s="137">
        <v>0</v>
      </c>
      <c r="R146" s="137">
        <f>Q146*H146</f>
        <v>0</v>
      </c>
      <c r="S146" s="137">
        <v>0</v>
      </c>
      <c r="T146" s="138">
        <f>S146*H146</f>
        <v>0</v>
      </c>
      <c r="AR146" s="139" t="s">
        <v>87</v>
      </c>
      <c r="AT146" s="139" t="s">
        <v>134</v>
      </c>
      <c r="AU146" s="139" t="s">
        <v>81</v>
      </c>
      <c r="AY146" s="18" t="s">
        <v>131</v>
      </c>
      <c r="BE146" s="140">
        <f>IF(N146="základní",J146,0)</f>
        <v>0</v>
      </c>
      <c r="BF146" s="140">
        <f>IF(N146="snížená",J146,0)</f>
        <v>0</v>
      </c>
      <c r="BG146" s="140">
        <f>IF(N146="zákl. přenesená",J146,0)</f>
        <v>0</v>
      </c>
      <c r="BH146" s="140">
        <f>IF(N146="sníž. přenesená",J146,0)</f>
        <v>0</v>
      </c>
      <c r="BI146" s="140">
        <f>IF(N146="nulová",J146,0)</f>
        <v>0</v>
      </c>
      <c r="BJ146" s="18" t="s">
        <v>34</v>
      </c>
      <c r="BK146" s="140">
        <f>ROUND(I146*H146,2)</f>
        <v>0</v>
      </c>
      <c r="BL146" s="18" t="s">
        <v>87</v>
      </c>
      <c r="BM146" s="139" t="s">
        <v>201</v>
      </c>
    </row>
    <row r="147" spans="2:65" s="1" customFormat="1" ht="10.199999999999999" hidden="1">
      <c r="B147" s="33"/>
      <c r="D147" s="141" t="s">
        <v>140</v>
      </c>
      <c r="F147" s="142" t="s">
        <v>202</v>
      </c>
      <c r="I147" s="143"/>
      <c r="L147" s="33"/>
      <c r="M147" s="144"/>
      <c r="T147" s="54"/>
      <c r="AT147" s="18" t="s">
        <v>140</v>
      </c>
      <c r="AU147" s="18" t="s">
        <v>81</v>
      </c>
    </row>
    <row r="148" spans="2:65" s="1" customFormat="1" ht="37.799999999999997" customHeight="1">
      <c r="B148" s="33"/>
      <c r="C148" s="128" t="s">
        <v>156</v>
      </c>
      <c r="D148" s="128" t="s">
        <v>134</v>
      </c>
      <c r="E148" s="129" t="s">
        <v>203</v>
      </c>
      <c r="F148" s="130" t="s">
        <v>204</v>
      </c>
      <c r="G148" s="131" t="s">
        <v>137</v>
      </c>
      <c r="H148" s="132">
        <v>172.048</v>
      </c>
      <c r="I148" s="133"/>
      <c r="J148" s="134">
        <f>ROUND(I148*H148,2)</f>
        <v>0</v>
      </c>
      <c r="K148" s="130" t="s">
        <v>138</v>
      </c>
      <c r="L148" s="33"/>
      <c r="M148" s="135" t="s">
        <v>19</v>
      </c>
      <c r="N148" s="136" t="s">
        <v>44</v>
      </c>
      <c r="P148" s="137">
        <f>O148*H148</f>
        <v>0</v>
      </c>
      <c r="Q148" s="137">
        <v>0</v>
      </c>
      <c r="R148" s="137">
        <f>Q148*H148</f>
        <v>0</v>
      </c>
      <c r="S148" s="137">
        <v>0</v>
      </c>
      <c r="T148" s="138">
        <f>S148*H148</f>
        <v>0</v>
      </c>
      <c r="AR148" s="139" t="s">
        <v>87</v>
      </c>
      <c r="AT148" s="139" t="s">
        <v>134</v>
      </c>
      <c r="AU148" s="139" t="s">
        <v>81</v>
      </c>
      <c r="AY148" s="18" t="s">
        <v>131</v>
      </c>
      <c r="BE148" s="140">
        <f>IF(N148="základní",J148,0)</f>
        <v>0</v>
      </c>
      <c r="BF148" s="140">
        <f>IF(N148="snížená",J148,0)</f>
        <v>0</v>
      </c>
      <c r="BG148" s="140">
        <f>IF(N148="zákl. přenesená",J148,0)</f>
        <v>0</v>
      </c>
      <c r="BH148" s="140">
        <f>IF(N148="sníž. přenesená",J148,0)</f>
        <v>0</v>
      </c>
      <c r="BI148" s="140">
        <f>IF(N148="nulová",J148,0)</f>
        <v>0</v>
      </c>
      <c r="BJ148" s="18" t="s">
        <v>34</v>
      </c>
      <c r="BK148" s="140">
        <f>ROUND(I148*H148,2)</f>
        <v>0</v>
      </c>
      <c r="BL148" s="18" t="s">
        <v>87</v>
      </c>
      <c r="BM148" s="139" t="s">
        <v>205</v>
      </c>
    </row>
    <row r="149" spans="2:65" s="1" customFormat="1" ht="10.199999999999999" hidden="1">
      <c r="B149" s="33"/>
      <c r="D149" s="141" t="s">
        <v>140</v>
      </c>
      <c r="F149" s="142" t="s">
        <v>206</v>
      </c>
      <c r="I149" s="143"/>
      <c r="L149" s="33"/>
      <c r="M149" s="144"/>
      <c r="T149" s="54"/>
      <c r="AT149" s="18" t="s">
        <v>140</v>
      </c>
      <c r="AU149" s="18" t="s">
        <v>81</v>
      </c>
    </row>
    <row r="150" spans="2:65" s="12" customFormat="1" ht="10.199999999999999">
      <c r="B150" s="145"/>
      <c r="D150" s="146" t="s">
        <v>142</v>
      </c>
      <c r="E150" s="147" t="s">
        <v>19</v>
      </c>
      <c r="F150" s="148" t="s">
        <v>207</v>
      </c>
      <c r="H150" s="147" t="s">
        <v>19</v>
      </c>
      <c r="I150" s="149"/>
      <c r="L150" s="145"/>
      <c r="M150" s="150"/>
      <c r="T150" s="151"/>
      <c r="AT150" s="147" t="s">
        <v>142</v>
      </c>
      <c r="AU150" s="147" t="s">
        <v>81</v>
      </c>
      <c r="AV150" s="12" t="s">
        <v>34</v>
      </c>
      <c r="AW150" s="12" t="s">
        <v>33</v>
      </c>
      <c r="AX150" s="12" t="s">
        <v>73</v>
      </c>
      <c r="AY150" s="147" t="s">
        <v>131</v>
      </c>
    </row>
    <row r="151" spans="2:65" s="13" customFormat="1" ht="10.199999999999999">
      <c r="B151" s="152"/>
      <c r="D151" s="146" t="s">
        <v>142</v>
      </c>
      <c r="E151" s="153" t="s">
        <v>19</v>
      </c>
      <c r="F151" s="154" t="s">
        <v>208</v>
      </c>
      <c r="H151" s="155">
        <v>75.847999999999999</v>
      </c>
      <c r="I151" s="156"/>
      <c r="L151" s="152"/>
      <c r="M151" s="157"/>
      <c r="T151" s="158"/>
      <c r="AT151" s="153" t="s">
        <v>142</v>
      </c>
      <c r="AU151" s="153" t="s">
        <v>81</v>
      </c>
      <c r="AV151" s="13" t="s">
        <v>81</v>
      </c>
      <c r="AW151" s="13" t="s">
        <v>33</v>
      </c>
      <c r="AX151" s="13" t="s">
        <v>73</v>
      </c>
      <c r="AY151" s="153" t="s">
        <v>131</v>
      </c>
    </row>
    <row r="152" spans="2:65" s="12" customFormat="1" ht="10.199999999999999">
      <c r="B152" s="145"/>
      <c r="D152" s="146" t="s">
        <v>142</v>
      </c>
      <c r="E152" s="147" t="s">
        <v>19</v>
      </c>
      <c r="F152" s="148" t="s">
        <v>209</v>
      </c>
      <c r="H152" s="147" t="s">
        <v>19</v>
      </c>
      <c r="I152" s="149"/>
      <c r="L152" s="145"/>
      <c r="M152" s="150"/>
      <c r="T152" s="151"/>
      <c r="AT152" s="147" t="s">
        <v>142</v>
      </c>
      <c r="AU152" s="147" t="s">
        <v>81</v>
      </c>
      <c r="AV152" s="12" t="s">
        <v>34</v>
      </c>
      <c r="AW152" s="12" t="s">
        <v>33</v>
      </c>
      <c r="AX152" s="12" t="s">
        <v>73</v>
      </c>
      <c r="AY152" s="147" t="s">
        <v>131</v>
      </c>
    </row>
    <row r="153" spans="2:65" s="13" customFormat="1" ht="10.199999999999999">
      <c r="B153" s="152"/>
      <c r="D153" s="146" t="s">
        <v>142</v>
      </c>
      <c r="E153" s="153" t="s">
        <v>19</v>
      </c>
      <c r="F153" s="154" t="s">
        <v>210</v>
      </c>
      <c r="H153" s="155">
        <v>96.2</v>
      </c>
      <c r="I153" s="156"/>
      <c r="L153" s="152"/>
      <c r="M153" s="157"/>
      <c r="T153" s="158"/>
      <c r="AT153" s="153" t="s">
        <v>142</v>
      </c>
      <c r="AU153" s="153" t="s">
        <v>81</v>
      </c>
      <c r="AV153" s="13" t="s">
        <v>81</v>
      </c>
      <c r="AW153" s="13" t="s">
        <v>33</v>
      </c>
      <c r="AX153" s="13" t="s">
        <v>73</v>
      </c>
      <c r="AY153" s="153" t="s">
        <v>131</v>
      </c>
    </row>
    <row r="154" spans="2:65" s="14" customFormat="1" ht="10.199999999999999">
      <c r="B154" s="159"/>
      <c r="D154" s="146" t="s">
        <v>142</v>
      </c>
      <c r="E154" s="160" t="s">
        <v>19</v>
      </c>
      <c r="F154" s="161" t="s">
        <v>147</v>
      </c>
      <c r="H154" s="162">
        <v>172.048</v>
      </c>
      <c r="I154" s="163"/>
      <c r="L154" s="159"/>
      <c r="M154" s="164"/>
      <c r="T154" s="165"/>
      <c r="AT154" s="160" t="s">
        <v>142</v>
      </c>
      <c r="AU154" s="160" t="s">
        <v>81</v>
      </c>
      <c r="AV154" s="14" t="s">
        <v>87</v>
      </c>
      <c r="AW154" s="14" t="s">
        <v>33</v>
      </c>
      <c r="AX154" s="14" t="s">
        <v>34</v>
      </c>
      <c r="AY154" s="160" t="s">
        <v>131</v>
      </c>
    </row>
    <row r="155" spans="2:65" s="1" customFormat="1" ht="24.15" customHeight="1">
      <c r="B155" s="33"/>
      <c r="C155" s="128" t="s">
        <v>211</v>
      </c>
      <c r="D155" s="128" t="s">
        <v>134</v>
      </c>
      <c r="E155" s="129" t="s">
        <v>212</v>
      </c>
      <c r="F155" s="130" t="s">
        <v>213</v>
      </c>
      <c r="G155" s="131" t="s">
        <v>214</v>
      </c>
      <c r="H155" s="132">
        <v>38.86</v>
      </c>
      <c r="I155" s="133"/>
      <c r="J155" s="134">
        <f>ROUND(I155*H155,2)</f>
        <v>0</v>
      </c>
      <c r="K155" s="130" t="s">
        <v>138</v>
      </c>
      <c r="L155" s="33"/>
      <c r="M155" s="135" t="s">
        <v>19</v>
      </c>
      <c r="N155" s="136" t="s">
        <v>44</v>
      </c>
      <c r="P155" s="137">
        <f>O155*H155</f>
        <v>0</v>
      </c>
      <c r="Q155" s="137">
        <v>0</v>
      </c>
      <c r="R155" s="137">
        <f>Q155*H155</f>
        <v>0</v>
      </c>
      <c r="S155" s="137">
        <v>5.8000000000000003E-2</v>
      </c>
      <c r="T155" s="138">
        <f>S155*H155</f>
        <v>2.2538800000000001</v>
      </c>
      <c r="AR155" s="139" t="s">
        <v>87</v>
      </c>
      <c r="AT155" s="139" t="s">
        <v>134</v>
      </c>
      <c r="AU155" s="139" t="s">
        <v>81</v>
      </c>
      <c r="AY155" s="18" t="s">
        <v>131</v>
      </c>
      <c r="BE155" s="140">
        <f>IF(N155="základní",J155,0)</f>
        <v>0</v>
      </c>
      <c r="BF155" s="140">
        <f>IF(N155="snížená",J155,0)</f>
        <v>0</v>
      </c>
      <c r="BG155" s="140">
        <f>IF(N155="zákl. přenesená",J155,0)</f>
        <v>0</v>
      </c>
      <c r="BH155" s="140">
        <f>IF(N155="sníž. přenesená",J155,0)</f>
        <v>0</v>
      </c>
      <c r="BI155" s="140">
        <f>IF(N155="nulová",J155,0)</f>
        <v>0</v>
      </c>
      <c r="BJ155" s="18" t="s">
        <v>34</v>
      </c>
      <c r="BK155" s="140">
        <f>ROUND(I155*H155,2)</f>
        <v>0</v>
      </c>
      <c r="BL155" s="18" t="s">
        <v>87</v>
      </c>
      <c r="BM155" s="139" t="s">
        <v>215</v>
      </c>
    </row>
    <row r="156" spans="2:65" s="1" customFormat="1" ht="10.199999999999999" hidden="1">
      <c r="B156" s="33"/>
      <c r="D156" s="141" t="s">
        <v>140</v>
      </c>
      <c r="F156" s="142" t="s">
        <v>216</v>
      </c>
      <c r="I156" s="143"/>
      <c r="L156" s="33"/>
      <c r="M156" s="144"/>
      <c r="T156" s="54"/>
      <c r="AT156" s="18" t="s">
        <v>140</v>
      </c>
      <c r="AU156" s="18" t="s">
        <v>81</v>
      </c>
    </row>
    <row r="157" spans="2:65" s="12" customFormat="1" ht="10.199999999999999">
      <c r="B157" s="145"/>
      <c r="D157" s="146" t="s">
        <v>142</v>
      </c>
      <c r="E157" s="147" t="s">
        <v>19</v>
      </c>
      <c r="F157" s="148" t="s">
        <v>217</v>
      </c>
      <c r="H157" s="147" t="s">
        <v>19</v>
      </c>
      <c r="I157" s="149"/>
      <c r="L157" s="145"/>
      <c r="M157" s="150"/>
      <c r="T157" s="151"/>
      <c r="AT157" s="147" t="s">
        <v>142</v>
      </c>
      <c r="AU157" s="147" t="s">
        <v>81</v>
      </c>
      <c r="AV157" s="12" t="s">
        <v>34</v>
      </c>
      <c r="AW157" s="12" t="s">
        <v>33</v>
      </c>
      <c r="AX157" s="12" t="s">
        <v>73</v>
      </c>
      <c r="AY157" s="147" t="s">
        <v>131</v>
      </c>
    </row>
    <row r="158" spans="2:65" s="13" customFormat="1" ht="10.199999999999999">
      <c r="B158" s="152"/>
      <c r="D158" s="146" t="s">
        <v>142</v>
      </c>
      <c r="E158" s="153" t="s">
        <v>19</v>
      </c>
      <c r="F158" s="154" t="s">
        <v>218</v>
      </c>
      <c r="H158" s="155">
        <v>38.86</v>
      </c>
      <c r="I158" s="156"/>
      <c r="L158" s="152"/>
      <c r="M158" s="157"/>
      <c r="T158" s="158"/>
      <c r="AT158" s="153" t="s">
        <v>142</v>
      </c>
      <c r="AU158" s="153" t="s">
        <v>81</v>
      </c>
      <c r="AV158" s="13" t="s">
        <v>81</v>
      </c>
      <c r="AW158" s="13" t="s">
        <v>33</v>
      </c>
      <c r="AX158" s="13" t="s">
        <v>73</v>
      </c>
      <c r="AY158" s="153" t="s">
        <v>131</v>
      </c>
    </row>
    <row r="159" spans="2:65" s="14" customFormat="1" ht="10.199999999999999">
      <c r="B159" s="159"/>
      <c r="D159" s="146" t="s">
        <v>142</v>
      </c>
      <c r="E159" s="160" t="s">
        <v>19</v>
      </c>
      <c r="F159" s="161" t="s">
        <v>147</v>
      </c>
      <c r="H159" s="162">
        <v>38.86</v>
      </c>
      <c r="I159" s="163"/>
      <c r="L159" s="159"/>
      <c r="M159" s="164"/>
      <c r="T159" s="165"/>
      <c r="AT159" s="160" t="s">
        <v>142</v>
      </c>
      <c r="AU159" s="160" t="s">
        <v>81</v>
      </c>
      <c r="AV159" s="14" t="s">
        <v>87</v>
      </c>
      <c r="AW159" s="14" t="s">
        <v>33</v>
      </c>
      <c r="AX159" s="14" t="s">
        <v>34</v>
      </c>
      <c r="AY159" s="160" t="s">
        <v>131</v>
      </c>
    </row>
    <row r="160" spans="2:65" s="1" customFormat="1" ht="24.15" customHeight="1">
      <c r="B160" s="33"/>
      <c r="C160" s="128" t="s">
        <v>219</v>
      </c>
      <c r="D160" s="128" t="s">
        <v>134</v>
      </c>
      <c r="E160" s="129" t="s">
        <v>220</v>
      </c>
      <c r="F160" s="130" t="s">
        <v>221</v>
      </c>
      <c r="G160" s="131" t="s">
        <v>214</v>
      </c>
      <c r="H160" s="132">
        <v>18.5</v>
      </c>
      <c r="I160" s="133"/>
      <c r="J160" s="134">
        <f>ROUND(I160*H160,2)</f>
        <v>0</v>
      </c>
      <c r="K160" s="130" t="s">
        <v>138</v>
      </c>
      <c r="L160" s="33"/>
      <c r="M160" s="135" t="s">
        <v>19</v>
      </c>
      <c r="N160" s="136" t="s">
        <v>44</v>
      </c>
      <c r="P160" s="137">
        <f>O160*H160</f>
        <v>0</v>
      </c>
      <c r="Q160" s="137">
        <v>0</v>
      </c>
      <c r="R160" s="137">
        <f>Q160*H160</f>
        <v>0</v>
      </c>
      <c r="S160" s="137">
        <v>0.108</v>
      </c>
      <c r="T160" s="138">
        <f>S160*H160</f>
        <v>1.998</v>
      </c>
      <c r="AR160" s="139" t="s">
        <v>87</v>
      </c>
      <c r="AT160" s="139" t="s">
        <v>134</v>
      </c>
      <c r="AU160" s="139" t="s">
        <v>81</v>
      </c>
      <c r="AY160" s="18" t="s">
        <v>131</v>
      </c>
      <c r="BE160" s="140">
        <f>IF(N160="základní",J160,0)</f>
        <v>0</v>
      </c>
      <c r="BF160" s="140">
        <f>IF(N160="snížená",J160,0)</f>
        <v>0</v>
      </c>
      <c r="BG160" s="140">
        <f>IF(N160="zákl. přenesená",J160,0)</f>
        <v>0</v>
      </c>
      <c r="BH160" s="140">
        <f>IF(N160="sníž. přenesená",J160,0)</f>
        <v>0</v>
      </c>
      <c r="BI160" s="140">
        <f>IF(N160="nulová",J160,0)</f>
        <v>0</v>
      </c>
      <c r="BJ160" s="18" t="s">
        <v>34</v>
      </c>
      <c r="BK160" s="140">
        <f>ROUND(I160*H160,2)</f>
        <v>0</v>
      </c>
      <c r="BL160" s="18" t="s">
        <v>87</v>
      </c>
      <c r="BM160" s="139" t="s">
        <v>222</v>
      </c>
    </row>
    <row r="161" spans="2:65" s="1" customFormat="1" ht="10.199999999999999" hidden="1">
      <c r="B161" s="33"/>
      <c r="D161" s="141" t="s">
        <v>140</v>
      </c>
      <c r="F161" s="142" t="s">
        <v>223</v>
      </c>
      <c r="I161" s="143"/>
      <c r="L161" s="33"/>
      <c r="M161" s="144"/>
      <c r="T161" s="54"/>
      <c r="AT161" s="18" t="s">
        <v>140</v>
      </c>
      <c r="AU161" s="18" t="s">
        <v>81</v>
      </c>
    </row>
    <row r="162" spans="2:65" s="12" customFormat="1" ht="10.199999999999999">
      <c r="B162" s="145"/>
      <c r="D162" s="146" t="s">
        <v>142</v>
      </c>
      <c r="E162" s="147" t="s">
        <v>19</v>
      </c>
      <c r="F162" s="148" t="s">
        <v>224</v>
      </c>
      <c r="H162" s="147" t="s">
        <v>19</v>
      </c>
      <c r="I162" s="149"/>
      <c r="L162" s="145"/>
      <c r="M162" s="150"/>
      <c r="T162" s="151"/>
      <c r="AT162" s="147" t="s">
        <v>142</v>
      </c>
      <c r="AU162" s="147" t="s">
        <v>81</v>
      </c>
      <c r="AV162" s="12" t="s">
        <v>34</v>
      </c>
      <c r="AW162" s="12" t="s">
        <v>33</v>
      </c>
      <c r="AX162" s="12" t="s">
        <v>73</v>
      </c>
      <c r="AY162" s="147" t="s">
        <v>131</v>
      </c>
    </row>
    <row r="163" spans="2:65" s="13" customFormat="1" ht="10.199999999999999">
      <c r="B163" s="152"/>
      <c r="D163" s="146" t="s">
        <v>142</v>
      </c>
      <c r="E163" s="153" t="s">
        <v>19</v>
      </c>
      <c r="F163" s="154" t="s">
        <v>225</v>
      </c>
      <c r="H163" s="155">
        <v>18.5</v>
      </c>
      <c r="I163" s="156"/>
      <c r="L163" s="152"/>
      <c r="M163" s="157"/>
      <c r="T163" s="158"/>
      <c r="AT163" s="153" t="s">
        <v>142</v>
      </c>
      <c r="AU163" s="153" t="s">
        <v>81</v>
      </c>
      <c r="AV163" s="13" t="s">
        <v>81</v>
      </c>
      <c r="AW163" s="13" t="s">
        <v>33</v>
      </c>
      <c r="AX163" s="13" t="s">
        <v>73</v>
      </c>
      <c r="AY163" s="153" t="s">
        <v>131</v>
      </c>
    </row>
    <row r="164" spans="2:65" s="14" customFormat="1" ht="10.199999999999999">
      <c r="B164" s="159"/>
      <c r="D164" s="146" t="s">
        <v>142</v>
      </c>
      <c r="E164" s="160" t="s">
        <v>19</v>
      </c>
      <c r="F164" s="161" t="s">
        <v>147</v>
      </c>
      <c r="H164" s="162">
        <v>18.5</v>
      </c>
      <c r="I164" s="163"/>
      <c r="L164" s="159"/>
      <c r="M164" s="164"/>
      <c r="T164" s="165"/>
      <c r="AT164" s="160" t="s">
        <v>142</v>
      </c>
      <c r="AU164" s="160" t="s">
        <v>81</v>
      </c>
      <c r="AV164" s="14" t="s">
        <v>87</v>
      </c>
      <c r="AW164" s="14" t="s">
        <v>33</v>
      </c>
      <c r="AX164" s="14" t="s">
        <v>34</v>
      </c>
      <c r="AY164" s="160" t="s">
        <v>131</v>
      </c>
    </row>
    <row r="165" spans="2:65" s="1" customFormat="1" ht="37.799999999999997" customHeight="1">
      <c r="B165" s="33"/>
      <c r="C165" s="128" t="s">
        <v>8</v>
      </c>
      <c r="D165" s="128" t="s">
        <v>134</v>
      </c>
      <c r="E165" s="129" t="s">
        <v>226</v>
      </c>
      <c r="F165" s="130" t="s">
        <v>227</v>
      </c>
      <c r="G165" s="131" t="s">
        <v>214</v>
      </c>
      <c r="H165" s="132">
        <v>57.36</v>
      </c>
      <c r="I165" s="133"/>
      <c r="J165" s="134">
        <f>ROUND(I165*H165,2)</f>
        <v>0</v>
      </c>
      <c r="K165" s="130" t="s">
        <v>138</v>
      </c>
      <c r="L165" s="33"/>
      <c r="M165" s="135" t="s">
        <v>19</v>
      </c>
      <c r="N165" s="136" t="s">
        <v>44</v>
      </c>
      <c r="P165" s="137">
        <f>O165*H165</f>
        <v>0</v>
      </c>
      <c r="Q165" s="137">
        <v>8.0000000000000007E-5</v>
      </c>
      <c r="R165" s="137">
        <f>Q165*H165</f>
        <v>4.5888000000000005E-3</v>
      </c>
      <c r="S165" s="137">
        <v>0</v>
      </c>
      <c r="T165" s="138">
        <f>S165*H165</f>
        <v>0</v>
      </c>
      <c r="AR165" s="139" t="s">
        <v>87</v>
      </c>
      <c r="AT165" s="139" t="s">
        <v>134</v>
      </c>
      <c r="AU165" s="139" t="s">
        <v>81</v>
      </c>
      <c r="AY165" s="18" t="s">
        <v>131</v>
      </c>
      <c r="BE165" s="140">
        <f>IF(N165="základní",J165,0)</f>
        <v>0</v>
      </c>
      <c r="BF165" s="140">
        <f>IF(N165="snížená",J165,0)</f>
        <v>0</v>
      </c>
      <c r="BG165" s="140">
        <f>IF(N165="zákl. přenesená",J165,0)</f>
        <v>0</v>
      </c>
      <c r="BH165" s="140">
        <f>IF(N165="sníž. přenesená",J165,0)</f>
        <v>0</v>
      </c>
      <c r="BI165" s="140">
        <f>IF(N165="nulová",J165,0)</f>
        <v>0</v>
      </c>
      <c r="BJ165" s="18" t="s">
        <v>34</v>
      </c>
      <c r="BK165" s="140">
        <f>ROUND(I165*H165,2)</f>
        <v>0</v>
      </c>
      <c r="BL165" s="18" t="s">
        <v>87</v>
      </c>
      <c r="BM165" s="139" t="s">
        <v>228</v>
      </c>
    </row>
    <row r="166" spans="2:65" s="1" customFormat="1" ht="10.199999999999999" hidden="1">
      <c r="B166" s="33"/>
      <c r="D166" s="141" t="s">
        <v>140</v>
      </c>
      <c r="F166" s="142" t="s">
        <v>229</v>
      </c>
      <c r="I166" s="143"/>
      <c r="L166" s="33"/>
      <c r="M166" s="144"/>
      <c r="T166" s="54"/>
      <c r="AT166" s="18" t="s">
        <v>140</v>
      </c>
      <c r="AU166" s="18" t="s">
        <v>81</v>
      </c>
    </row>
    <row r="167" spans="2:65" s="12" customFormat="1" ht="10.199999999999999">
      <c r="B167" s="145"/>
      <c r="D167" s="146" t="s">
        <v>142</v>
      </c>
      <c r="E167" s="147" t="s">
        <v>19</v>
      </c>
      <c r="F167" s="148" t="s">
        <v>230</v>
      </c>
      <c r="H167" s="147" t="s">
        <v>19</v>
      </c>
      <c r="I167" s="149"/>
      <c r="L167" s="145"/>
      <c r="M167" s="150"/>
      <c r="T167" s="151"/>
      <c r="AT167" s="147" t="s">
        <v>142</v>
      </c>
      <c r="AU167" s="147" t="s">
        <v>81</v>
      </c>
      <c r="AV167" s="12" t="s">
        <v>34</v>
      </c>
      <c r="AW167" s="12" t="s">
        <v>33</v>
      </c>
      <c r="AX167" s="12" t="s">
        <v>73</v>
      </c>
      <c r="AY167" s="147" t="s">
        <v>131</v>
      </c>
    </row>
    <row r="168" spans="2:65" s="13" customFormat="1" ht="10.199999999999999">
      <c r="B168" s="152"/>
      <c r="D168" s="146" t="s">
        <v>142</v>
      </c>
      <c r="E168" s="153" t="s">
        <v>19</v>
      </c>
      <c r="F168" s="154" t="s">
        <v>218</v>
      </c>
      <c r="H168" s="155">
        <v>38.86</v>
      </c>
      <c r="I168" s="156"/>
      <c r="L168" s="152"/>
      <c r="M168" s="157"/>
      <c r="T168" s="158"/>
      <c r="AT168" s="153" t="s">
        <v>142</v>
      </c>
      <c r="AU168" s="153" t="s">
        <v>81</v>
      </c>
      <c r="AV168" s="13" t="s">
        <v>81</v>
      </c>
      <c r="AW168" s="13" t="s">
        <v>33</v>
      </c>
      <c r="AX168" s="13" t="s">
        <v>73</v>
      </c>
      <c r="AY168" s="153" t="s">
        <v>131</v>
      </c>
    </row>
    <row r="169" spans="2:65" s="12" customFormat="1" ht="10.199999999999999">
      <c r="B169" s="145"/>
      <c r="D169" s="146" t="s">
        <v>142</v>
      </c>
      <c r="E169" s="147" t="s">
        <v>19</v>
      </c>
      <c r="F169" s="148" t="s">
        <v>224</v>
      </c>
      <c r="H169" s="147" t="s">
        <v>19</v>
      </c>
      <c r="I169" s="149"/>
      <c r="L169" s="145"/>
      <c r="M169" s="150"/>
      <c r="T169" s="151"/>
      <c r="AT169" s="147" t="s">
        <v>142</v>
      </c>
      <c r="AU169" s="147" t="s">
        <v>81</v>
      </c>
      <c r="AV169" s="12" t="s">
        <v>34</v>
      </c>
      <c r="AW169" s="12" t="s">
        <v>33</v>
      </c>
      <c r="AX169" s="12" t="s">
        <v>73</v>
      </c>
      <c r="AY169" s="147" t="s">
        <v>131</v>
      </c>
    </row>
    <row r="170" spans="2:65" s="13" customFormat="1" ht="10.199999999999999">
      <c r="B170" s="152"/>
      <c r="D170" s="146" t="s">
        <v>142</v>
      </c>
      <c r="E170" s="153" t="s">
        <v>19</v>
      </c>
      <c r="F170" s="154" t="s">
        <v>225</v>
      </c>
      <c r="H170" s="155">
        <v>18.5</v>
      </c>
      <c r="I170" s="156"/>
      <c r="L170" s="152"/>
      <c r="M170" s="157"/>
      <c r="T170" s="158"/>
      <c r="AT170" s="153" t="s">
        <v>142</v>
      </c>
      <c r="AU170" s="153" t="s">
        <v>81</v>
      </c>
      <c r="AV170" s="13" t="s">
        <v>81</v>
      </c>
      <c r="AW170" s="13" t="s">
        <v>33</v>
      </c>
      <c r="AX170" s="13" t="s">
        <v>73</v>
      </c>
      <c r="AY170" s="153" t="s">
        <v>131</v>
      </c>
    </row>
    <row r="171" spans="2:65" s="14" customFormat="1" ht="10.199999999999999">
      <c r="B171" s="159"/>
      <c r="D171" s="146" t="s">
        <v>142</v>
      </c>
      <c r="E171" s="160" t="s">
        <v>19</v>
      </c>
      <c r="F171" s="161" t="s">
        <v>147</v>
      </c>
      <c r="H171" s="162">
        <v>57.36</v>
      </c>
      <c r="I171" s="163"/>
      <c r="L171" s="159"/>
      <c r="M171" s="164"/>
      <c r="T171" s="165"/>
      <c r="AT171" s="160" t="s">
        <v>142</v>
      </c>
      <c r="AU171" s="160" t="s">
        <v>81</v>
      </c>
      <c r="AV171" s="14" t="s">
        <v>87</v>
      </c>
      <c r="AW171" s="14" t="s">
        <v>33</v>
      </c>
      <c r="AX171" s="14" t="s">
        <v>34</v>
      </c>
      <c r="AY171" s="160" t="s">
        <v>131</v>
      </c>
    </row>
    <row r="172" spans="2:65" s="1" customFormat="1" ht="37.799999999999997" customHeight="1">
      <c r="B172" s="33"/>
      <c r="C172" s="128" t="s">
        <v>175</v>
      </c>
      <c r="D172" s="128" t="s">
        <v>134</v>
      </c>
      <c r="E172" s="129" t="s">
        <v>231</v>
      </c>
      <c r="F172" s="130" t="s">
        <v>232</v>
      </c>
      <c r="G172" s="131" t="s">
        <v>137</v>
      </c>
      <c r="H172" s="132">
        <v>44.183</v>
      </c>
      <c r="I172" s="133"/>
      <c r="J172" s="134">
        <f>ROUND(I172*H172,2)</f>
        <v>0</v>
      </c>
      <c r="K172" s="130" t="s">
        <v>138</v>
      </c>
      <c r="L172" s="33"/>
      <c r="M172" s="135" t="s">
        <v>19</v>
      </c>
      <c r="N172" s="136" t="s">
        <v>44</v>
      </c>
      <c r="P172" s="137">
        <f>O172*H172</f>
        <v>0</v>
      </c>
      <c r="Q172" s="137">
        <v>0</v>
      </c>
      <c r="R172" s="137">
        <f>Q172*H172</f>
        <v>0</v>
      </c>
      <c r="S172" s="137">
        <v>0.02</v>
      </c>
      <c r="T172" s="138">
        <f>S172*H172</f>
        <v>0.88366</v>
      </c>
      <c r="AR172" s="139" t="s">
        <v>87</v>
      </c>
      <c r="AT172" s="139" t="s">
        <v>134</v>
      </c>
      <c r="AU172" s="139" t="s">
        <v>81</v>
      </c>
      <c r="AY172" s="18" t="s">
        <v>131</v>
      </c>
      <c r="BE172" s="140">
        <f>IF(N172="základní",J172,0)</f>
        <v>0</v>
      </c>
      <c r="BF172" s="140">
        <f>IF(N172="snížená",J172,0)</f>
        <v>0</v>
      </c>
      <c r="BG172" s="140">
        <f>IF(N172="zákl. přenesená",J172,0)</f>
        <v>0</v>
      </c>
      <c r="BH172" s="140">
        <f>IF(N172="sníž. přenesená",J172,0)</f>
        <v>0</v>
      </c>
      <c r="BI172" s="140">
        <f>IF(N172="nulová",J172,0)</f>
        <v>0</v>
      </c>
      <c r="BJ172" s="18" t="s">
        <v>34</v>
      </c>
      <c r="BK172" s="140">
        <f>ROUND(I172*H172,2)</f>
        <v>0</v>
      </c>
      <c r="BL172" s="18" t="s">
        <v>87</v>
      </c>
      <c r="BM172" s="139" t="s">
        <v>233</v>
      </c>
    </row>
    <row r="173" spans="2:65" s="1" customFormat="1" ht="10.199999999999999" hidden="1">
      <c r="B173" s="33"/>
      <c r="D173" s="141" t="s">
        <v>140</v>
      </c>
      <c r="F173" s="142" t="s">
        <v>234</v>
      </c>
      <c r="I173" s="143"/>
      <c r="L173" s="33"/>
      <c r="M173" s="144"/>
      <c r="T173" s="54"/>
      <c r="AT173" s="18" t="s">
        <v>140</v>
      </c>
      <c r="AU173" s="18" t="s">
        <v>81</v>
      </c>
    </row>
    <row r="174" spans="2:65" s="12" customFormat="1" ht="10.199999999999999">
      <c r="B174" s="145"/>
      <c r="D174" s="146" t="s">
        <v>142</v>
      </c>
      <c r="E174" s="147" t="s">
        <v>19</v>
      </c>
      <c r="F174" s="148" t="s">
        <v>235</v>
      </c>
      <c r="H174" s="147" t="s">
        <v>19</v>
      </c>
      <c r="I174" s="149"/>
      <c r="L174" s="145"/>
      <c r="M174" s="150"/>
      <c r="T174" s="151"/>
      <c r="AT174" s="147" t="s">
        <v>142</v>
      </c>
      <c r="AU174" s="147" t="s">
        <v>81</v>
      </c>
      <c r="AV174" s="12" t="s">
        <v>34</v>
      </c>
      <c r="AW174" s="12" t="s">
        <v>33</v>
      </c>
      <c r="AX174" s="12" t="s">
        <v>73</v>
      </c>
      <c r="AY174" s="147" t="s">
        <v>131</v>
      </c>
    </row>
    <row r="175" spans="2:65" s="13" customFormat="1" ht="10.199999999999999">
      <c r="B175" s="152"/>
      <c r="D175" s="146" t="s">
        <v>142</v>
      </c>
      <c r="E175" s="153" t="s">
        <v>19</v>
      </c>
      <c r="F175" s="154" t="s">
        <v>236</v>
      </c>
      <c r="H175" s="155">
        <v>44.183</v>
      </c>
      <c r="I175" s="156"/>
      <c r="L175" s="152"/>
      <c r="M175" s="157"/>
      <c r="T175" s="158"/>
      <c r="AT175" s="153" t="s">
        <v>142</v>
      </c>
      <c r="AU175" s="153" t="s">
        <v>81</v>
      </c>
      <c r="AV175" s="13" t="s">
        <v>81</v>
      </c>
      <c r="AW175" s="13" t="s">
        <v>33</v>
      </c>
      <c r="AX175" s="13" t="s">
        <v>73</v>
      </c>
      <c r="AY175" s="153" t="s">
        <v>131</v>
      </c>
    </row>
    <row r="176" spans="2:65" s="14" customFormat="1" ht="10.199999999999999">
      <c r="B176" s="159"/>
      <c r="D176" s="146" t="s">
        <v>142</v>
      </c>
      <c r="E176" s="160" t="s">
        <v>19</v>
      </c>
      <c r="F176" s="161" t="s">
        <v>147</v>
      </c>
      <c r="H176" s="162">
        <v>44.183</v>
      </c>
      <c r="I176" s="163"/>
      <c r="L176" s="159"/>
      <c r="M176" s="164"/>
      <c r="T176" s="165"/>
      <c r="AT176" s="160" t="s">
        <v>142</v>
      </c>
      <c r="AU176" s="160" t="s">
        <v>81</v>
      </c>
      <c r="AV176" s="14" t="s">
        <v>87</v>
      </c>
      <c r="AW176" s="14" t="s">
        <v>33</v>
      </c>
      <c r="AX176" s="14" t="s">
        <v>34</v>
      </c>
      <c r="AY176" s="160" t="s">
        <v>131</v>
      </c>
    </row>
    <row r="177" spans="2:65" s="11" customFormat="1" ht="22.8" customHeight="1">
      <c r="B177" s="116"/>
      <c r="D177" s="117" t="s">
        <v>72</v>
      </c>
      <c r="E177" s="126" t="s">
        <v>237</v>
      </c>
      <c r="F177" s="126" t="s">
        <v>238</v>
      </c>
      <c r="I177" s="119"/>
      <c r="J177" s="127">
        <f>BK177</f>
        <v>0</v>
      </c>
      <c r="L177" s="116"/>
      <c r="M177" s="121"/>
      <c r="P177" s="122">
        <f>P178</f>
        <v>0</v>
      </c>
      <c r="R177" s="122">
        <f>R178</f>
        <v>0.15</v>
      </c>
      <c r="T177" s="123">
        <f>T178</f>
        <v>0</v>
      </c>
      <c r="AR177" s="117" t="s">
        <v>34</v>
      </c>
      <c r="AT177" s="124" t="s">
        <v>72</v>
      </c>
      <c r="AU177" s="124" t="s">
        <v>34</v>
      </c>
      <c r="AY177" s="117" t="s">
        <v>131</v>
      </c>
      <c r="BK177" s="125">
        <f>BK178</f>
        <v>0</v>
      </c>
    </row>
    <row r="178" spans="2:65" s="1" customFormat="1" ht="16.5" customHeight="1">
      <c r="B178" s="33"/>
      <c r="C178" s="128" t="s">
        <v>239</v>
      </c>
      <c r="D178" s="128" t="s">
        <v>134</v>
      </c>
      <c r="E178" s="129" t="s">
        <v>240</v>
      </c>
      <c r="F178" s="130" t="s">
        <v>241</v>
      </c>
      <c r="G178" s="131" t="s">
        <v>242</v>
      </c>
      <c r="H178" s="132">
        <v>1</v>
      </c>
      <c r="I178" s="133"/>
      <c r="J178" s="134">
        <f>ROUND(I178*H178,2)</f>
        <v>0</v>
      </c>
      <c r="K178" s="130" t="s">
        <v>19</v>
      </c>
      <c r="L178" s="33"/>
      <c r="M178" s="135" t="s">
        <v>19</v>
      </c>
      <c r="N178" s="136" t="s">
        <v>44</v>
      </c>
      <c r="P178" s="137">
        <f>O178*H178</f>
        <v>0</v>
      </c>
      <c r="Q178" s="137">
        <v>0.15</v>
      </c>
      <c r="R178" s="137">
        <f>Q178*H178</f>
        <v>0.15</v>
      </c>
      <c r="S178" s="137">
        <v>0</v>
      </c>
      <c r="T178" s="138">
        <f>S178*H178</f>
        <v>0</v>
      </c>
      <c r="AR178" s="139" t="s">
        <v>87</v>
      </c>
      <c r="AT178" s="139" t="s">
        <v>134</v>
      </c>
      <c r="AU178" s="139" t="s">
        <v>81</v>
      </c>
      <c r="AY178" s="18" t="s">
        <v>131</v>
      </c>
      <c r="BE178" s="140">
        <f>IF(N178="základní",J178,0)</f>
        <v>0</v>
      </c>
      <c r="BF178" s="140">
        <f>IF(N178="snížená",J178,0)</f>
        <v>0</v>
      </c>
      <c r="BG178" s="140">
        <f>IF(N178="zákl. přenesená",J178,0)</f>
        <v>0</v>
      </c>
      <c r="BH178" s="140">
        <f>IF(N178="sníž. přenesená",J178,0)</f>
        <v>0</v>
      </c>
      <c r="BI178" s="140">
        <f>IF(N178="nulová",J178,0)</f>
        <v>0</v>
      </c>
      <c r="BJ178" s="18" t="s">
        <v>34</v>
      </c>
      <c r="BK178" s="140">
        <f>ROUND(I178*H178,2)</f>
        <v>0</v>
      </c>
      <c r="BL178" s="18" t="s">
        <v>87</v>
      </c>
      <c r="BM178" s="139" t="s">
        <v>219</v>
      </c>
    </row>
    <row r="179" spans="2:65" s="11" customFormat="1" ht="22.8" customHeight="1">
      <c r="B179" s="116"/>
      <c r="D179" s="117" t="s">
        <v>72</v>
      </c>
      <c r="E179" s="126" t="s">
        <v>243</v>
      </c>
      <c r="F179" s="126" t="s">
        <v>244</v>
      </c>
      <c r="I179" s="119"/>
      <c r="J179" s="127">
        <f>BK179</f>
        <v>0</v>
      </c>
      <c r="L179" s="116"/>
      <c r="M179" s="121"/>
      <c r="P179" s="122">
        <f>SUM(P180:P191)</f>
        <v>0</v>
      </c>
      <c r="R179" s="122">
        <f>SUM(R180:R191)</f>
        <v>0</v>
      </c>
      <c r="T179" s="123">
        <f>SUM(T180:T191)</f>
        <v>0</v>
      </c>
      <c r="AR179" s="117" t="s">
        <v>34</v>
      </c>
      <c r="AT179" s="124" t="s">
        <v>72</v>
      </c>
      <c r="AU179" s="124" t="s">
        <v>34</v>
      </c>
      <c r="AY179" s="117" t="s">
        <v>131</v>
      </c>
      <c r="BK179" s="125">
        <f>SUM(BK180:BK191)</f>
        <v>0</v>
      </c>
    </row>
    <row r="180" spans="2:65" s="1" customFormat="1" ht="16.5" customHeight="1">
      <c r="B180" s="33"/>
      <c r="C180" s="128" t="s">
        <v>182</v>
      </c>
      <c r="D180" s="128" t="s">
        <v>134</v>
      </c>
      <c r="E180" s="129" t="s">
        <v>245</v>
      </c>
      <c r="F180" s="130" t="s">
        <v>246</v>
      </c>
      <c r="G180" s="131" t="s">
        <v>247</v>
      </c>
      <c r="H180" s="132">
        <v>5</v>
      </c>
      <c r="I180" s="133"/>
      <c r="J180" s="134">
        <f>ROUND(I180*H180,2)</f>
        <v>0</v>
      </c>
      <c r="K180" s="130" t="s">
        <v>19</v>
      </c>
      <c r="L180" s="33"/>
      <c r="M180" s="135" t="s">
        <v>19</v>
      </c>
      <c r="N180" s="136" t="s">
        <v>44</v>
      </c>
      <c r="P180" s="137">
        <f>O180*H180</f>
        <v>0</v>
      </c>
      <c r="Q180" s="137">
        <v>0</v>
      </c>
      <c r="R180" s="137">
        <f>Q180*H180</f>
        <v>0</v>
      </c>
      <c r="S180" s="137">
        <v>0</v>
      </c>
      <c r="T180" s="138">
        <f>S180*H180</f>
        <v>0</v>
      </c>
      <c r="AR180" s="139" t="s">
        <v>87</v>
      </c>
      <c r="AT180" s="139" t="s">
        <v>134</v>
      </c>
      <c r="AU180" s="139" t="s">
        <v>81</v>
      </c>
      <c r="AY180" s="18" t="s">
        <v>131</v>
      </c>
      <c r="BE180" s="140">
        <f>IF(N180="základní",J180,0)</f>
        <v>0</v>
      </c>
      <c r="BF180" s="140">
        <f>IF(N180="snížená",J180,0)</f>
        <v>0</v>
      </c>
      <c r="BG180" s="140">
        <f>IF(N180="zákl. přenesená",J180,0)</f>
        <v>0</v>
      </c>
      <c r="BH180" s="140">
        <f>IF(N180="sníž. přenesená",J180,0)</f>
        <v>0</v>
      </c>
      <c r="BI180" s="140">
        <f>IF(N180="nulová",J180,0)</f>
        <v>0</v>
      </c>
      <c r="BJ180" s="18" t="s">
        <v>34</v>
      </c>
      <c r="BK180" s="140">
        <f>ROUND(I180*H180,2)</f>
        <v>0</v>
      </c>
      <c r="BL180" s="18" t="s">
        <v>87</v>
      </c>
      <c r="BM180" s="139" t="s">
        <v>248</v>
      </c>
    </row>
    <row r="181" spans="2:65" s="1" customFormat="1" ht="24.15" customHeight="1">
      <c r="B181" s="33"/>
      <c r="C181" s="128" t="s">
        <v>249</v>
      </c>
      <c r="D181" s="128" t="s">
        <v>134</v>
      </c>
      <c r="E181" s="129" t="s">
        <v>250</v>
      </c>
      <c r="F181" s="130" t="s">
        <v>251</v>
      </c>
      <c r="G181" s="131" t="s">
        <v>252</v>
      </c>
      <c r="H181" s="132">
        <v>8.2850000000000001</v>
      </c>
      <c r="I181" s="133"/>
      <c r="J181" s="134">
        <f>ROUND(I181*H181,2)</f>
        <v>0</v>
      </c>
      <c r="K181" s="130" t="s">
        <v>138</v>
      </c>
      <c r="L181" s="33"/>
      <c r="M181" s="135" t="s">
        <v>19</v>
      </c>
      <c r="N181" s="136" t="s">
        <v>44</v>
      </c>
      <c r="P181" s="137">
        <f>O181*H181</f>
        <v>0</v>
      </c>
      <c r="Q181" s="137">
        <v>0</v>
      </c>
      <c r="R181" s="137">
        <f>Q181*H181</f>
        <v>0</v>
      </c>
      <c r="S181" s="137">
        <v>0</v>
      </c>
      <c r="T181" s="138">
        <f>S181*H181</f>
        <v>0</v>
      </c>
      <c r="AR181" s="139" t="s">
        <v>87</v>
      </c>
      <c r="AT181" s="139" t="s">
        <v>134</v>
      </c>
      <c r="AU181" s="139" t="s">
        <v>81</v>
      </c>
      <c r="AY181" s="18" t="s">
        <v>131</v>
      </c>
      <c r="BE181" s="140">
        <f>IF(N181="základní",J181,0)</f>
        <v>0</v>
      </c>
      <c r="BF181" s="140">
        <f>IF(N181="snížená",J181,0)</f>
        <v>0</v>
      </c>
      <c r="BG181" s="140">
        <f>IF(N181="zákl. přenesená",J181,0)</f>
        <v>0</v>
      </c>
      <c r="BH181" s="140">
        <f>IF(N181="sníž. přenesená",J181,0)</f>
        <v>0</v>
      </c>
      <c r="BI181" s="140">
        <f>IF(N181="nulová",J181,0)</f>
        <v>0</v>
      </c>
      <c r="BJ181" s="18" t="s">
        <v>34</v>
      </c>
      <c r="BK181" s="140">
        <f>ROUND(I181*H181,2)</f>
        <v>0</v>
      </c>
      <c r="BL181" s="18" t="s">
        <v>87</v>
      </c>
      <c r="BM181" s="139" t="s">
        <v>253</v>
      </c>
    </row>
    <row r="182" spans="2:65" s="1" customFormat="1" ht="10.199999999999999" hidden="1">
      <c r="B182" s="33"/>
      <c r="D182" s="141" t="s">
        <v>140</v>
      </c>
      <c r="F182" s="142" t="s">
        <v>254</v>
      </c>
      <c r="I182" s="143"/>
      <c r="L182" s="33"/>
      <c r="M182" s="144"/>
      <c r="T182" s="54"/>
      <c r="AT182" s="18" t="s">
        <v>140</v>
      </c>
      <c r="AU182" s="18" t="s">
        <v>81</v>
      </c>
    </row>
    <row r="183" spans="2:65" s="1" customFormat="1" ht="44.25" customHeight="1">
      <c r="B183" s="33"/>
      <c r="C183" s="128" t="s">
        <v>188</v>
      </c>
      <c r="D183" s="128" t="s">
        <v>134</v>
      </c>
      <c r="E183" s="129" t="s">
        <v>255</v>
      </c>
      <c r="F183" s="130" t="s">
        <v>256</v>
      </c>
      <c r="G183" s="131" t="s">
        <v>252</v>
      </c>
      <c r="H183" s="132">
        <v>8.2850000000000001</v>
      </c>
      <c r="I183" s="133"/>
      <c r="J183" s="134">
        <f>ROUND(I183*H183,2)</f>
        <v>0</v>
      </c>
      <c r="K183" s="130" t="s">
        <v>138</v>
      </c>
      <c r="L183" s="33"/>
      <c r="M183" s="135" t="s">
        <v>19</v>
      </c>
      <c r="N183" s="136" t="s">
        <v>44</v>
      </c>
      <c r="P183" s="137">
        <f>O183*H183</f>
        <v>0</v>
      </c>
      <c r="Q183" s="137">
        <v>0</v>
      </c>
      <c r="R183" s="137">
        <f>Q183*H183</f>
        <v>0</v>
      </c>
      <c r="S183" s="137">
        <v>0</v>
      </c>
      <c r="T183" s="138">
        <f>S183*H183</f>
        <v>0</v>
      </c>
      <c r="AR183" s="139" t="s">
        <v>87</v>
      </c>
      <c r="AT183" s="139" t="s">
        <v>134</v>
      </c>
      <c r="AU183" s="139" t="s">
        <v>81</v>
      </c>
      <c r="AY183" s="18" t="s">
        <v>131</v>
      </c>
      <c r="BE183" s="140">
        <f>IF(N183="základní",J183,0)</f>
        <v>0</v>
      </c>
      <c r="BF183" s="140">
        <f>IF(N183="snížená",J183,0)</f>
        <v>0</v>
      </c>
      <c r="BG183" s="140">
        <f>IF(N183="zákl. přenesená",J183,0)</f>
        <v>0</v>
      </c>
      <c r="BH183" s="140">
        <f>IF(N183="sníž. přenesená",J183,0)</f>
        <v>0</v>
      </c>
      <c r="BI183" s="140">
        <f>IF(N183="nulová",J183,0)</f>
        <v>0</v>
      </c>
      <c r="BJ183" s="18" t="s">
        <v>34</v>
      </c>
      <c r="BK183" s="140">
        <f>ROUND(I183*H183,2)</f>
        <v>0</v>
      </c>
      <c r="BL183" s="18" t="s">
        <v>87</v>
      </c>
      <c r="BM183" s="139" t="s">
        <v>257</v>
      </c>
    </row>
    <row r="184" spans="2:65" s="1" customFormat="1" ht="10.199999999999999" hidden="1">
      <c r="B184" s="33"/>
      <c r="D184" s="141" t="s">
        <v>140</v>
      </c>
      <c r="F184" s="142" t="s">
        <v>258</v>
      </c>
      <c r="I184" s="143"/>
      <c r="L184" s="33"/>
      <c r="M184" s="144"/>
      <c r="T184" s="54"/>
      <c r="AT184" s="18" t="s">
        <v>140</v>
      </c>
      <c r="AU184" s="18" t="s">
        <v>81</v>
      </c>
    </row>
    <row r="185" spans="2:65" s="1" customFormat="1" ht="33" customHeight="1">
      <c r="B185" s="33"/>
      <c r="C185" s="128" t="s">
        <v>7</v>
      </c>
      <c r="D185" s="128" t="s">
        <v>134</v>
      </c>
      <c r="E185" s="129" t="s">
        <v>259</v>
      </c>
      <c r="F185" s="130" t="s">
        <v>260</v>
      </c>
      <c r="G185" s="131" t="s">
        <v>252</v>
      </c>
      <c r="H185" s="132">
        <v>8.2850000000000001</v>
      </c>
      <c r="I185" s="133"/>
      <c r="J185" s="134">
        <f>ROUND(I185*H185,2)</f>
        <v>0</v>
      </c>
      <c r="K185" s="130" t="s">
        <v>138</v>
      </c>
      <c r="L185" s="33"/>
      <c r="M185" s="135" t="s">
        <v>19</v>
      </c>
      <c r="N185" s="136" t="s">
        <v>44</v>
      </c>
      <c r="P185" s="137">
        <f>O185*H185</f>
        <v>0</v>
      </c>
      <c r="Q185" s="137">
        <v>0</v>
      </c>
      <c r="R185" s="137">
        <f>Q185*H185</f>
        <v>0</v>
      </c>
      <c r="S185" s="137">
        <v>0</v>
      </c>
      <c r="T185" s="138">
        <f>S185*H185</f>
        <v>0</v>
      </c>
      <c r="AR185" s="139" t="s">
        <v>87</v>
      </c>
      <c r="AT185" s="139" t="s">
        <v>134</v>
      </c>
      <c r="AU185" s="139" t="s">
        <v>81</v>
      </c>
      <c r="AY185" s="18" t="s">
        <v>131</v>
      </c>
      <c r="BE185" s="140">
        <f>IF(N185="základní",J185,0)</f>
        <v>0</v>
      </c>
      <c r="BF185" s="140">
        <f>IF(N185="snížená",J185,0)</f>
        <v>0</v>
      </c>
      <c r="BG185" s="140">
        <f>IF(N185="zákl. přenesená",J185,0)</f>
        <v>0</v>
      </c>
      <c r="BH185" s="140">
        <f>IF(N185="sníž. přenesená",J185,0)</f>
        <v>0</v>
      </c>
      <c r="BI185" s="140">
        <f>IF(N185="nulová",J185,0)</f>
        <v>0</v>
      </c>
      <c r="BJ185" s="18" t="s">
        <v>34</v>
      </c>
      <c r="BK185" s="140">
        <f>ROUND(I185*H185,2)</f>
        <v>0</v>
      </c>
      <c r="BL185" s="18" t="s">
        <v>87</v>
      </c>
      <c r="BM185" s="139" t="s">
        <v>261</v>
      </c>
    </row>
    <row r="186" spans="2:65" s="1" customFormat="1" ht="10.199999999999999" hidden="1">
      <c r="B186" s="33"/>
      <c r="D186" s="141" t="s">
        <v>140</v>
      </c>
      <c r="F186" s="142" t="s">
        <v>262</v>
      </c>
      <c r="I186" s="143"/>
      <c r="L186" s="33"/>
      <c r="M186" s="144"/>
      <c r="T186" s="54"/>
      <c r="AT186" s="18" t="s">
        <v>140</v>
      </c>
      <c r="AU186" s="18" t="s">
        <v>81</v>
      </c>
    </row>
    <row r="187" spans="2:65" s="1" customFormat="1" ht="44.25" customHeight="1">
      <c r="B187" s="33"/>
      <c r="C187" s="128" t="s">
        <v>192</v>
      </c>
      <c r="D187" s="128" t="s">
        <v>134</v>
      </c>
      <c r="E187" s="129" t="s">
        <v>263</v>
      </c>
      <c r="F187" s="130" t="s">
        <v>264</v>
      </c>
      <c r="G187" s="131" t="s">
        <v>252</v>
      </c>
      <c r="H187" s="132">
        <v>107.705</v>
      </c>
      <c r="I187" s="133"/>
      <c r="J187" s="134">
        <f>ROUND(I187*H187,2)</f>
        <v>0</v>
      </c>
      <c r="K187" s="130" t="s">
        <v>138</v>
      </c>
      <c r="L187" s="33"/>
      <c r="M187" s="135" t="s">
        <v>19</v>
      </c>
      <c r="N187" s="136" t="s">
        <v>44</v>
      </c>
      <c r="P187" s="137">
        <f>O187*H187</f>
        <v>0</v>
      </c>
      <c r="Q187" s="137">
        <v>0</v>
      </c>
      <c r="R187" s="137">
        <f>Q187*H187</f>
        <v>0</v>
      </c>
      <c r="S187" s="137">
        <v>0</v>
      </c>
      <c r="T187" s="138">
        <f>S187*H187</f>
        <v>0</v>
      </c>
      <c r="AR187" s="139" t="s">
        <v>87</v>
      </c>
      <c r="AT187" s="139" t="s">
        <v>134</v>
      </c>
      <c r="AU187" s="139" t="s">
        <v>81</v>
      </c>
      <c r="AY187" s="18" t="s">
        <v>131</v>
      </c>
      <c r="BE187" s="140">
        <f>IF(N187="základní",J187,0)</f>
        <v>0</v>
      </c>
      <c r="BF187" s="140">
        <f>IF(N187="snížená",J187,0)</f>
        <v>0</v>
      </c>
      <c r="BG187" s="140">
        <f>IF(N187="zákl. přenesená",J187,0)</f>
        <v>0</v>
      </c>
      <c r="BH187" s="140">
        <f>IF(N187="sníž. přenesená",J187,0)</f>
        <v>0</v>
      </c>
      <c r="BI187" s="140">
        <f>IF(N187="nulová",J187,0)</f>
        <v>0</v>
      </c>
      <c r="BJ187" s="18" t="s">
        <v>34</v>
      </c>
      <c r="BK187" s="140">
        <f>ROUND(I187*H187,2)</f>
        <v>0</v>
      </c>
      <c r="BL187" s="18" t="s">
        <v>87</v>
      </c>
      <c r="BM187" s="139" t="s">
        <v>265</v>
      </c>
    </row>
    <row r="188" spans="2:65" s="1" customFormat="1" ht="10.199999999999999" hidden="1">
      <c r="B188" s="33"/>
      <c r="D188" s="141" t="s">
        <v>140</v>
      </c>
      <c r="F188" s="142" t="s">
        <v>266</v>
      </c>
      <c r="I188" s="143"/>
      <c r="L188" s="33"/>
      <c r="M188" s="144"/>
      <c r="T188" s="54"/>
      <c r="AT188" s="18" t="s">
        <v>140</v>
      </c>
      <c r="AU188" s="18" t="s">
        <v>81</v>
      </c>
    </row>
    <row r="189" spans="2:65" s="13" customFormat="1" ht="10.199999999999999">
      <c r="B189" s="152"/>
      <c r="D189" s="146" t="s">
        <v>142</v>
      </c>
      <c r="F189" s="154" t="s">
        <v>267</v>
      </c>
      <c r="H189" s="155">
        <v>107.705</v>
      </c>
      <c r="I189" s="156"/>
      <c r="L189" s="152"/>
      <c r="M189" s="157"/>
      <c r="T189" s="158"/>
      <c r="AT189" s="153" t="s">
        <v>142</v>
      </c>
      <c r="AU189" s="153" t="s">
        <v>81</v>
      </c>
      <c r="AV189" s="13" t="s">
        <v>81</v>
      </c>
      <c r="AW189" s="13" t="s">
        <v>4</v>
      </c>
      <c r="AX189" s="13" t="s">
        <v>34</v>
      </c>
      <c r="AY189" s="153" t="s">
        <v>131</v>
      </c>
    </row>
    <row r="190" spans="2:65" s="1" customFormat="1" ht="44.25" customHeight="1">
      <c r="B190" s="33"/>
      <c r="C190" s="128" t="s">
        <v>268</v>
      </c>
      <c r="D190" s="128" t="s">
        <v>134</v>
      </c>
      <c r="E190" s="129" t="s">
        <v>269</v>
      </c>
      <c r="F190" s="130" t="s">
        <v>270</v>
      </c>
      <c r="G190" s="131" t="s">
        <v>252</v>
      </c>
      <c r="H190" s="132">
        <v>8.2850000000000001</v>
      </c>
      <c r="I190" s="133"/>
      <c r="J190" s="134">
        <f>ROUND(I190*H190,2)</f>
        <v>0</v>
      </c>
      <c r="K190" s="130" t="s">
        <v>138</v>
      </c>
      <c r="L190" s="33"/>
      <c r="M190" s="135" t="s">
        <v>19</v>
      </c>
      <c r="N190" s="136" t="s">
        <v>44</v>
      </c>
      <c r="P190" s="137">
        <f>O190*H190</f>
        <v>0</v>
      </c>
      <c r="Q190" s="137">
        <v>0</v>
      </c>
      <c r="R190" s="137">
        <f>Q190*H190</f>
        <v>0</v>
      </c>
      <c r="S190" s="137">
        <v>0</v>
      </c>
      <c r="T190" s="138">
        <f>S190*H190</f>
        <v>0</v>
      </c>
      <c r="AR190" s="139" t="s">
        <v>87</v>
      </c>
      <c r="AT190" s="139" t="s">
        <v>134</v>
      </c>
      <c r="AU190" s="139" t="s">
        <v>81</v>
      </c>
      <c r="AY190" s="18" t="s">
        <v>131</v>
      </c>
      <c r="BE190" s="140">
        <f>IF(N190="základní",J190,0)</f>
        <v>0</v>
      </c>
      <c r="BF190" s="140">
        <f>IF(N190="snížená",J190,0)</f>
        <v>0</v>
      </c>
      <c r="BG190" s="140">
        <f>IF(N190="zákl. přenesená",J190,0)</f>
        <v>0</v>
      </c>
      <c r="BH190" s="140">
        <f>IF(N190="sníž. přenesená",J190,0)</f>
        <v>0</v>
      </c>
      <c r="BI190" s="140">
        <f>IF(N190="nulová",J190,0)</f>
        <v>0</v>
      </c>
      <c r="BJ190" s="18" t="s">
        <v>34</v>
      </c>
      <c r="BK190" s="140">
        <f>ROUND(I190*H190,2)</f>
        <v>0</v>
      </c>
      <c r="BL190" s="18" t="s">
        <v>87</v>
      </c>
      <c r="BM190" s="139" t="s">
        <v>271</v>
      </c>
    </row>
    <row r="191" spans="2:65" s="1" customFormat="1" ht="10.199999999999999" hidden="1">
      <c r="B191" s="33"/>
      <c r="D191" s="141" t="s">
        <v>140</v>
      </c>
      <c r="F191" s="142" t="s">
        <v>272</v>
      </c>
      <c r="I191" s="143"/>
      <c r="L191" s="33"/>
      <c r="M191" s="144"/>
      <c r="T191" s="54"/>
      <c r="AT191" s="18" t="s">
        <v>140</v>
      </c>
      <c r="AU191" s="18" t="s">
        <v>81</v>
      </c>
    </row>
    <row r="192" spans="2:65" s="11" customFormat="1" ht="22.8" customHeight="1">
      <c r="B192" s="116"/>
      <c r="D192" s="117" t="s">
        <v>72</v>
      </c>
      <c r="E192" s="126" t="s">
        <v>273</v>
      </c>
      <c r="F192" s="126" t="s">
        <v>274</v>
      </c>
      <c r="I192" s="119"/>
      <c r="J192" s="127">
        <f>BK192</f>
        <v>0</v>
      </c>
      <c r="L192" s="116"/>
      <c r="M192" s="121"/>
      <c r="P192" s="122">
        <f>SUM(P193:P194)</f>
        <v>0</v>
      </c>
      <c r="R192" s="122">
        <f>SUM(R193:R194)</f>
        <v>0</v>
      </c>
      <c r="T192" s="123">
        <f>SUM(T193:T194)</f>
        <v>0</v>
      </c>
      <c r="AR192" s="117" t="s">
        <v>34</v>
      </c>
      <c r="AT192" s="124" t="s">
        <v>72</v>
      </c>
      <c r="AU192" s="124" t="s">
        <v>34</v>
      </c>
      <c r="AY192" s="117" t="s">
        <v>131</v>
      </c>
      <c r="BK192" s="125">
        <f>SUM(BK193:BK194)</f>
        <v>0</v>
      </c>
    </row>
    <row r="193" spans="2:65" s="1" customFormat="1" ht="55.5" customHeight="1">
      <c r="B193" s="33"/>
      <c r="C193" s="128" t="s">
        <v>201</v>
      </c>
      <c r="D193" s="128" t="s">
        <v>134</v>
      </c>
      <c r="E193" s="129" t="s">
        <v>275</v>
      </c>
      <c r="F193" s="130" t="s">
        <v>276</v>
      </c>
      <c r="G193" s="131" t="s">
        <v>252</v>
      </c>
      <c r="H193" s="132">
        <v>2.3370000000000002</v>
      </c>
      <c r="I193" s="133"/>
      <c r="J193" s="134">
        <f>ROUND(I193*H193,2)</f>
        <v>0</v>
      </c>
      <c r="K193" s="130" t="s">
        <v>138</v>
      </c>
      <c r="L193" s="33"/>
      <c r="M193" s="135" t="s">
        <v>19</v>
      </c>
      <c r="N193" s="136" t="s">
        <v>44</v>
      </c>
      <c r="P193" s="137">
        <f>O193*H193</f>
        <v>0</v>
      </c>
      <c r="Q193" s="137">
        <v>0</v>
      </c>
      <c r="R193" s="137">
        <f>Q193*H193</f>
        <v>0</v>
      </c>
      <c r="S193" s="137">
        <v>0</v>
      </c>
      <c r="T193" s="138">
        <f>S193*H193</f>
        <v>0</v>
      </c>
      <c r="AR193" s="139" t="s">
        <v>87</v>
      </c>
      <c r="AT193" s="139" t="s">
        <v>134</v>
      </c>
      <c r="AU193" s="139" t="s">
        <v>81</v>
      </c>
      <c r="AY193" s="18" t="s">
        <v>131</v>
      </c>
      <c r="BE193" s="140">
        <f>IF(N193="základní",J193,0)</f>
        <v>0</v>
      </c>
      <c r="BF193" s="140">
        <f>IF(N193="snížená",J193,0)</f>
        <v>0</v>
      </c>
      <c r="BG193" s="140">
        <f>IF(N193="zákl. přenesená",J193,0)</f>
        <v>0</v>
      </c>
      <c r="BH193" s="140">
        <f>IF(N193="sníž. přenesená",J193,0)</f>
        <v>0</v>
      </c>
      <c r="BI193" s="140">
        <f>IF(N193="nulová",J193,0)</f>
        <v>0</v>
      </c>
      <c r="BJ193" s="18" t="s">
        <v>34</v>
      </c>
      <c r="BK193" s="140">
        <f>ROUND(I193*H193,2)</f>
        <v>0</v>
      </c>
      <c r="BL193" s="18" t="s">
        <v>87</v>
      </c>
      <c r="BM193" s="139" t="s">
        <v>277</v>
      </c>
    </row>
    <row r="194" spans="2:65" s="1" customFormat="1" ht="10.199999999999999" hidden="1">
      <c r="B194" s="33"/>
      <c r="D194" s="141" t="s">
        <v>140</v>
      </c>
      <c r="F194" s="142" t="s">
        <v>278</v>
      </c>
      <c r="I194" s="143"/>
      <c r="L194" s="33"/>
      <c r="M194" s="144"/>
      <c r="T194" s="54"/>
      <c r="AT194" s="18" t="s">
        <v>140</v>
      </c>
      <c r="AU194" s="18" t="s">
        <v>81</v>
      </c>
    </row>
    <row r="195" spans="2:65" s="11" customFormat="1" ht="25.95" customHeight="1">
      <c r="B195" s="116"/>
      <c r="D195" s="117" t="s">
        <v>72</v>
      </c>
      <c r="E195" s="118" t="s">
        <v>279</v>
      </c>
      <c r="F195" s="118" t="s">
        <v>280</v>
      </c>
      <c r="I195" s="119"/>
      <c r="J195" s="120">
        <f>BK195</f>
        <v>0</v>
      </c>
      <c r="L195" s="116"/>
      <c r="M195" s="121"/>
      <c r="P195" s="122">
        <f>P196+P236+P246+P259+P360+P368</f>
        <v>0</v>
      </c>
      <c r="R195" s="122">
        <f>R196+R236+R246+R259+R360+R368</f>
        <v>4.2506176353500003</v>
      </c>
      <c r="T195" s="123">
        <f>T196+T236+T246+T259+T360+T368</f>
        <v>2.1633739200000002</v>
      </c>
      <c r="AR195" s="117" t="s">
        <v>81</v>
      </c>
      <c r="AT195" s="124" t="s">
        <v>72</v>
      </c>
      <c r="AU195" s="124" t="s">
        <v>73</v>
      </c>
      <c r="AY195" s="117" t="s">
        <v>131</v>
      </c>
      <c r="BK195" s="125">
        <f>BK196+BK236+BK246+BK259+BK360+BK368</f>
        <v>0</v>
      </c>
    </row>
    <row r="196" spans="2:65" s="11" customFormat="1" ht="22.8" customHeight="1">
      <c r="B196" s="116"/>
      <c r="D196" s="117" t="s">
        <v>72</v>
      </c>
      <c r="E196" s="126" t="s">
        <v>281</v>
      </c>
      <c r="F196" s="126" t="s">
        <v>282</v>
      </c>
      <c r="I196" s="119"/>
      <c r="J196" s="127">
        <f>BK196</f>
        <v>0</v>
      </c>
      <c r="L196" s="116"/>
      <c r="M196" s="121"/>
      <c r="P196" s="122">
        <f>SUM(P197:P235)</f>
        <v>0</v>
      </c>
      <c r="R196" s="122">
        <f>SUM(R197:R235)</f>
        <v>3.3970950113500002</v>
      </c>
      <c r="T196" s="123">
        <f>SUM(T197:T235)</f>
        <v>0</v>
      </c>
      <c r="AR196" s="117" t="s">
        <v>81</v>
      </c>
      <c r="AT196" s="124" t="s">
        <v>72</v>
      </c>
      <c r="AU196" s="124" t="s">
        <v>34</v>
      </c>
      <c r="AY196" s="117" t="s">
        <v>131</v>
      </c>
      <c r="BK196" s="125">
        <f>SUM(BK197:BK235)</f>
        <v>0</v>
      </c>
    </row>
    <row r="197" spans="2:65" s="1" customFormat="1" ht="37.799999999999997" customHeight="1">
      <c r="B197" s="33"/>
      <c r="C197" s="128" t="s">
        <v>283</v>
      </c>
      <c r="D197" s="128" t="s">
        <v>134</v>
      </c>
      <c r="E197" s="129" t="s">
        <v>284</v>
      </c>
      <c r="F197" s="130" t="s">
        <v>285</v>
      </c>
      <c r="G197" s="131" t="s">
        <v>137</v>
      </c>
      <c r="H197" s="132">
        <v>182.453</v>
      </c>
      <c r="I197" s="133"/>
      <c r="J197" s="134">
        <f>ROUND(I197*H197,2)</f>
        <v>0</v>
      </c>
      <c r="K197" s="130" t="s">
        <v>138</v>
      </c>
      <c r="L197" s="33"/>
      <c r="M197" s="135" t="s">
        <v>19</v>
      </c>
      <c r="N197" s="136" t="s">
        <v>44</v>
      </c>
      <c r="P197" s="137">
        <f>O197*H197</f>
        <v>0</v>
      </c>
      <c r="Q197" s="137">
        <v>0</v>
      </c>
      <c r="R197" s="137">
        <f>Q197*H197</f>
        <v>0</v>
      </c>
      <c r="S197" s="137">
        <v>0</v>
      </c>
      <c r="T197" s="138">
        <f>S197*H197</f>
        <v>0</v>
      </c>
      <c r="AR197" s="139" t="s">
        <v>175</v>
      </c>
      <c r="AT197" s="139" t="s">
        <v>134</v>
      </c>
      <c r="AU197" s="139" t="s">
        <v>81</v>
      </c>
      <c r="AY197" s="18" t="s">
        <v>131</v>
      </c>
      <c r="BE197" s="140">
        <f>IF(N197="základní",J197,0)</f>
        <v>0</v>
      </c>
      <c r="BF197" s="140">
        <f>IF(N197="snížená",J197,0)</f>
        <v>0</v>
      </c>
      <c r="BG197" s="140">
        <f>IF(N197="zákl. přenesená",J197,0)</f>
        <v>0</v>
      </c>
      <c r="BH197" s="140">
        <f>IF(N197="sníž. přenesená",J197,0)</f>
        <v>0</v>
      </c>
      <c r="BI197" s="140">
        <f>IF(N197="nulová",J197,0)</f>
        <v>0</v>
      </c>
      <c r="BJ197" s="18" t="s">
        <v>34</v>
      </c>
      <c r="BK197" s="140">
        <f>ROUND(I197*H197,2)</f>
        <v>0</v>
      </c>
      <c r="BL197" s="18" t="s">
        <v>175</v>
      </c>
      <c r="BM197" s="139" t="s">
        <v>286</v>
      </c>
    </row>
    <row r="198" spans="2:65" s="1" customFormat="1" ht="10.199999999999999" hidden="1">
      <c r="B198" s="33"/>
      <c r="D198" s="141" t="s">
        <v>140</v>
      </c>
      <c r="F198" s="142" t="s">
        <v>287</v>
      </c>
      <c r="I198" s="143"/>
      <c r="L198" s="33"/>
      <c r="M198" s="144"/>
      <c r="T198" s="54"/>
      <c r="AT198" s="18" t="s">
        <v>140</v>
      </c>
      <c r="AU198" s="18" t="s">
        <v>81</v>
      </c>
    </row>
    <row r="199" spans="2:65" s="12" customFormat="1" ht="10.199999999999999">
      <c r="B199" s="145"/>
      <c r="D199" s="146" t="s">
        <v>142</v>
      </c>
      <c r="E199" s="147" t="s">
        <v>19</v>
      </c>
      <c r="F199" s="148" t="s">
        <v>207</v>
      </c>
      <c r="H199" s="147" t="s">
        <v>19</v>
      </c>
      <c r="I199" s="149"/>
      <c r="L199" s="145"/>
      <c r="M199" s="150"/>
      <c r="T199" s="151"/>
      <c r="AT199" s="147" t="s">
        <v>142</v>
      </c>
      <c r="AU199" s="147" t="s">
        <v>81</v>
      </c>
      <c r="AV199" s="12" t="s">
        <v>34</v>
      </c>
      <c r="AW199" s="12" t="s">
        <v>33</v>
      </c>
      <c r="AX199" s="12" t="s">
        <v>73</v>
      </c>
      <c r="AY199" s="147" t="s">
        <v>131</v>
      </c>
    </row>
    <row r="200" spans="2:65" s="13" customFormat="1" ht="10.199999999999999">
      <c r="B200" s="152"/>
      <c r="D200" s="146" t="s">
        <v>142</v>
      </c>
      <c r="E200" s="153" t="s">
        <v>19</v>
      </c>
      <c r="F200" s="154" t="s">
        <v>208</v>
      </c>
      <c r="H200" s="155">
        <v>75.847999999999999</v>
      </c>
      <c r="I200" s="156"/>
      <c r="L200" s="152"/>
      <c r="M200" s="157"/>
      <c r="T200" s="158"/>
      <c r="AT200" s="153" t="s">
        <v>142</v>
      </c>
      <c r="AU200" s="153" t="s">
        <v>81</v>
      </c>
      <c r="AV200" s="13" t="s">
        <v>81</v>
      </c>
      <c r="AW200" s="13" t="s">
        <v>33</v>
      </c>
      <c r="AX200" s="13" t="s">
        <v>73</v>
      </c>
      <c r="AY200" s="153" t="s">
        <v>131</v>
      </c>
    </row>
    <row r="201" spans="2:65" s="12" customFormat="1" ht="30.6">
      <c r="B201" s="145"/>
      <c r="D201" s="146" t="s">
        <v>142</v>
      </c>
      <c r="E201" s="147" t="s">
        <v>19</v>
      </c>
      <c r="F201" s="148" t="s">
        <v>288</v>
      </c>
      <c r="H201" s="147" t="s">
        <v>19</v>
      </c>
      <c r="I201" s="149"/>
      <c r="L201" s="145"/>
      <c r="M201" s="150"/>
      <c r="T201" s="151"/>
      <c r="AT201" s="147" t="s">
        <v>142</v>
      </c>
      <c r="AU201" s="147" t="s">
        <v>81</v>
      </c>
      <c r="AV201" s="12" t="s">
        <v>34</v>
      </c>
      <c r="AW201" s="12" t="s">
        <v>33</v>
      </c>
      <c r="AX201" s="12" t="s">
        <v>73</v>
      </c>
      <c r="AY201" s="147" t="s">
        <v>131</v>
      </c>
    </row>
    <row r="202" spans="2:65" s="13" customFormat="1" ht="10.199999999999999">
      <c r="B202" s="152"/>
      <c r="D202" s="146" t="s">
        <v>142</v>
      </c>
      <c r="E202" s="153" t="s">
        <v>19</v>
      </c>
      <c r="F202" s="154" t="s">
        <v>289</v>
      </c>
      <c r="H202" s="155">
        <v>106.605</v>
      </c>
      <c r="I202" s="156"/>
      <c r="L202" s="152"/>
      <c r="M202" s="157"/>
      <c r="T202" s="158"/>
      <c r="AT202" s="153" t="s">
        <v>142</v>
      </c>
      <c r="AU202" s="153" t="s">
        <v>81</v>
      </c>
      <c r="AV202" s="13" t="s">
        <v>81</v>
      </c>
      <c r="AW202" s="13" t="s">
        <v>33</v>
      </c>
      <c r="AX202" s="13" t="s">
        <v>73</v>
      </c>
      <c r="AY202" s="153" t="s">
        <v>131</v>
      </c>
    </row>
    <row r="203" spans="2:65" s="14" customFormat="1" ht="10.199999999999999">
      <c r="B203" s="159"/>
      <c r="D203" s="146" t="s">
        <v>142</v>
      </c>
      <c r="E203" s="160" t="s">
        <v>19</v>
      </c>
      <c r="F203" s="161" t="s">
        <v>147</v>
      </c>
      <c r="H203" s="162">
        <v>182.453</v>
      </c>
      <c r="I203" s="163"/>
      <c r="L203" s="159"/>
      <c r="M203" s="164"/>
      <c r="T203" s="165"/>
      <c r="AT203" s="160" t="s">
        <v>142</v>
      </c>
      <c r="AU203" s="160" t="s">
        <v>81</v>
      </c>
      <c r="AV203" s="14" t="s">
        <v>87</v>
      </c>
      <c r="AW203" s="14" t="s">
        <v>33</v>
      </c>
      <c r="AX203" s="14" t="s">
        <v>34</v>
      </c>
      <c r="AY203" s="160" t="s">
        <v>131</v>
      </c>
    </row>
    <row r="204" spans="2:65" s="1" customFormat="1" ht="16.5" customHeight="1">
      <c r="B204" s="33"/>
      <c r="C204" s="166" t="s">
        <v>290</v>
      </c>
      <c r="D204" s="166" t="s">
        <v>291</v>
      </c>
      <c r="E204" s="167" t="s">
        <v>292</v>
      </c>
      <c r="F204" s="168" t="s">
        <v>293</v>
      </c>
      <c r="G204" s="169" t="s">
        <v>252</v>
      </c>
      <c r="H204" s="170">
        <v>6.4000000000000001E-2</v>
      </c>
      <c r="I204" s="171"/>
      <c r="J204" s="172">
        <f>ROUND(I204*H204,2)</f>
        <v>0</v>
      </c>
      <c r="K204" s="168" t="s">
        <v>138</v>
      </c>
      <c r="L204" s="173"/>
      <c r="M204" s="174" t="s">
        <v>19</v>
      </c>
      <c r="N204" s="175" t="s">
        <v>44</v>
      </c>
      <c r="P204" s="137">
        <f>O204*H204</f>
        <v>0</v>
      </c>
      <c r="Q204" s="137">
        <v>1</v>
      </c>
      <c r="R204" s="137">
        <f>Q204*H204</f>
        <v>6.4000000000000001E-2</v>
      </c>
      <c r="S204" s="137">
        <v>0</v>
      </c>
      <c r="T204" s="138">
        <f>S204*H204</f>
        <v>0</v>
      </c>
      <c r="AR204" s="139" t="s">
        <v>294</v>
      </c>
      <c r="AT204" s="139" t="s">
        <v>291</v>
      </c>
      <c r="AU204" s="139" t="s">
        <v>81</v>
      </c>
      <c r="AY204" s="18" t="s">
        <v>131</v>
      </c>
      <c r="BE204" s="140">
        <f>IF(N204="základní",J204,0)</f>
        <v>0</v>
      </c>
      <c r="BF204" s="140">
        <f>IF(N204="snížená",J204,0)</f>
        <v>0</v>
      </c>
      <c r="BG204" s="140">
        <f>IF(N204="zákl. přenesená",J204,0)</f>
        <v>0</v>
      </c>
      <c r="BH204" s="140">
        <f>IF(N204="sníž. přenesená",J204,0)</f>
        <v>0</v>
      </c>
      <c r="BI204" s="140">
        <f>IF(N204="nulová",J204,0)</f>
        <v>0</v>
      </c>
      <c r="BJ204" s="18" t="s">
        <v>34</v>
      </c>
      <c r="BK204" s="140">
        <f>ROUND(I204*H204,2)</f>
        <v>0</v>
      </c>
      <c r="BL204" s="18" t="s">
        <v>175</v>
      </c>
      <c r="BM204" s="139" t="s">
        <v>295</v>
      </c>
    </row>
    <row r="205" spans="2:65" s="13" customFormat="1" ht="10.199999999999999">
      <c r="B205" s="152"/>
      <c r="D205" s="146" t="s">
        <v>142</v>
      </c>
      <c r="E205" s="153" t="s">
        <v>19</v>
      </c>
      <c r="F205" s="154" t="s">
        <v>296</v>
      </c>
      <c r="H205" s="155">
        <v>6.4000000000000001E-2</v>
      </c>
      <c r="I205" s="156"/>
      <c r="L205" s="152"/>
      <c r="M205" s="157"/>
      <c r="T205" s="158"/>
      <c r="AT205" s="153" t="s">
        <v>142</v>
      </c>
      <c r="AU205" s="153" t="s">
        <v>81</v>
      </c>
      <c r="AV205" s="13" t="s">
        <v>81</v>
      </c>
      <c r="AW205" s="13" t="s">
        <v>33</v>
      </c>
      <c r="AX205" s="13" t="s">
        <v>34</v>
      </c>
      <c r="AY205" s="153" t="s">
        <v>131</v>
      </c>
    </row>
    <row r="206" spans="2:65" s="1" customFormat="1" ht="24.15" customHeight="1">
      <c r="B206" s="33"/>
      <c r="C206" s="128" t="s">
        <v>297</v>
      </c>
      <c r="D206" s="128" t="s">
        <v>134</v>
      </c>
      <c r="E206" s="129" t="s">
        <v>298</v>
      </c>
      <c r="F206" s="130" t="s">
        <v>299</v>
      </c>
      <c r="G206" s="131" t="s">
        <v>137</v>
      </c>
      <c r="H206" s="132">
        <v>364.90600000000001</v>
      </c>
      <c r="I206" s="133"/>
      <c r="J206" s="134">
        <f>ROUND(I206*H206,2)</f>
        <v>0</v>
      </c>
      <c r="K206" s="130" t="s">
        <v>138</v>
      </c>
      <c r="L206" s="33"/>
      <c r="M206" s="135" t="s">
        <v>19</v>
      </c>
      <c r="N206" s="136" t="s">
        <v>44</v>
      </c>
      <c r="P206" s="137">
        <f>O206*H206</f>
        <v>0</v>
      </c>
      <c r="Q206" s="137">
        <v>8.8000000000000003E-4</v>
      </c>
      <c r="R206" s="137">
        <f>Q206*H206</f>
        <v>0.32111728</v>
      </c>
      <c r="S206" s="137">
        <v>0</v>
      </c>
      <c r="T206" s="138">
        <f>S206*H206</f>
        <v>0</v>
      </c>
      <c r="AR206" s="139" t="s">
        <v>175</v>
      </c>
      <c r="AT206" s="139" t="s">
        <v>134</v>
      </c>
      <c r="AU206" s="139" t="s">
        <v>81</v>
      </c>
      <c r="AY206" s="18" t="s">
        <v>131</v>
      </c>
      <c r="BE206" s="140">
        <f>IF(N206="základní",J206,0)</f>
        <v>0</v>
      </c>
      <c r="BF206" s="140">
        <f>IF(N206="snížená",J206,0)</f>
        <v>0</v>
      </c>
      <c r="BG206" s="140">
        <f>IF(N206="zákl. přenesená",J206,0)</f>
        <v>0</v>
      </c>
      <c r="BH206" s="140">
        <f>IF(N206="sníž. přenesená",J206,0)</f>
        <v>0</v>
      </c>
      <c r="BI206" s="140">
        <f>IF(N206="nulová",J206,0)</f>
        <v>0</v>
      </c>
      <c r="BJ206" s="18" t="s">
        <v>34</v>
      </c>
      <c r="BK206" s="140">
        <f>ROUND(I206*H206,2)</f>
        <v>0</v>
      </c>
      <c r="BL206" s="18" t="s">
        <v>175</v>
      </c>
      <c r="BM206" s="139" t="s">
        <v>300</v>
      </c>
    </row>
    <row r="207" spans="2:65" s="1" customFormat="1" ht="10.199999999999999" hidden="1">
      <c r="B207" s="33"/>
      <c r="D207" s="141" t="s">
        <v>140</v>
      </c>
      <c r="F207" s="142" t="s">
        <v>301</v>
      </c>
      <c r="I207" s="143"/>
      <c r="L207" s="33"/>
      <c r="M207" s="144"/>
      <c r="T207" s="54"/>
      <c r="AT207" s="18" t="s">
        <v>140</v>
      </c>
      <c r="AU207" s="18" t="s">
        <v>81</v>
      </c>
    </row>
    <row r="208" spans="2:65" s="12" customFormat="1" ht="10.199999999999999">
      <c r="B208" s="145"/>
      <c r="D208" s="146" t="s">
        <v>142</v>
      </c>
      <c r="E208" s="147" t="s">
        <v>19</v>
      </c>
      <c r="F208" s="148" t="s">
        <v>302</v>
      </c>
      <c r="H208" s="147" t="s">
        <v>19</v>
      </c>
      <c r="I208" s="149"/>
      <c r="L208" s="145"/>
      <c r="M208" s="150"/>
      <c r="T208" s="151"/>
      <c r="AT208" s="147" t="s">
        <v>142</v>
      </c>
      <c r="AU208" s="147" t="s">
        <v>81</v>
      </c>
      <c r="AV208" s="12" t="s">
        <v>34</v>
      </c>
      <c r="AW208" s="12" t="s">
        <v>33</v>
      </c>
      <c r="AX208" s="12" t="s">
        <v>73</v>
      </c>
      <c r="AY208" s="147" t="s">
        <v>131</v>
      </c>
    </row>
    <row r="209" spans="2:65" s="12" customFormat="1" ht="10.199999999999999">
      <c r="B209" s="145"/>
      <c r="D209" s="146" t="s">
        <v>142</v>
      </c>
      <c r="E209" s="147" t="s">
        <v>19</v>
      </c>
      <c r="F209" s="148" t="s">
        <v>207</v>
      </c>
      <c r="H209" s="147" t="s">
        <v>19</v>
      </c>
      <c r="I209" s="149"/>
      <c r="L209" s="145"/>
      <c r="M209" s="150"/>
      <c r="T209" s="151"/>
      <c r="AT209" s="147" t="s">
        <v>142</v>
      </c>
      <c r="AU209" s="147" t="s">
        <v>81</v>
      </c>
      <c r="AV209" s="12" t="s">
        <v>34</v>
      </c>
      <c r="AW209" s="12" t="s">
        <v>33</v>
      </c>
      <c r="AX209" s="12" t="s">
        <v>73</v>
      </c>
      <c r="AY209" s="147" t="s">
        <v>131</v>
      </c>
    </row>
    <row r="210" spans="2:65" s="13" customFormat="1" ht="10.199999999999999">
      <c r="B210" s="152"/>
      <c r="D210" s="146" t="s">
        <v>142</v>
      </c>
      <c r="E210" s="153" t="s">
        <v>19</v>
      </c>
      <c r="F210" s="154" t="s">
        <v>208</v>
      </c>
      <c r="H210" s="155">
        <v>75.847999999999999</v>
      </c>
      <c r="I210" s="156"/>
      <c r="L210" s="152"/>
      <c r="M210" s="157"/>
      <c r="T210" s="158"/>
      <c r="AT210" s="153" t="s">
        <v>142</v>
      </c>
      <c r="AU210" s="153" t="s">
        <v>81</v>
      </c>
      <c r="AV210" s="13" t="s">
        <v>81</v>
      </c>
      <c r="AW210" s="13" t="s">
        <v>33</v>
      </c>
      <c r="AX210" s="13" t="s">
        <v>73</v>
      </c>
      <c r="AY210" s="153" t="s">
        <v>131</v>
      </c>
    </row>
    <row r="211" spans="2:65" s="12" customFormat="1" ht="30.6">
      <c r="B211" s="145"/>
      <c r="D211" s="146" t="s">
        <v>142</v>
      </c>
      <c r="E211" s="147" t="s">
        <v>19</v>
      </c>
      <c r="F211" s="148" t="s">
        <v>288</v>
      </c>
      <c r="H211" s="147" t="s">
        <v>19</v>
      </c>
      <c r="I211" s="149"/>
      <c r="L211" s="145"/>
      <c r="M211" s="150"/>
      <c r="T211" s="151"/>
      <c r="AT211" s="147" t="s">
        <v>142</v>
      </c>
      <c r="AU211" s="147" t="s">
        <v>81</v>
      </c>
      <c r="AV211" s="12" t="s">
        <v>34</v>
      </c>
      <c r="AW211" s="12" t="s">
        <v>33</v>
      </c>
      <c r="AX211" s="12" t="s">
        <v>73</v>
      </c>
      <c r="AY211" s="147" t="s">
        <v>131</v>
      </c>
    </row>
    <row r="212" spans="2:65" s="13" customFormat="1" ht="10.199999999999999">
      <c r="B212" s="152"/>
      <c r="D212" s="146" t="s">
        <v>142</v>
      </c>
      <c r="E212" s="153" t="s">
        <v>19</v>
      </c>
      <c r="F212" s="154" t="s">
        <v>289</v>
      </c>
      <c r="H212" s="155">
        <v>106.605</v>
      </c>
      <c r="I212" s="156"/>
      <c r="L212" s="152"/>
      <c r="M212" s="157"/>
      <c r="T212" s="158"/>
      <c r="AT212" s="153" t="s">
        <v>142</v>
      </c>
      <c r="AU212" s="153" t="s">
        <v>81</v>
      </c>
      <c r="AV212" s="13" t="s">
        <v>81</v>
      </c>
      <c r="AW212" s="13" t="s">
        <v>33</v>
      </c>
      <c r="AX212" s="13" t="s">
        <v>73</v>
      </c>
      <c r="AY212" s="153" t="s">
        <v>131</v>
      </c>
    </row>
    <row r="213" spans="2:65" s="15" customFormat="1" ht="10.199999999999999">
      <c r="B213" s="176"/>
      <c r="D213" s="146" t="s">
        <v>142</v>
      </c>
      <c r="E213" s="177" t="s">
        <v>19</v>
      </c>
      <c r="F213" s="178" t="s">
        <v>303</v>
      </c>
      <c r="H213" s="179">
        <v>182.453</v>
      </c>
      <c r="I213" s="180"/>
      <c r="L213" s="176"/>
      <c r="M213" s="181"/>
      <c r="T213" s="182"/>
      <c r="AT213" s="177" t="s">
        <v>142</v>
      </c>
      <c r="AU213" s="177" t="s">
        <v>81</v>
      </c>
      <c r="AV213" s="15" t="s">
        <v>84</v>
      </c>
      <c r="AW213" s="15" t="s">
        <v>33</v>
      </c>
      <c r="AX213" s="15" t="s">
        <v>73</v>
      </c>
      <c r="AY213" s="177" t="s">
        <v>131</v>
      </c>
    </row>
    <row r="214" spans="2:65" s="12" customFormat="1" ht="10.199999999999999">
      <c r="B214" s="145"/>
      <c r="D214" s="146" t="s">
        <v>142</v>
      </c>
      <c r="E214" s="147" t="s">
        <v>19</v>
      </c>
      <c r="F214" s="148" t="s">
        <v>304</v>
      </c>
      <c r="H214" s="147" t="s">
        <v>19</v>
      </c>
      <c r="I214" s="149"/>
      <c r="L214" s="145"/>
      <c r="M214" s="150"/>
      <c r="T214" s="151"/>
      <c r="AT214" s="147" t="s">
        <v>142</v>
      </c>
      <c r="AU214" s="147" t="s">
        <v>81</v>
      </c>
      <c r="AV214" s="12" t="s">
        <v>34</v>
      </c>
      <c r="AW214" s="12" t="s">
        <v>33</v>
      </c>
      <c r="AX214" s="12" t="s">
        <v>73</v>
      </c>
      <c r="AY214" s="147" t="s">
        <v>131</v>
      </c>
    </row>
    <row r="215" spans="2:65" s="13" customFormat="1" ht="10.199999999999999">
      <c r="B215" s="152"/>
      <c r="D215" s="146" t="s">
        <v>142</v>
      </c>
      <c r="E215" s="153" t="s">
        <v>19</v>
      </c>
      <c r="F215" s="154" t="s">
        <v>305</v>
      </c>
      <c r="H215" s="155">
        <v>182.453</v>
      </c>
      <c r="I215" s="156"/>
      <c r="L215" s="152"/>
      <c r="M215" s="157"/>
      <c r="T215" s="158"/>
      <c r="AT215" s="153" t="s">
        <v>142</v>
      </c>
      <c r="AU215" s="153" t="s">
        <v>81</v>
      </c>
      <c r="AV215" s="13" t="s">
        <v>81</v>
      </c>
      <c r="AW215" s="13" t="s">
        <v>33</v>
      </c>
      <c r="AX215" s="13" t="s">
        <v>73</v>
      </c>
      <c r="AY215" s="153" t="s">
        <v>131</v>
      </c>
    </row>
    <row r="216" spans="2:65" s="14" customFormat="1" ht="10.199999999999999">
      <c r="B216" s="159"/>
      <c r="D216" s="146" t="s">
        <v>142</v>
      </c>
      <c r="E216" s="160" t="s">
        <v>19</v>
      </c>
      <c r="F216" s="161" t="s">
        <v>147</v>
      </c>
      <c r="H216" s="162">
        <v>364.90600000000001</v>
      </c>
      <c r="I216" s="163"/>
      <c r="L216" s="159"/>
      <c r="M216" s="164"/>
      <c r="T216" s="165"/>
      <c r="AT216" s="160" t="s">
        <v>142</v>
      </c>
      <c r="AU216" s="160" t="s">
        <v>81</v>
      </c>
      <c r="AV216" s="14" t="s">
        <v>87</v>
      </c>
      <c r="AW216" s="14" t="s">
        <v>33</v>
      </c>
      <c r="AX216" s="14" t="s">
        <v>34</v>
      </c>
      <c r="AY216" s="160" t="s">
        <v>131</v>
      </c>
    </row>
    <row r="217" spans="2:65" s="1" customFormat="1" ht="49.05" customHeight="1">
      <c r="B217" s="33"/>
      <c r="C217" s="166" t="s">
        <v>306</v>
      </c>
      <c r="D217" s="166" t="s">
        <v>291</v>
      </c>
      <c r="E217" s="167" t="s">
        <v>307</v>
      </c>
      <c r="F217" s="168" t="s">
        <v>308</v>
      </c>
      <c r="G217" s="169" t="s">
        <v>137</v>
      </c>
      <c r="H217" s="170">
        <v>209.821</v>
      </c>
      <c r="I217" s="171"/>
      <c r="J217" s="172">
        <f>ROUND(I217*H217,2)</f>
        <v>0</v>
      </c>
      <c r="K217" s="168" t="s">
        <v>138</v>
      </c>
      <c r="L217" s="173"/>
      <c r="M217" s="174" t="s">
        <v>19</v>
      </c>
      <c r="N217" s="175" t="s">
        <v>44</v>
      </c>
      <c r="P217" s="137">
        <f>O217*H217</f>
        <v>0</v>
      </c>
      <c r="Q217" s="137">
        <v>5.3E-3</v>
      </c>
      <c r="R217" s="137">
        <f>Q217*H217</f>
        <v>1.1120513000000001</v>
      </c>
      <c r="S217" s="137">
        <v>0</v>
      </c>
      <c r="T217" s="138">
        <f>S217*H217</f>
        <v>0</v>
      </c>
      <c r="AR217" s="139" t="s">
        <v>294</v>
      </c>
      <c r="AT217" s="139" t="s">
        <v>291</v>
      </c>
      <c r="AU217" s="139" t="s">
        <v>81</v>
      </c>
      <c r="AY217" s="18" t="s">
        <v>131</v>
      </c>
      <c r="BE217" s="140">
        <f>IF(N217="základní",J217,0)</f>
        <v>0</v>
      </c>
      <c r="BF217" s="140">
        <f>IF(N217="snížená",J217,0)</f>
        <v>0</v>
      </c>
      <c r="BG217" s="140">
        <f>IF(N217="zákl. přenesená",J217,0)</f>
        <v>0</v>
      </c>
      <c r="BH217" s="140">
        <f>IF(N217="sníž. přenesená",J217,0)</f>
        <v>0</v>
      </c>
      <c r="BI217" s="140">
        <f>IF(N217="nulová",J217,0)</f>
        <v>0</v>
      </c>
      <c r="BJ217" s="18" t="s">
        <v>34</v>
      </c>
      <c r="BK217" s="140">
        <f>ROUND(I217*H217,2)</f>
        <v>0</v>
      </c>
      <c r="BL217" s="18" t="s">
        <v>175</v>
      </c>
      <c r="BM217" s="139" t="s">
        <v>309</v>
      </c>
    </row>
    <row r="218" spans="2:65" s="13" customFormat="1" ht="10.199999999999999">
      <c r="B218" s="152"/>
      <c r="D218" s="146" t="s">
        <v>142</v>
      </c>
      <c r="E218" s="153" t="s">
        <v>19</v>
      </c>
      <c r="F218" s="154" t="s">
        <v>310</v>
      </c>
      <c r="H218" s="155">
        <v>209.821</v>
      </c>
      <c r="I218" s="156"/>
      <c r="L218" s="152"/>
      <c r="M218" s="157"/>
      <c r="T218" s="158"/>
      <c r="AT218" s="153" t="s">
        <v>142</v>
      </c>
      <c r="AU218" s="153" t="s">
        <v>81</v>
      </c>
      <c r="AV218" s="13" t="s">
        <v>81</v>
      </c>
      <c r="AW218" s="13" t="s">
        <v>33</v>
      </c>
      <c r="AX218" s="13" t="s">
        <v>34</v>
      </c>
      <c r="AY218" s="153" t="s">
        <v>131</v>
      </c>
    </row>
    <row r="219" spans="2:65" s="1" customFormat="1" ht="44.25" customHeight="1">
      <c r="B219" s="33"/>
      <c r="C219" s="166" t="s">
        <v>311</v>
      </c>
      <c r="D219" s="166" t="s">
        <v>291</v>
      </c>
      <c r="E219" s="167" t="s">
        <v>312</v>
      </c>
      <c r="F219" s="168" t="s">
        <v>313</v>
      </c>
      <c r="G219" s="169" t="s">
        <v>137</v>
      </c>
      <c r="H219" s="170">
        <v>209.821</v>
      </c>
      <c r="I219" s="171"/>
      <c r="J219" s="172">
        <f>ROUND(I219*H219,2)</f>
        <v>0</v>
      </c>
      <c r="K219" s="168" t="s">
        <v>138</v>
      </c>
      <c r="L219" s="173"/>
      <c r="M219" s="174" t="s">
        <v>19</v>
      </c>
      <c r="N219" s="175" t="s">
        <v>44</v>
      </c>
      <c r="P219" s="137">
        <f>O219*H219</f>
        <v>0</v>
      </c>
      <c r="Q219" s="137">
        <v>6.4000000000000003E-3</v>
      </c>
      <c r="R219" s="137">
        <f>Q219*H219</f>
        <v>1.3428544</v>
      </c>
      <c r="S219" s="137">
        <v>0</v>
      </c>
      <c r="T219" s="138">
        <f>S219*H219</f>
        <v>0</v>
      </c>
      <c r="AR219" s="139" t="s">
        <v>294</v>
      </c>
      <c r="AT219" s="139" t="s">
        <v>291</v>
      </c>
      <c r="AU219" s="139" t="s">
        <v>81</v>
      </c>
      <c r="AY219" s="18" t="s">
        <v>131</v>
      </c>
      <c r="BE219" s="140">
        <f>IF(N219="základní",J219,0)</f>
        <v>0</v>
      </c>
      <c r="BF219" s="140">
        <f>IF(N219="snížená",J219,0)</f>
        <v>0</v>
      </c>
      <c r="BG219" s="140">
        <f>IF(N219="zákl. přenesená",J219,0)</f>
        <v>0</v>
      </c>
      <c r="BH219" s="140">
        <f>IF(N219="sníž. přenesená",J219,0)</f>
        <v>0</v>
      </c>
      <c r="BI219" s="140">
        <f>IF(N219="nulová",J219,0)</f>
        <v>0</v>
      </c>
      <c r="BJ219" s="18" t="s">
        <v>34</v>
      </c>
      <c r="BK219" s="140">
        <f>ROUND(I219*H219,2)</f>
        <v>0</v>
      </c>
      <c r="BL219" s="18" t="s">
        <v>175</v>
      </c>
      <c r="BM219" s="139" t="s">
        <v>314</v>
      </c>
    </row>
    <row r="220" spans="2:65" s="1" customFormat="1" ht="55.5" customHeight="1">
      <c r="B220" s="33"/>
      <c r="C220" s="128" t="s">
        <v>315</v>
      </c>
      <c r="D220" s="128" t="s">
        <v>134</v>
      </c>
      <c r="E220" s="129" t="s">
        <v>316</v>
      </c>
      <c r="F220" s="130" t="s">
        <v>317</v>
      </c>
      <c r="G220" s="131" t="s">
        <v>214</v>
      </c>
      <c r="H220" s="132">
        <v>10.4</v>
      </c>
      <c r="I220" s="133"/>
      <c r="J220" s="134">
        <f>ROUND(I220*H220,2)</f>
        <v>0</v>
      </c>
      <c r="K220" s="130" t="s">
        <v>138</v>
      </c>
      <c r="L220" s="33"/>
      <c r="M220" s="135" t="s">
        <v>19</v>
      </c>
      <c r="N220" s="136" t="s">
        <v>44</v>
      </c>
      <c r="P220" s="137">
        <f>O220*H220</f>
        <v>0</v>
      </c>
      <c r="Q220" s="137">
        <v>0</v>
      </c>
      <c r="R220" s="137">
        <f>Q220*H220</f>
        <v>0</v>
      </c>
      <c r="S220" s="137">
        <v>0</v>
      </c>
      <c r="T220" s="138">
        <f>S220*H220</f>
        <v>0</v>
      </c>
      <c r="AR220" s="139" t="s">
        <v>175</v>
      </c>
      <c r="AT220" s="139" t="s">
        <v>134</v>
      </c>
      <c r="AU220" s="139" t="s">
        <v>81</v>
      </c>
      <c r="AY220" s="18" t="s">
        <v>131</v>
      </c>
      <c r="BE220" s="140">
        <f>IF(N220="základní",J220,0)</f>
        <v>0</v>
      </c>
      <c r="BF220" s="140">
        <f>IF(N220="snížená",J220,0)</f>
        <v>0</v>
      </c>
      <c r="BG220" s="140">
        <f>IF(N220="zákl. přenesená",J220,0)</f>
        <v>0</v>
      </c>
      <c r="BH220" s="140">
        <f>IF(N220="sníž. přenesená",J220,0)</f>
        <v>0</v>
      </c>
      <c r="BI220" s="140">
        <f>IF(N220="nulová",J220,0)</f>
        <v>0</v>
      </c>
      <c r="BJ220" s="18" t="s">
        <v>34</v>
      </c>
      <c r="BK220" s="140">
        <f>ROUND(I220*H220,2)</f>
        <v>0</v>
      </c>
      <c r="BL220" s="18" t="s">
        <v>175</v>
      </c>
      <c r="BM220" s="139" t="s">
        <v>318</v>
      </c>
    </row>
    <row r="221" spans="2:65" s="1" customFormat="1" ht="10.199999999999999" hidden="1">
      <c r="B221" s="33"/>
      <c r="D221" s="141" t="s">
        <v>140</v>
      </c>
      <c r="F221" s="142" t="s">
        <v>319</v>
      </c>
      <c r="I221" s="143"/>
      <c r="L221" s="33"/>
      <c r="M221" s="144"/>
      <c r="T221" s="54"/>
      <c r="AT221" s="18" t="s">
        <v>140</v>
      </c>
      <c r="AU221" s="18" t="s">
        <v>81</v>
      </c>
    </row>
    <row r="222" spans="2:65" s="12" customFormat="1" ht="10.199999999999999">
      <c r="B222" s="145"/>
      <c r="D222" s="146" t="s">
        <v>142</v>
      </c>
      <c r="E222" s="147" t="s">
        <v>19</v>
      </c>
      <c r="F222" s="148" t="s">
        <v>320</v>
      </c>
      <c r="H222" s="147" t="s">
        <v>19</v>
      </c>
      <c r="I222" s="149"/>
      <c r="L222" s="145"/>
      <c r="M222" s="150"/>
      <c r="T222" s="151"/>
      <c r="AT222" s="147" t="s">
        <v>142</v>
      </c>
      <c r="AU222" s="147" t="s">
        <v>81</v>
      </c>
      <c r="AV222" s="12" t="s">
        <v>34</v>
      </c>
      <c r="AW222" s="12" t="s">
        <v>33</v>
      </c>
      <c r="AX222" s="12" t="s">
        <v>73</v>
      </c>
      <c r="AY222" s="147" t="s">
        <v>131</v>
      </c>
    </row>
    <row r="223" spans="2:65" s="13" customFormat="1" ht="10.199999999999999">
      <c r="B223" s="152"/>
      <c r="D223" s="146" t="s">
        <v>142</v>
      </c>
      <c r="E223" s="153" t="s">
        <v>19</v>
      </c>
      <c r="F223" s="154" t="s">
        <v>321</v>
      </c>
      <c r="H223" s="155">
        <v>10.4</v>
      </c>
      <c r="I223" s="156"/>
      <c r="L223" s="152"/>
      <c r="M223" s="157"/>
      <c r="T223" s="158"/>
      <c r="AT223" s="153" t="s">
        <v>142</v>
      </c>
      <c r="AU223" s="153" t="s">
        <v>81</v>
      </c>
      <c r="AV223" s="13" t="s">
        <v>81</v>
      </c>
      <c r="AW223" s="13" t="s">
        <v>33</v>
      </c>
      <c r="AX223" s="13" t="s">
        <v>73</v>
      </c>
      <c r="AY223" s="153" t="s">
        <v>131</v>
      </c>
    </row>
    <row r="224" spans="2:65" s="14" customFormat="1" ht="10.199999999999999">
      <c r="B224" s="159"/>
      <c r="D224" s="146" t="s">
        <v>142</v>
      </c>
      <c r="E224" s="160" t="s">
        <v>19</v>
      </c>
      <c r="F224" s="161" t="s">
        <v>147</v>
      </c>
      <c r="H224" s="162">
        <v>10.4</v>
      </c>
      <c r="I224" s="163"/>
      <c r="L224" s="159"/>
      <c r="M224" s="164"/>
      <c r="T224" s="165"/>
      <c r="AT224" s="160" t="s">
        <v>142</v>
      </c>
      <c r="AU224" s="160" t="s">
        <v>81</v>
      </c>
      <c r="AV224" s="14" t="s">
        <v>87</v>
      </c>
      <c r="AW224" s="14" t="s">
        <v>33</v>
      </c>
      <c r="AX224" s="14" t="s">
        <v>34</v>
      </c>
      <c r="AY224" s="160" t="s">
        <v>131</v>
      </c>
    </row>
    <row r="225" spans="2:65" s="1" customFormat="1" ht="24.15" customHeight="1">
      <c r="B225" s="33"/>
      <c r="C225" s="166" t="s">
        <v>322</v>
      </c>
      <c r="D225" s="166" t="s">
        <v>291</v>
      </c>
      <c r="E225" s="167" t="s">
        <v>323</v>
      </c>
      <c r="F225" s="168" t="s">
        <v>324</v>
      </c>
      <c r="G225" s="169" t="s">
        <v>325</v>
      </c>
      <c r="H225" s="170">
        <v>11</v>
      </c>
      <c r="I225" s="171"/>
      <c r="J225" s="172">
        <f>ROUND(I225*H225,2)</f>
        <v>0</v>
      </c>
      <c r="K225" s="168" t="s">
        <v>19</v>
      </c>
      <c r="L225" s="173"/>
      <c r="M225" s="174" t="s">
        <v>19</v>
      </c>
      <c r="N225" s="175" t="s">
        <v>44</v>
      </c>
      <c r="P225" s="137">
        <f>O225*H225</f>
        <v>0</v>
      </c>
      <c r="Q225" s="137">
        <v>1E-3</v>
      </c>
      <c r="R225" s="137">
        <f>Q225*H225</f>
        <v>1.0999999999999999E-2</v>
      </c>
      <c r="S225" s="137">
        <v>0</v>
      </c>
      <c r="T225" s="138">
        <f>S225*H225</f>
        <v>0</v>
      </c>
      <c r="AR225" s="139" t="s">
        <v>294</v>
      </c>
      <c r="AT225" s="139" t="s">
        <v>291</v>
      </c>
      <c r="AU225" s="139" t="s">
        <v>81</v>
      </c>
      <c r="AY225" s="18" t="s">
        <v>131</v>
      </c>
      <c r="BE225" s="140">
        <f>IF(N225="základní",J225,0)</f>
        <v>0</v>
      </c>
      <c r="BF225" s="140">
        <f>IF(N225="snížená",J225,0)</f>
        <v>0</v>
      </c>
      <c r="BG225" s="140">
        <f>IF(N225="zákl. přenesená",J225,0)</f>
        <v>0</v>
      </c>
      <c r="BH225" s="140">
        <f>IF(N225="sníž. přenesená",J225,0)</f>
        <v>0</v>
      </c>
      <c r="BI225" s="140">
        <f>IF(N225="nulová",J225,0)</f>
        <v>0</v>
      </c>
      <c r="BJ225" s="18" t="s">
        <v>34</v>
      </c>
      <c r="BK225" s="140">
        <f>ROUND(I225*H225,2)</f>
        <v>0</v>
      </c>
      <c r="BL225" s="18" t="s">
        <v>175</v>
      </c>
      <c r="BM225" s="139" t="s">
        <v>326</v>
      </c>
    </row>
    <row r="226" spans="2:65" s="1" customFormat="1" ht="24.15" customHeight="1">
      <c r="B226" s="33"/>
      <c r="C226" s="128" t="s">
        <v>294</v>
      </c>
      <c r="D226" s="128" t="s">
        <v>134</v>
      </c>
      <c r="E226" s="129" t="s">
        <v>327</v>
      </c>
      <c r="F226" s="130" t="s">
        <v>328</v>
      </c>
      <c r="G226" s="131" t="s">
        <v>137</v>
      </c>
      <c r="H226" s="132">
        <v>96.2</v>
      </c>
      <c r="I226" s="133"/>
      <c r="J226" s="134">
        <f>ROUND(I226*H226,2)</f>
        <v>0</v>
      </c>
      <c r="K226" s="130" t="s">
        <v>19</v>
      </c>
      <c r="L226" s="33"/>
      <c r="M226" s="135" t="s">
        <v>19</v>
      </c>
      <c r="N226" s="136" t="s">
        <v>44</v>
      </c>
      <c r="P226" s="137">
        <f>O226*H226</f>
        <v>0</v>
      </c>
      <c r="Q226" s="137">
        <v>5.2500000000000003E-3</v>
      </c>
      <c r="R226" s="137">
        <f>Q226*H226</f>
        <v>0.50505</v>
      </c>
      <c r="S226" s="137">
        <v>0</v>
      </c>
      <c r="T226" s="138">
        <f>S226*H226</f>
        <v>0</v>
      </c>
      <c r="AR226" s="139" t="s">
        <v>175</v>
      </c>
      <c r="AT226" s="139" t="s">
        <v>134</v>
      </c>
      <c r="AU226" s="139" t="s">
        <v>81</v>
      </c>
      <c r="AY226" s="18" t="s">
        <v>131</v>
      </c>
      <c r="BE226" s="140">
        <f>IF(N226="základní",J226,0)</f>
        <v>0</v>
      </c>
      <c r="BF226" s="140">
        <f>IF(N226="snížená",J226,0)</f>
        <v>0</v>
      </c>
      <c r="BG226" s="140">
        <f>IF(N226="zákl. přenesená",J226,0)</f>
        <v>0</v>
      </c>
      <c r="BH226" s="140">
        <f>IF(N226="sníž. přenesená",J226,0)</f>
        <v>0</v>
      </c>
      <c r="BI226" s="140">
        <f>IF(N226="nulová",J226,0)</f>
        <v>0</v>
      </c>
      <c r="BJ226" s="18" t="s">
        <v>34</v>
      </c>
      <c r="BK226" s="140">
        <f>ROUND(I226*H226,2)</f>
        <v>0</v>
      </c>
      <c r="BL226" s="18" t="s">
        <v>175</v>
      </c>
      <c r="BM226" s="139" t="s">
        <v>329</v>
      </c>
    </row>
    <row r="227" spans="2:65" s="12" customFormat="1" ht="10.199999999999999">
      <c r="B227" s="145"/>
      <c r="D227" s="146" t="s">
        <v>142</v>
      </c>
      <c r="E227" s="147" t="s">
        <v>19</v>
      </c>
      <c r="F227" s="148" t="s">
        <v>330</v>
      </c>
      <c r="H227" s="147" t="s">
        <v>19</v>
      </c>
      <c r="I227" s="149"/>
      <c r="L227" s="145"/>
      <c r="M227" s="150"/>
      <c r="T227" s="151"/>
      <c r="AT227" s="147" t="s">
        <v>142</v>
      </c>
      <c r="AU227" s="147" t="s">
        <v>81</v>
      </c>
      <c r="AV227" s="12" t="s">
        <v>34</v>
      </c>
      <c r="AW227" s="12" t="s">
        <v>33</v>
      </c>
      <c r="AX227" s="12" t="s">
        <v>73</v>
      </c>
      <c r="AY227" s="147" t="s">
        <v>131</v>
      </c>
    </row>
    <row r="228" spans="2:65" s="13" customFormat="1" ht="10.199999999999999">
      <c r="B228" s="152"/>
      <c r="D228" s="146" t="s">
        <v>142</v>
      </c>
      <c r="E228" s="153" t="s">
        <v>19</v>
      </c>
      <c r="F228" s="154" t="s">
        <v>331</v>
      </c>
      <c r="H228" s="155">
        <v>96.2</v>
      </c>
      <c r="I228" s="156"/>
      <c r="L228" s="152"/>
      <c r="M228" s="157"/>
      <c r="T228" s="158"/>
      <c r="AT228" s="153" t="s">
        <v>142</v>
      </c>
      <c r="AU228" s="153" t="s">
        <v>81</v>
      </c>
      <c r="AV228" s="13" t="s">
        <v>81</v>
      </c>
      <c r="AW228" s="13" t="s">
        <v>33</v>
      </c>
      <c r="AX228" s="13" t="s">
        <v>73</v>
      </c>
      <c r="AY228" s="153" t="s">
        <v>131</v>
      </c>
    </row>
    <row r="229" spans="2:65" s="14" customFormat="1" ht="10.199999999999999">
      <c r="B229" s="159"/>
      <c r="D229" s="146" t="s">
        <v>142</v>
      </c>
      <c r="E229" s="160" t="s">
        <v>19</v>
      </c>
      <c r="F229" s="161" t="s">
        <v>147</v>
      </c>
      <c r="H229" s="162">
        <v>96.2</v>
      </c>
      <c r="I229" s="163"/>
      <c r="L229" s="159"/>
      <c r="M229" s="164"/>
      <c r="T229" s="165"/>
      <c r="AT229" s="160" t="s">
        <v>142</v>
      </c>
      <c r="AU229" s="160" t="s">
        <v>81</v>
      </c>
      <c r="AV229" s="14" t="s">
        <v>87</v>
      </c>
      <c r="AW229" s="14" t="s">
        <v>33</v>
      </c>
      <c r="AX229" s="14" t="s">
        <v>34</v>
      </c>
      <c r="AY229" s="160" t="s">
        <v>131</v>
      </c>
    </row>
    <row r="230" spans="2:65" s="1" customFormat="1" ht="24.15" customHeight="1">
      <c r="B230" s="33"/>
      <c r="C230" s="128" t="s">
        <v>332</v>
      </c>
      <c r="D230" s="128" t="s">
        <v>134</v>
      </c>
      <c r="E230" s="129" t="s">
        <v>333</v>
      </c>
      <c r="F230" s="130" t="s">
        <v>334</v>
      </c>
      <c r="G230" s="131" t="s">
        <v>214</v>
      </c>
      <c r="H230" s="132">
        <v>18.5</v>
      </c>
      <c r="I230" s="133"/>
      <c r="J230" s="134">
        <f>ROUND(I230*H230,2)</f>
        <v>0</v>
      </c>
      <c r="K230" s="130" t="s">
        <v>19</v>
      </c>
      <c r="L230" s="33"/>
      <c r="M230" s="135" t="s">
        <v>19</v>
      </c>
      <c r="N230" s="136" t="s">
        <v>44</v>
      </c>
      <c r="P230" s="137">
        <f>O230*H230</f>
        <v>0</v>
      </c>
      <c r="Q230" s="137">
        <v>2.2174070999999998E-3</v>
      </c>
      <c r="R230" s="137">
        <f>Q230*H230</f>
        <v>4.1022031349999995E-2</v>
      </c>
      <c r="S230" s="137">
        <v>0</v>
      </c>
      <c r="T230" s="138">
        <f>S230*H230</f>
        <v>0</v>
      </c>
      <c r="AR230" s="139" t="s">
        <v>175</v>
      </c>
      <c r="AT230" s="139" t="s">
        <v>134</v>
      </c>
      <c r="AU230" s="139" t="s">
        <v>81</v>
      </c>
      <c r="AY230" s="18" t="s">
        <v>131</v>
      </c>
      <c r="BE230" s="140">
        <f>IF(N230="základní",J230,0)</f>
        <v>0</v>
      </c>
      <c r="BF230" s="140">
        <f>IF(N230="snížená",J230,0)</f>
        <v>0</v>
      </c>
      <c r="BG230" s="140">
        <f>IF(N230="zákl. přenesená",J230,0)</f>
        <v>0</v>
      </c>
      <c r="BH230" s="140">
        <f>IF(N230="sníž. přenesená",J230,0)</f>
        <v>0</v>
      </c>
      <c r="BI230" s="140">
        <f>IF(N230="nulová",J230,0)</f>
        <v>0</v>
      </c>
      <c r="BJ230" s="18" t="s">
        <v>34</v>
      </c>
      <c r="BK230" s="140">
        <f>ROUND(I230*H230,2)</f>
        <v>0</v>
      </c>
      <c r="BL230" s="18" t="s">
        <v>175</v>
      </c>
      <c r="BM230" s="139" t="s">
        <v>335</v>
      </c>
    </row>
    <row r="231" spans="2:65" s="12" customFormat="1" ht="10.199999999999999">
      <c r="B231" s="145"/>
      <c r="D231" s="146" t="s">
        <v>142</v>
      </c>
      <c r="E231" s="147" t="s">
        <v>19</v>
      </c>
      <c r="F231" s="148" t="s">
        <v>336</v>
      </c>
      <c r="H231" s="147" t="s">
        <v>19</v>
      </c>
      <c r="I231" s="149"/>
      <c r="L231" s="145"/>
      <c r="M231" s="150"/>
      <c r="T231" s="151"/>
      <c r="AT231" s="147" t="s">
        <v>142</v>
      </c>
      <c r="AU231" s="147" t="s">
        <v>81</v>
      </c>
      <c r="AV231" s="12" t="s">
        <v>34</v>
      </c>
      <c r="AW231" s="12" t="s">
        <v>33</v>
      </c>
      <c r="AX231" s="12" t="s">
        <v>73</v>
      </c>
      <c r="AY231" s="147" t="s">
        <v>131</v>
      </c>
    </row>
    <row r="232" spans="2:65" s="13" customFormat="1" ht="10.199999999999999">
      <c r="B232" s="152"/>
      <c r="D232" s="146" t="s">
        <v>142</v>
      </c>
      <c r="E232" s="153" t="s">
        <v>19</v>
      </c>
      <c r="F232" s="154" t="s">
        <v>225</v>
      </c>
      <c r="H232" s="155">
        <v>18.5</v>
      </c>
      <c r="I232" s="156"/>
      <c r="L232" s="152"/>
      <c r="M232" s="157"/>
      <c r="T232" s="158"/>
      <c r="AT232" s="153" t="s">
        <v>142</v>
      </c>
      <c r="AU232" s="153" t="s">
        <v>81</v>
      </c>
      <c r="AV232" s="13" t="s">
        <v>81</v>
      </c>
      <c r="AW232" s="13" t="s">
        <v>33</v>
      </c>
      <c r="AX232" s="13" t="s">
        <v>73</v>
      </c>
      <c r="AY232" s="153" t="s">
        <v>131</v>
      </c>
    </row>
    <row r="233" spans="2:65" s="14" customFormat="1" ht="10.199999999999999">
      <c r="B233" s="159"/>
      <c r="D233" s="146" t="s">
        <v>142</v>
      </c>
      <c r="E233" s="160" t="s">
        <v>19</v>
      </c>
      <c r="F233" s="161" t="s">
        <v>147</v>
      </c>
      <c r="H233" s="162">
        <v>18.5</v>
      </c>
      <c r="I233" s="163"/>
      <c r="L233" s="159"/>
      <c r="M233" s="164"/>
      <c r="T233" s="165"/>
      <c r="AT233" s="160" t="s">
        <v>142</v>
      </c>
      <c r="AU233" s="160" t="s">
        <v>81</v>
      </c>
      <c r="AV233" s="14" t="s">
        <v>87</v>
      </c>
      <c r="AW233" s="14" t="s">
        <v>33</v>
      </c>
      <c r="AX233" s="14" t="s">
        <v>34</v>
      </c>
      <c r="AY233" s="160" t="s">
        <v>131</v>
      </c>
    </row>
    <row r="234" spans="2:65" s="1" customFormat="1" ht="49.05" customHeight="1">
      <c r="B234" s="33"/>
      <c r="C234" s="128" t="s">
        <v>337</v>
      </c>
      <c r="D234" s="128" t="s">
        <v>134</v>
      </c>
      <c r="E234" s="129" t="s">
        <v>338</v>
      </c>
      <c r="F234" s="130" t="s">
        <v>339</v>
      </c>
      <c r="G234" s="131" t="s">
        <v>252</v>
      </c>
      <c r="H234" s="132">
        <v>3.3969999999999998</v>
      </c>
      <c r="I234" s="133"/>
      <c r="J234" s="134">
        <f>ROUND(I234*H234,2)</f>
        <v>0</v>
      </c>
      <c r="K234" s="130" t="s">
        <v>138</v>
      </c>
      <c r="L234" s="33"/>
      <c r="M234" s="135" t="s">
        <v>19</v>
      </c>
      <c r="N234" s="136" t="s">
        <v>44</v>
      </c>
      <c r="P234" s="137">
        <f>O234*H234</f>
        <v>0</v>
      </c>
      <c r="Q234" s="137">
        <v>0</v>
      </c>
      <c r="R234" s="137">
        <f>Q234*H234</f>
        <v>0</v>
      </c>
      <c r="S234" s="137">
        <v>0</v>
      </c>
      <c r="T234" s="138">
        <f>S234*H234</f>
        <v>0</v>
      </c>
      <c r="AR234" s="139" t="s">
        <v>175</v>
      </c>
      <c r="AT234" s="139" t="s">
        <v>134</v>
      </c>
      <c r="AU234" s="139" t="s">
        <v>81</v>
      </c>
      <c r="AY234" s="18" t="s">
        <v>131</v>
      </c>
      <c r="BE234" s="140">
        <f>IF(N234="základní",J234,0)</f>
        <v>0</v>
      </c>
      <c r="BF234" s="140">
        <f>IF(N234="snížená",J234,0)</f>
        <v>0</v>
      </c>
      <c r="BG234" s="140">
        <f>IF(N234="zákl. přenesená",J234,0)</f>
        <v>0</v>
      </c>
      <c r="BH234" s="140">
        <f>IF(N234="sníž. přenesená",J234,0)</f>
        <v>0</v>
      </c>
      <c r="BI234" s="140">
        <f>IF(N234="nulová",J234,0)</f>
        <v>0</v>
      </c>
      <c r="BJ234" s="18" t="s">
        <v>34</v>
      </c>
      <c r="BK234" s="140">
        <f>ROUND(I234*H234,2)</f>
        <v>0</v>
      </c>
      <c r="BL234" s="18" t="s">
        <v>175</v>
      </c>
      <c r="BM234" s="139" t="s">
        <v>340</v>
      </c>
    </row>
    <row r="235" spans="2:65" s="1" customFormat="1" ht="10.199999999999999" hidden="1">
      <c r="B235" s="33"/>
      <c r="D235" s="141" t="s">
        <v>140</v>
      </c>
      <c r="F235" s="142" t="s">
        <v>341</v>
      </c>
      <c r="I235" s="143"/>
      <c r="L235" s="33"/>
      <c r="M235" s="144"/>
      <c r="T235" s="54"/>
      <c r="AT235" s="18" t="s">
        <v>140</v>
      </c>
      <c r="AU235" s="18" t="s">
        <v>81</v>
      </c>
    </row>
    <row r="236" spans="2:65" s="11" customFormat="1" ht="22.8" customHeight="1">
      <c r="B236" s="116"/>
      <c r="D236" s="117" t="s">
        <v>72</v>
      </c>
      <c r="E236" s="126" t="s">
        <v>342</v>
      </c>
      <c r="F236" s="126" t="s">
        <v>343</v>
      </c>
      <c r="I236" s="119"/>
      <c r="J236" s="127">
        <f>BK236</f>
        <v>0</v>
      </c>
      <c r="L236" s="116"/>
      <c r="M236" s="121"/>
      <c r="P236" s="122">
        <f>SUM(P237:P245)</f>
        <v>0</v>
      </c>
      <c r="R236" s="122">
        <f>SUM(R237:R245)</f>
        <v>4.9282319999999998E-2</v>
      </c>
      <c r="T236" s="123">
        <f>SUM(T237:T245)</f>
        <v>0</v>
      </c>
      <c r="AR236" s="117" t="s">
        <v>81</v>
      </c>
      <c r="AT236" s="124" t="s">
        <v>72</v>
      </c>
      <c r="AU236" s="124" t="s">
        <v>34</v>
      </c>
      <c r="AY236" s="117" t="s">
        <v>131</v>
      </c>
      <c r="BK236" s="125">
        <f>SUM(BK237:BK245)</f>
        <v>0</v>
      </c>
    </row>
    <row r="237" spans="2:65" s="1" customFormat="1" ht="44.25" customHeight="1">
      <c r="B237" s="33"/>
      <c r="C237" s="128" t="s">
        <v>344</v>
      </c>
      <c r="D237" s="128" t="s">
        <v>134</v>
      </c>
      <c r="E237" s="129" t="s">
        <v>345</v>
      </c>
      <c r="F237" s="130" t="s">
        <v>346</v>
      </c>
      <c r="G237" s="131" t="s">
        <v>137</v>
      </c>
      <c r="H237" s="132">
        <v>19.872</v>
      </c>
      <c r="I237" s="133"/>
      <c r="J237" s="134">
        <f>ROUND(I237*H237,2)</f>
        <v>0</v>
      </c>
      <c r="K237" s="130" t="s">
        <v>138</v>
      </c>
      <c r="L237" s="33"/>
      <c r="M237" s="135" t="s">
        <v>19</v>
      </c>
      <c r="N237" s="136" t="s">
        <v>44</v>
      </c>
      <c r="P237" s="137">
        <f>O237*H237</f>
        <v>0</v>
      </c>
      <c r="Q237" s="137">
        <v>1.16E-3</v>
      </c>
      <c r="R237" s="137">
        <f>Q237*H237</f>
        <v>2.3051519999999999E-2</v>
      </c>
      <c r="S237" s="137">
        <v>0</v>
      </c>
      <c r="T237" s="138">
        <f>S237*H237</f>
        <v>0</v>
      </c>
      <c r="AR237" s="139" t="s">
        <v>175</v>
      </c>
      <c r="AT237" s="139" t="s">
        <v>134</v>
      </c>
      <c r="AU237" s="139" t="s">
        <v>81</v>
      </c>
      <c r="AY237" s="18" t="s">
        <v>131</v>
      </c>
      <c r="BE237" s="140">
        <f>IF(N237="základní",J237,0)</f>
        <v>0</v>
      </c>
      <c r="BF237" s="140">
        <f>IF(N237="snížená",J237,0)</f>
        <v>0</v>
      </c>
      <c r="BG237" s="140">
        <f>IF(N237="zákl. přenesená",J237,0)</f>
        <v>0</v>
      </c>
      <c r="BH237" s="140">
        <f>IF(N237="sníž. přenesená",J237,0)</f>
        <v>0</v>
      </c>
      <c r="BI237" s="140">
        <f>IF(N237="nulová",J237,0)</f>
        <v>0</v>
      </c>
      <c r="BJ237" s="18" t="s">
        <v>34</v>
      </c>
      <c r="BK237" s="140">
        <f>ROUND(I237*H237,2)</f>
        <v>0</v>
      </c>
      <c r="BL237" s="18" t="s">
        <v>175</v>
      </c>
      <c r="BM237" s="139" t="s">
        <v>347</v>
      </c>
    </row>
    <row r="238" spans="2:65" s="1" customFormat="1" ht="10.199999999999999" hidden="1">
      <c r="B238" s="33"/>
      <c r="D238" s="141" t="s">
        <v>140</v>
      </c>
      <c r="F238" s="142" t="s">
        <v>348</v>
      </c>
      <c r="I238" s="143"/>
      <c r="L238" s="33"/>
      <c r="M238" s="144"/>
      <c r="T238" s="54"/>
      <c r="AT238" s="18" t="s">
        <v>140</v>
      </c>
      <c r="AU238" s="18" t="s">
        <v>81</v>
      </c>
    </row>
    <row r="239" spans="2:65" s="12" customFormat="1" ht="10.199999999999999">
      <c r="B239" s="145"/>
      <c r="D239" s="146" t="s">
        <v>142</v>
      </c>
      <c r="E239" s="147" t="s">
        <v>19</v>
      </c>
      <c r="F239" s="148" t="s">
        <v>349</v>
      </c>
      <c r="H239" s="147" t="s">
        <v>19</v>
      </c>
      <c r="I239" s="149"/>
      <c r="L239" s="145"/>
      <c r="M239" s="150"/>
      <c r="T239" s="151"/>
      <c r="AT239" s="147" t="s">
        <v>142</v>
      </c>
      <c r="AU239" s="147" t="s">
        <v>81</v>
      </c>
      <c r="AV239" s="12" t="s">
        <v>34</v>
      </c>
      <c r="AW239" s="12" t="s">
        <v>33</v>
      </c>
      <c r="AX239" s="12" t="s">
        <v>73</v>
      </c>
      <c r="AY239" s="147" t="s">
        <v>131</v>
      </c>
    </row>
    <row r="240" spans="2:65" s="13" customFormat="1" ht="10.199999999999999">
      <c r="B240" s="152"/>
      <c r="D240" s="146" t="s">
        <v>142</v>
      </c>
      <c r="E240" s="153" t="s">
        <v>19</v>
      </c>
      <c r="F240" s="154" t="s">
        <v>350</v>
      </c>
      <c r="H240" s="155">
        <v>19.872</v>
      </c>
      <c r="I240" s="156"/>
      <c r="L240" s="152"/>
      <c r="M240" s="157"/>
      <c r="T240" s="158"/>
      <c r="AT240" s="153" t="s">
        <v>142</v>
      </c>
      <c r="AU240" s="153" t="s">
        <v>81</v>
      </c>
      <c r="AV240" s="13" t="s">
        <v>81</v>
      </c>
      <c r="AW240" s="13" t="s">
        <v>33</v>
      </c>
      <c r="AX240" s="13" t="s">
        <v>73</v>
      </c>
      <c r="AY240" s="153" t="s">
        <v>131</v>
      </c>
    </row>
    <row r="241" spans="2:65" s="14" customFormat="1" ht="10.199999999999999">
      <c r="B241" s="159"/>
      <c r="D241" s="146" t="s">
        <v>142</v>
      </c>
      <c r="E241" s="160" t="s">
        <v>19</v>
      </c>
      <c r="F241" s="161" t="s">
        <v>147</v>
      </c>
      <c r="H241" s="162">
        <v>19.872</v>
      </c>
      <c r="I241" s="163"/>
      <c r="L241" s="159"/>
      <c r="M241" s="164"/>
      <c r="T241" s="165"/>
      <c r="AT241" s="160" t="s">
        <v>142</v>
      </c>
      <c r="AU241" s="160" t="s">
        <v>81</v>
      </c>
      <c r="AV241" s="14" t="s">
        <v>87</v>
      </c>
      <c r="AW241" s="14" t="s">
        <v>33</v>
      </c>
      <c r="AX241" s="14" t="s">
        <v>34</v>
      </c>
      <c r="AY241" s="160" t="s">
        <v>131</v>
      </c>
    </row>
    <row r="242" spans="2:65" s="1" customFormat="1" ht="24.15" customHeight="1">
      <c r="B242" s="33"/>
      <c r="C242" s="166" t="s">
        <v>351</v>
      </c>
      <c r="D242" s="166" t="s">
        <v>291</v>
      </c>
      <c r="E242" s="167" t="s">
        <v>352</v>
      </c>
      <c r="F242" s="168" t="s">
        <v>353</v>
      </c>
      <c r="G242" s="169" t="s">
        <v>137</v>
      </c>
      <c r="H242" s="170">
        <v>21.859000000000002</v>
      </c>
      <c r="I242" s="171"/>
      <c r="J242" s="172">
        <f>ROUND(I242*H242,2)</f>
        <v>0</v>
      </c>
      <c r="K242" s="168" t="s">
        <v>138</v>
      </c>
      <c r="L242" s="173"/>
      <c r="M242" s="174" t="s">
        <v>19</v>
      </c>
      <c r="N242" s="175" t="s">
        <v>44</v>
      </c>
      <c r="P242" s="137">
        <f>O242*H242</f>
        <v>0</v>
      </c>
      <c r="Q242" s="137">
        <v>1.1999999999999999E-3</v>
      </c>
      <c r="R242" s="137">
        <f>Q242*H242</f>
        <v>2.6230799999999999E-2</v>
      </c>
      <c r="S242" s="137">
        <v>0</v>
      </c>
      <c r="T242" s="138">
        <f>S242*H242</f>
        <v>0</v>
      </c>
      <c r="AR242" s="139" t="s">
        <v>294</v>
      </c>
      <c r="AT242" s="139" t="s">
        <v>291</v>
      </c>
      <c r="AU242" s="139" t="s">
        <v>81</v>
      </c>
      <c r="AY242" s="18" t="s">
        <v>131</v>
      </c>
      <c r="BE242" s="140">
        <f>IF(N242="základní",J242,0)</f>
        <v>0</v>
      </c>
      <c r="BF242" s="140">
        <f>IF(N242="snížená",J242,0)</f>
        <v>0</v>
      </c>
      <c r="BG242" s="140">
        <f>IF(N242="zákl. přenesená",J242,0)</f>
        <v>0</v>
      </c>
      <c r="BH242" s="140">
        <f>IF(N242="sníž. přenesená",J242,0)</f>
        <v>0</v>
      </c>
      <c r="BI242" s="140">
        <f>IF(N242="nulová",J242,0)</f>
        <v>0</v>
      </c>
      <c r="BJ242" s="18" t="s">
        <v>34</v>
      </c>
      <c r="BK242" s="140">
        <f>ROUND(I242*H242,2)</f>
        <v>0</v>
      </c>
      <c r="BL242" s="18" t="s">
        <v>175</v>
      </c>
      <c r="BM242" s="139" t="s">
        <v>354</v>
      </c>
    </row>
    <row r="243" spans="2:65" s="13" customFormat="1" ht="10.199999999999999">
      <c r="B243" s="152"/>
      <c r="D243" s="146" t="s">
        <v>142</v>
      </c>
      <c r="E243" s="153" t="s">
        <v>19</v>
      </c>
      <c r="F243" s="154" t="s">
        <v>355</v>
      </c>
      <c r="H243" s="155">
        <v>21.859000000000002</v>
      </c>
      <c r="I243" s="156"/>
      <c r="L243" s="152"/>
      <c r="M243" s="157"/>
      <c r="T243" s="158"/>
      <c r="AT243" s="153" t="s">
        <v>142</v>
      </c>
      <c r="AU243" s="153" t="s">
        <v>81</v>
      </c>
      <c r="AV243" s="13" t="s">
        <v>81</v>
      </c>
      <c r="AW243" s="13" t="s">
        <v>33</v>
      </c>
      <c r="AX243" s="13" t="s">
        <v>34</v>
      </c>
      <c r="AY243" s="153" t="s">
        <v>131</v>
      </c>
    </row>
    <row r="244" spans="2:65" s="1" customFormat="1" ht="49.05" customHeight="1">
      <c r="B244" s="33"/>
      <c r="C244" s="128" t="s">
        <v>356</v>
      </c>
      <c r="D244" s="128" t="s">
        <v>134</v>
      </c>
      <c r="E244" s="129" t="s">
        <v>357</v>
      </c>
      <c r="F244" s="130" t="s">
        <v>358</v>
      </c>
      <c r="G244" s="131" t="s">
        <v>252</v>
      </c>
      <c r="H244" s="132">
        <v>4.9000000000000002E-2</v>
      </c>
      <c r="I244" s="133"/>
      <c r="J244" s="134">
        <f>ROUND(I244*H244,2)</f>
        <v>0</v>
      </c>
      <c r="K244" s="130" t="s">
        <v>138</v>
      </c>
      <c r="L244" s="33"/>
      <c r="M244" s="135" t="s">
        <v>19</v>
      </c>
      <c r="N244" s="136" t="s">
        <v>44</v>
      </c>
      <c r="P244" s="137">
        <f>O244*H244</f>
        <v>0</v>
      </c>
      <c r="Q244" s="137">
        <v>0</v>
      </c>
      <c r="R244" s="137">
        <f>Q244*H244</f>
        <v>0</v>
      </c>
      <c r="S244" s="137">
        <v>0</v>
      </c>
      <c r="T244" s="138">
        <f>S244*H244</f>
        <v>0</v>
      </c>
      <c r="AR244" s="139" t="s">
        <v>175</v>
      </c>
      <c r="AT244" s="139" t="s">
        <v>134</v>
      </c>
      <c r="AU244" s="139" t="s">
        <v>81</v>
      </c>
      <c r="AY244" s="18" t="s">
        <v>131</v>
      </c>
      <c r="BE244" s="140">
        <f>IF(N244="základní",J244,0)</f>
        <v>0</v>
      </c>
      <c r="BF244" s="140">
        <f>IF(N244="snížená",J244,0)</f>
        <v>0</v>
      </c>
      <c r="BG244" s="140">
        <f>IF(N244="zákl. přenesená",J244,0)</f>
        <v>0</v>
      </c>
      <c r="BH244" s="140">
        <f>IF(N244="sníž. přenesená",J244,0)</f>
        <v>0</v>
      </c>
      <c r="BI244" s="140">
        <f>IF(N244="nulová",J244,0)</f>
        <v>0</v>
      </c>
      <c r="BJ244" s="18" t="s">
        <v>34</v>
      </c>
      <c r="BK244" s="140">
        <f>ROUND(I244*H244,2)</f>
        <v>0</v>
      </c>
      <c r="BL244" s="18" t="s">
        <v>175</v>
      </c>
      <c r="BM244" s="139" t="s">
        <v>359</v>
      </c>
    </row>
    <row r="245" spans="2:65" s="1" customFormat="1" ht="10.199999999999999" hidden="1">
      <c r="B245" s="33"/>
      <c r="D245" s="141" t="s">
        <v>140</v>
      </c>
      <c r="F245" s="142" t="s">
        <v>360</v>
      </c>
      <c r="I245" s="143"/>
      <c r="L245" s="33"/>
      <c r="M245" s="144"/>
      <c r="T245" s="54"/>
      <c r="AT245" s="18" t="s">
        <v>140</v>
      </c>
      <c r="AU245" s="18" t="s">
        <v>81</v>
      </c>
    </row>
    <row r="246" spans="2:65" s="11" customFormat="1" ht="22.8" customHeight="1">
      <c r="B246" s="116"/>
      <c r="D246" s="117" t="s">
        <v>72</v>
      </c>
      <c r="E246" s="126" t="s">
        <v>361</v>
      </c>
      <c r="F246" s="126" t="s">
        <v>362</v>
      </c>
      <c r="I246" s="119"/>
      <c r="J246" s="127">
        <f>BK246</f>
        <v>0</v>
      </c>
      <c r="L246" s="116"/>
      <c r="M246" s="121"/>
      <c r="P246" s="122">
        <f>SUM(P247:P258)</f>
        <v>0</v>
      </c>
      <c r="R246" s="122">
        <f>SUM(R247:R258)</f>
        <v>0.40474390399999999</v>
      </c>
      <c r="T246" s="123">
        <f>SUM(T247:T258)</f>
        <v>0</v>
      </c>
      <c r="AR246" s="117" t="s">
        <v>81</v>
      </c>
      <c r="AT246" s="124" t="s">
        <v>72</v>
      </c>
      <c r="AU246" s="124" t="s">
        <v>34</v>
      </c>
      <c r="AY246" s="117" t="s">
        <v>131</v>
      </c>
      <c r="BK246" s="125">
        <f>SUM(BK247:BK258)</f>
        <v>0</v>
      </c>
    </row>
    <row r="247" spans="2:65" s="1" customFormat="1" ht="49.05" customHeight="1">
      <c r="B247" s="33"/>
      <c r="C247" s="128" t="s">
        <v>363</v>
      </c>
      <c r="D247" s="128" t="s">
        <v>134</v>
      </c>
      <c r="E247" s="129" t="s">
        <v>364</v>
      </c>
      <c r="F247" s="130" t="s">
        <v>365</v>
      </c>
      <c r="G247" s="131" t="s">
        <v>137</v>
      </c>
      <c r="H247" s="132">
        <v>24.497</v>
      </c>
      <c r="I247" s="133"/>
      <c r="J247" s="134">
        <f>ROUND(I247*H247,2)</f>
        <v>0</v>
      </c>
      <c r="K247" s="130" t="s">
        <v>138</v>
      </c>
      <c r="L247" s="33"/>
      <c r="M247" s="135" t="s">
        <v>19</v>
      </c>
      <c r="N247" s="136" t="s">
        <v>44</v>
      </c>
      <c r="P247" s="137">
        <f>O247*H247</f>
        <v>0</v>
      </c>
      <c r="Q247" s="137">
        <v>1.3200000000000001E-4</v>
      </c>
      <c r="R247" s="137">
        <f>Q247*H247</f>
        <v>3.2336040000000002E-3</v>
      </c>
      <c r="S247" s="137">
        <v>0</v>
      </c>
      <c r="T247" s="138">
        <f>S247*H247</f>
        <v>0</v>
      </c>
      <c r="AR247" s="139" t="s">
        <v>175</v>
      </c>
      <c r="AT247" s="139" t="s">
        <v>134</v>
      </c>
      <c r="AU247" s="139" t="s">
        <v>81</v>
      </c>
      <c r="AY247" s="18" t="s">
        <v>131</v>
      </c>
      <c r="BE247" s="140">
        <f>IF(N247="základní",J247,0)</f>
        <v>0</v>
      </c>
      <c r="BF247" s="140">
        <f>IF(N247="snížená",J247,0)</f>
        <v>0</v>
      </c>
      <c r="BG247" s="140">
        <f>IF(N247="zákl. přenesená",J247,0)</f>
        <v>0</v>
      </c>
      <c r="BH247" s="140">
        <f>IF(N247="sníž. přenesená",J247,0)</f>
        <v>0</v>
      </c>
      <c r="BI247" s="140">
        <f>IF(N247="nulová",J247,0)</f>
        <v>0</v>
      </c>
      <c r="BJ247" s="18" t="s">
        <v>34</v>
      </c>
      <c r="BK247" s="140">
        <f>ROUND(I247*H247,2)</f>
        <v>0</v>
      </c>
      <c r="BL247" s="18" t="s">
        <v>175</v>
      </c>
      <c r="BM247" s="139" t="s">
        <v>366</v>
      </c>
    </row>
    <row r="248" spans="2:65" s="1" customFormat="1" ht="10.199999999999999" hidden="1">
      <c r="B248" s="33"/>
      <c r="D248" s="141" t="s">
        <v>140</v>
      </c>
      <c r="F248" s="142" t="s">
        <v>367</v>
      </c>
      <c r="I248" s="143"/>
      <c r="L248" s="33"/>
      <c r="M248" s="144"/>
      <c r="T248" s="54"/>
      <c r="AT248" s="18" t="s">
        <v>140</v>
      </c>
      <c r="AU248" s="18" t="s">
        <v>81</v>
      </c>
    </row>
    <row r="249" spans="2:65" s="1" customFormat="1" ht="19.2">
      <c r="B249" s="33"/>
      <c r="D249" s="146" t="s">
        <v>368</v>
      </c>
      <c r="F249" s="183" t="s">
        <v>369</v>
      </c>
      <c r="I249" s="143"/>
      <c r="L249" s="33"/>
      <c r="M249" s="144"/>
      <c r="T249" s="54"/>
      <c r="AT249" s="18" t="s">
        <v>368</v>
      </c>
      <c r="AU249" s="18" t="s">
        <v>81</v>
      </c>
    </row>
    <row r="250" spans="2:65" s="12" customFormat="1" ht="10.199999999999999">
      <c r="B250" s="145"/>
      <c r="D250" s="146" t="s">
        <v>142</v>
      </c>
      <c r="E250" s="147" t="s">
        <v>19</v>
      </c>
      <c r="F250" s="148" t="s">
        <v>349</v>
      </c>
      <c r="H250" s="147" t="s">
        <v>19</v>
      </c>
      <c r="I250" s="149"/>
      <c r="L250" s="145"/>
      <c r="M250" s="150"/>
      <c r="T250" s="151"/>
      <c r="AT250" s="147" t="s">
        <v>142</v>
      </c>
      <c r="AU250" s="147" t="s">
        <v>81</v>
      </c>
      <c r="AV250" s="12" t="s">
        <v>34</v>
      </c>
      <c r="AW250" s="12" t="s">
        <v>33</v>
      </c>
      <c r="AX250" s="12" t="s">
        <v>73</v>
      </c>
      <c r="AY250" s="147" t="s">
        <v>131</v>
      </c>
    </row>
    <row r="251" spans="2:65" s="13" customFormat="1" ht="10.199999999999999">
      <c r="B251" s="152"/>
      <c r="D251" s="146" t="s">
        <v>142</v>
      </c>
      <c r="E251" s="153" t="s">
        <v>19</v>
      </c>
      <c r="F251" s="154" t="s">
        <v>350</v>
      </c>
      <c r="H251" s="155">
        <v>19.872</v>
      </c>
      <c r="I251" s="156"/>
      <c r="L251" s="152"/>
      <c r="M251" s="157"/>
      <c r="T251" s="158"/>
      <c r="AT251" s="153" t="s">
        <v>142</v>
      </c>
      <c r="AU251" s="153" t="s">
        <v>81</v>
      </c>
      <c r="AV251" s="13" t="s">
        <v>81</v>
      </c>
      <c r="AW251" s="13" t="s">
        <v>33</v>
      </c>
      <c r="AX251" s="13" t="s">
        <v>73</v>
      </c>
      <c r="AY251" s="153" t="s">
        <v>131</v>
      </c>
    </row>
    <row r="252" spans="2:65" s="12" customFormat="1" ht="10.199999999999999">
      <c r="B252" s="145"/>
      <c r="D252" s="146" t="s">
        <v>142</v>
      </c>
      <c r="E252" s="147" t="s">
        <v>19</v>
      </c>
      <c r="F252" s="148" t="s">
        <v>370</v>
      </c>
      <c r="H252" s="147" t="s">
        <v>19</v>
      </c>
      <c r="I252" s="149"/>
      <c r="L252" s="145"/>
      <c r="M252" s="150"/>
      <c r="T252" s="151"/>
      <c r="AT252" s="147" t="s">
        <v>142</v>
      </c>
      <c r="AU252" s="147" t="s">
        <v>81</v>
      </c>
      <c r="AV252" s="12" t="s">
        <v>34</v>
      </c>
      <c r="AW252" s="12" t="s">
        <v>33</v>
      </c>
      <c r="AX252" s="12" t="s">
        <v>73</v>
      </c>
      <c r="AY252" s="147" t="s">
        <v>131</v>
      </c>
    </row>
    <row r="253" spans="2:65" s="13" customFormat="1" ht="10.199999999999999">
      <c r="B253" s="152"/>
      <c r="D253" s="146" t="s">
        <v>142</v>
      </c>
      <c r="E253" s="153" t="s">
        <v>19</v>
      </c>
      <c r="F253" s="154" t="s">
        <v>371</v>
      </c>
      <c r="H253" s="155">
        <v>4.625</v>
      </c>
      <c r="I253" s="156"/>
      <c r="L253" s="152"/>
      <c r="M253" s="157"/>
      <c r="T253" s="158"/>
      <c r="AT253" s="153" t="s">
        <v>142</v>
      </c>
      <c r="AU253" s="153" t="s">
        <v>81</v>
      </c>
      <c r="AV253" s="13" t="s">
        <v>81</v>
      </c>
      <c r="AW253" s="13" t="s">
        <v>33</v>
      </c>
      <c r="AX253" s="13" t="s">
        <v>73</v>
      </c>
      <c r="AY253" s="153" t="s">
        <v>131</v>
      </c>
    </row>
    <row r="254" spans="2:65" s="14" customFormat="1" ht="10.199999999999999">
      <c r="B254" s="159"/>
      <c r="D254" s="146" t="s">
        <v>142</v>
      </c>
      <c r="E254" s="160" t="s">
        <v>19</v>
      </c>
      <c r="F254" s="161" t="s">
        <v>147</v>
      </c>
      <c r="H254" s="162">
        <v>24.497</v>
      </c>
      <c r="I254" s="163"/>
      <c r="L254" s="159"/>
      <c r="M254" s="164"/>
      <c r="T254" s="165"/>
      <c r="AT254" s="160" t="s">
        <v>142</v>
      </c>
      <c r="AU254" s="160" t="s">
        <v>81</v>
      </c>
      <c r="AV254" s="14" t="s">
        <v>87</v>
      </c>
      <c r="AW254" s="14" t="s">
        <v>33</v>
      </c>
      <c r="AX254" s="14" t="s">
        <v>34</v>
      </c>
      <c r="AY254" s="160" t="s">
        <v>131</v>
      </c>
    </row>
    <row r="255" spans="2:65" s="1" customFormat="1" ht="21.75" customHeight="1">
      <c r="B255" s="33"/>
      <c r="C255" s="166" t="s">
        <v>372</v>
      </c>
      <c r="D255" s="166" t="s">
        <v>291</v>
      </c>
      <c r="E255" s="167" t="s">
        <v>373</v>
      </c>
      <c r="F255" s="168" t="s">
        <v>374</v>
      </c>
      <c r="G255" s="169" t="s">
        <v>137</v>
      </c>
      <c r="H255" s="170">
        <v>26.946999999999999</v>
      </c>
      <c r="I255" s="171"/>
      <c r="J255" s="172">
        <f>ROUND(I255*H255,2)</f>
        <v>0</v>
      </c>
      <c r="K255" s="168" t="s">
        <v>138</v>
      </c>
      <c r="L255" s="173"/>
      <c r="M255" s="174" t="s">
        <v>19</v>
      </c>
      <c r="N255" s="175" t="s">
        <v>44</v>
      </c>
      <c r="P255" s="137">
        <f>O255*H255</f>
        <v>0</v>
      </c>
      <c r="Q255" s="137">
        <v>1.49E-2</v>
      </c>
      <c r="R255" s="137">
        <f>Q255*H255</f>
        <v>0.40151029999999999</v>
      </c>
      <c r="S255" s="137">
        <v>0</v>
      </c>
      <c r="T255" s="138">
        <f>S255*H255</f>
        <v>0</v>
      </c>
      <c r="AR255" s="139" t="s">
        <v>294</v>
      </c>
      <c r="AT255" s="139" t="s">
        <v>291</v>
      </c>
      <c r="AU255" s="139" t="s">
        <v>81</v>
      </c>
      <c r="AY255" s="18" t="s">
        <v>131</v>
      </c>
      <c r="BE255" s="140">
        <f>IF(N255="základní",J255,0)</f>
        <v>0</v>
      </c>
      <c r="BF255" s="140">
        <f>IF(N255="snížená",J255,0)</f>
        <v>0</v>
      </c>
      <c r="BG255" s="140">
        <f>IF(N255="zákl. přenesená",J255,0)</f>
        <v>0</v>
      </c>
      <c r="BH255" s="140">
        <f>IF(N255="sníž. přenesená",J255,0)</f>
        <v>0</v>
      </c>
      <c r="BI255" s="140">
        <f>IF(N255="nulová",J255,0)</f>
        <v>0</v>
      </c>
      <c r="BJ255" s="18" t="s">
        <v>34</v>
      </c>
      <c r="BK255" s="140">
        <f>ROUND(I255*H255,2)</f>
        <v>0</v>
      </c>
      <c r="BL255" s="18" t="s">
        <v>175</v>
      </c>
      <c r="BM255" s="139" t="s">
        <v>375</v>
      </c>
    </row>
    <row r="256" spans="2:65" s="13" customFormat="1" ht="10.199999999999999">
      <c r="B256" s="152"/>
      <c r="D256" s="146" t="s">
        <v>142</v>
      </c>
      <c r="E256" s="153" t="s">
        <v>19</v>
      </c>
      <c r="F256" s="154" t="s">
        <v>376</v>
      </c>
      <c r="H256" s="155">
        <v>26.946999999999999</v>
      </c>
      <c r="I256" s="156"/>
      <c r="L256" s="152"/>
      <c r="M256" s="157"/>
      <c r="T256" s="158"/>
      <c r="AT256" s="153" t="s">
        <v>142</v>
      </c>
      <c r="AU256" s="153" t="s">
        <v>81</v>
      </c>
      <c r="AV256" s="13" t="s">
        <v>81</v>
      </c>
      <c r="AW256" s="13" t="s">
        <v>33</v>
      </c>
      <c r="AX256" s="13" t="s">
        <v>34</v>
      </c>
      <c r="AY256" s="153" t="s">
        <v>131</v>
      </c>
    </row>
    <row r="257" spans="2:65" s="1" customFormat="1" ht="49.05" customHeight="1">
      <c r="B257" s="33"/>
      <c r="C257" s="128" t="s">
        <v>377</v>
      </c>
      <c r="D257" s="128" t="s">
        <v>134</v>
      </c>
      <c r="E257" s="129" t="s">
        <v>378</v>
      </c>
      <c r="F257" s="130" t="s">
        <v>379</v>
      </c>
      <c r="G257" s="131" t="s">
        <v>252</v>
      </c>
      <c r="H257" s="132">
        <v>0.40500000000000003</v>
      </c>
      <c r="I257" s="133"/>
      <c r="J257" s="134">
        <f>ROUND(I257*H257,2)</f>
        <v>0</v>
      </c>
      <c r="K257" s="130" t="s">
        <v>138</v>
      </c>
      <c r="L257" s="33"/>
      <c r="M257" s="135" t="s">
        <v>19</v>
      </c>
      <c r="N257" s="136" t="s">
        <v>44</v>
      </c>
      <c r="P257" s="137">
        <f>O257*H257</f>
        <v>0</v>
      </c>
      <c r="Q257" s="137">
        <v>0</v>
      </c>
      <c r="R257" s="137">
        <f>Q257*H257</f>
        <v>0</v>
      </c>
      <c r="S257" s="137">
        <v>0</v>
      </c>
      <c r="T257" s="138">
        <f>S257*H257</f>
        <v>0</v>
      </c>
      <c r="AR257" s="139" t="s">
        <v>175</v>
      </c>
      <c r="AT257" s="139" t="s">
        <v>134</v>
      </c>
      <c r="AU257" s="139" t="s">
        <v>81</v>
      </c>
      <c r="AY257" s="18" t="s">
        <v>131</v>
      </c>
      <c r="BE257" s="140">
        <f>IF(N257="základní",J257,0)</f>
        <v>0</v>
      </c>
      <c r="BF257" s="140">
        <f>IF(N257="snížená",J257,0)</f>
        <v>0</v>
      </c>
      <c r="BG257" s="140">
        <f>IF(N257="zákl. přenesená",J257,0)</f>
        <v>0</v>
      </c>
      <c r="BH257" s="140">
        <f>IF(N257="sníž. přenesená",J257,0)</f>
        <v>0</v>
      </c>
      <c r="BI257" s="140">
        <f>IF(N257="nulová",J257,0)</f>
        <v>0</v>
      </c>
      <c r="BJ257" s="18" t="s">
        <v>34</v>
      </c>
      <c r="BK257" s="140">
        <f>ROUND(I257*H257,2)</f>
        <v>0</v>
      </c>
      <c r="BL257" s="18" t="s">
        <v>175</v>
      </c>
      <c r="BM257" s="139" t="s">
        <v>380</v>
      </c>
    </row>
    <row r="258" spans="2:65" s="1" customFormat="1" ht="10.199999999999999" hidden="1">
      <c r="B258" s="33"/>
      <c r="D258" s="141" t="s">
        <v>140</v>
      </c>
      <c r="F258" s="142" t="s">
        <v>381</v>
      </c>
      <c r="I258" s="143"/>
      <c r="L258" s="33"/>
      <c r="M258" s="144"/>
      <c r="T258" s="54"/>
      <c r="AT258" s="18" t="s">
        <v>140</v>
      </c>
      <c r="AU258" s="18" t="s">
        <v>81</v>
      </c>
    </row>
    <row r="259" spans="2:65" s="11" customFormat="1" ht="22.8" customHeight="1">
      <c r="B259" s="116"/>
      <c r="D259" s="117" t="s">
        <v>72</v>
      </c>
      <c r="E259" s="126" t="s">
        <v>382</v>
      </c>
      <c r="F259" s="126" t="s">
        <v>383</v>
      </c>
      <c r="I259" s="119"/>
      <c r="J259" s="127">
        <f>BK259</f>
        <v>0</v>
      </c>
      <c r="L259" s="116"/>
      <c r="M259" s="121"/>
      <c r="P259" s="122">
        <f>SUM(P260:P359)</f>
        <v>0</v>
      </c>
      <c r="R259" s="122">
        <f>SUM(R260:R359)</f>
        <v>0.36564859999999999</v>
      </c>
      <c r="T259" s="123">
        <f>SUM(T260:T359)</f>
        <v>2.1633739200000002</v>
      </c>
      <c r="AR259" s="117" t="s">
        <v>81</v>
      </c>
      <c r="AT259" s="124" t="s">
        <v>72</v>
      </c>
      <c r="AU259" s="124" t="s">
        <v>34</v>
      </c>
      <c r="AY259" s="117" t="s">
        <v>131</v>
      </c>
      <c r="BK259" s="125">
        <f>SUM(BK260:BK359)</f>
        <v>0</v>
      </c>
    </row>
    <row r="260" spans="2:65" s="1" customFormat="1" ht="24.15" customHeight="1">
      <c r="B260" s="33"/>
      <c r="C260" s="128" t="s">
        <v>384</v>
      </c>
      <c r="D260" s="128" t="s">
        <v>134</v>
      </c>
      <c r="E260" s="129" t="s">
        <v>385</v>
      </c>
      <c r="F260" s="130" t="s">
        <v>386</v>
      </c>
      <c r="G260" s="131" t="s">
        <v>137</v>
      </c>
      <c r="H260" s="132">
        <v>75.847999999999999</v>
      </c>
      <c r="I260" s="133"/>
      <c r="J260" s="134">
        <f>ROUND(I260*H260,2)</f>
        <v>0</v>
      </c>
      <c r="K260" s="130" t="s">
        <v>138</v>
      </c>
      <c r="L260" s="33"/>
      <c r="M260" s="135" t="s">
        <v>19</v>
      </c>
      <c r="N260" s="136" t="s">
        <v>44</v>
      </c>
      <c r="P260" s="137">
        <f>O260*H260</f>
        <v>0</v>
      </c>
      <c r="Q260" s="137">
        <v>0</v>
      </c>
      <c r="R260" s="137">
        <f>Q260*H260</f>
        <v>0</v>
      </c>
      <c r="S260" s="137">
        <v>5.94E-3</v>
      </c>
      <c r="T260" s="138">
        <f>S260*H260</f>
        <v>0.45053712000000001</v>
      </c>
      <c r="AR260" s="139" t="s">
        <v>175</v>
      </c>
      <c r="AT260" s="139" t="s">
        <v>134</v>
      </c>
      <c r="AU260" s="139" t="s">
        <v>81</v>
      </c>
      <c r="AY260" s="18" t="s">
        <v>131</v>
      </c>
      <c r="BE260" s="140">
        <f>IF(N260="základní",J260,0)</f>
        <v>0</v>
      </c>
      <c r="BF260" s="140">
        <f>IF(N260="snížená",J260,0)</f>
        <v>0</v>
      </c>
      <c r="BG260" s="140">
        <f>IF(N260="zákl. přenesená",J260,0)</f>
        <v>0</v>
      </c>
      <c r="BH260" s="140">
        <f>IF(N260="sníž. přenesená",J260,0)</f>
        <v>0</v>
      </c>
      <c r="BI260" s="140">
        <f>IF(N260="nulová",J260,0)</f>
        <v>0</v>
      </c>
      <c r="BJ260" s="18" t="s">
        <v>34</v>
      </c>
      <c r="BK260" s="140">
        <f>ROUND(I260*H260,2)</f>
        <v>0</v>
      </c>
      <c r="BL260" s="18" t="s">
        <v>175</v>
      </c>
      <c r="BM260" s="139" t="s">
        <v>387</v>
      </c>
    </row>
    <row r="261" spans="2:65" s="1" customFormat="1" ht="10.199999999999999" hidden="1">
      <c r="B261" s="33"/>
      <c r="D261" s="141" t="s">
        <v>140</v>
      </c>
      <c r="F261" s="142" t="s">
        <v>388</v>
      </c>
      <c r="I261" s="143"/>
      <c r="L261" s="33"/>
      <c r="M261" s="144"/>
      <c r="T261" s="54"/>
      <c r="AT261" s="18" t="s">
        <v>140</v>
      </c>
      <c r="AU261" s="18" t="s">
        <v>81</v>
      </c>
    </row>
    <row r="262" spans="2:65" s="12" customFormat="1" ht="10.199999999999999">
      <c r="B262" s="145"/>
      <c r="D262" s="146" t="s">
        <v>142</v>
      </c>
      <c r="E262" s="147" t="s">
        <v>19</v>
      </c>
      <c r="F262" s="148" t="s">
        <v>389</v>
      </c>
      <c r="H262" s="147" t="s">
        <v>19</v>
      </c>
      <c r="I262" s="149"/>
      <c r="L262" s="145"/>
      <c r="M262" s="150"/>
      <c r="T262" s="151"/>
      <c r="AT262" s="147" t="s">
        <v>142</v>
      </c>
      <c r="AU262" s="147" t="s">
        <v>81</v>
      </c>
      <c r="AV262" s="12" t="s">
        <v>34</v>
      </c>
      <c r="AW262" s="12" t="s">
        <v>33</v>
      </c>
      <c r="AX262" s="12" t="s">
        <v>73</v>
      </c>
      <c r="AY262" s="147" t="s">
        <v>131</v>
      </c>
    </row>
    <row r="263" spans="2:65" s="13" customFormat="1" ht="10.199999999999999">
      <c r="B263" s="152"/>
      <c r="D263" s="146" t="s">
        <v>142</v>
      </c>
      <c r="E263" s="153" t="s">
        <v>19</v>
      </c>
      <c r="F263" s="154" t="s">
        <v>208</v>
      </c>
      <c r="H263" s="155">
        <v>75.847999999999999</v>
      </c>
      <c r="I263" s="156"/>
      <c r="L263" s="152"/>
      <c r="M263" s="157"/>
      <c r="T263" s="158"/>
      <c r="AT263" s="153" t="s">
        <v>142</v>
      </c>
      <c r="AU263" s="153" t="s">
        <v>81</v>
      </c>
      <c r="AV263" s="13" t="s">
        <v>81</v>
      </c>
      <c r="AW263" s="13" t="s">
        <v>33</v>
      </c>
      <c r="AX263" s="13" t="s">
        <v>73</v>
      </c>
      <c r="AY263" s="153" t="s">
        <v>131</v>
      </c>
    </row>
    <row r="264" spans="2:65" s="14" customFormat="1" ht="10.199999999999999">
      <c r="B264" s="159"/>
      <c r="D264" s="146" t="s">
        <v>142</v>
      </c>
      <c r="E264" s="160" t="s">
        <v>19</v>
      </c>
      <c r="F264" s="161" t="s">
        <v>147</v>
      </c>
      <c r="H264" s="162">
        <v>75.847999999999999</v>
      </c>
      <c r="I264" s="163"/>
      <c r="L264" s="159"/>
      <c r="M264" s="164"/>
      <c r="T264" s="165"/>
      <c r="AT264" s="160" t="s">
        <v>142</v>
      </c>
      <c r="AU264" s="160" t="s">
        <v>81</v>
      </c>
      <c r="AV264" s="14" t="s">
        <v>87</v>
      </c>
      <c r="AW264" s="14" t="s">
        <v>33</v>
      </c>
      <c r="AX264" s="14" t="s">
        <v>34</v>
      </c>
      <c r="AY264" s="160" t="s">
        <v>131</v>
      </c>
    </row>
    <row r="265" spans="2:65" s="1" customFormat="1" ht="24.15" customHeight="1">
      <c r="B265" s="33"/>
      <c r="C265" s="128" t="s">
        <v>390</v>
      </c>
      <c r="D265" s="128" t="s">
        <v>134</v>
      </c>
      <c r="E265" s="129" t="s">
        <v>391</v>
      </c>
      <c r="F265" s="130" t="s">
        <v>392</v>
      </c>
      <c r="G265" s="131" t="s">
        <v>214</v>
      </c>
      <c r="H265" s="132">
        <v>18.5</v>
      </c>
      <c r="I265" s="133"/>
      <c r="J265" s="134">
        <f>ROUND(I265*H265,2)</f>
        <v>0</v>
      </c>
      <c r="K265" s="130" t="s">
        <v>138</v>
      </c>
      <c r="L265" s="33"/>
      <c r="M265" s="135" t="s">
        <v>19</v>
      </c>
      <c r="N265" s="136" t="s">
        <v>44</v>
      </c>
      <c r="P265" s="137">
        <f>O265*H265</f>
        <v>0</v>
      </c>
      <c r="Q265" s="137">
        <v>0</v>
      </c>
      <c r="R265" s="137">
        <f>Q265*H265</f>
        <v>0</v>
      </c>
      <c r="S265" s="137">
        <v>1.7700000000000001E-3</v>
      </c>
      <c r="T265" s="138">
        <f>S265*H265</f>
        <v>3.2745000000000003E-2</v>
      </c>
      <c r="AR265" s="139" t="s">
        <v>175</v>
      </c>
      <c r="AT265" s="139" t="s">
        <v>134</v>
      </c>
      <c r="AU265" s="139" t="s">
        <v>81</v>
      </c>
      <c r="AY265" s="18" t="s">
        <v>131</v>
      </c>
      <c r="BE265" s="140">
        <f>IF(N265="základní",J265,0)</f>
        <v>0</v>
      </c>
      <c r="BF265" s="140">
        <f>IF(N265="snížená",J265,0)</f>
        <v>0</v>
      </c>
      <c r="BG265" s="140">
        <f>IF(N265="zákl. přenesená",J265,0)</f>
        <v>0</v>
      </c>
      <c r="BH265" s="140">
        <f>IF(N265="sníž. přenesená",J265,0)</f>
        <v>0</v>
      </c>
      <c r="BI265" s="140">
        <f>IF(N265="nulová",J265,0)</f>
        <v>0</v>
      </c>
      <c r="BJ265" s="18" t="s">
        <v>34</v>
      </c>
      <c r="BK265" s="140">
        <f>ROUND(I265*H265,2)</f>
        <v>0</v>
      </c>
      <c r="BL265" s="18" t="s">
        <v>175</v>
      </c>
      <c r="BM265" s="139" t="s">
        <v>393</v>
      </c>
    </row>
    <row r="266" spans="2:65" s="1" customFormat="1" ht="10.199999999999999" hidden="1">
      <c r="B266" s="33"/>
      <c r="D266" s="141" t="s">
        <v>140</v>
      </c>
      <c r="F266" s="142" t="s">
        <v>394</v>
      </c>
      <c r="I266" s="143"/>
      <c r="L266" s="33"/>
      <c r="M266" s="144"/>
      <c r="T266" s="54"/>
      <c r="AT266" s="18" t="s">
        <v>140</v>
      </c>
      <c r="AU266" s="18" t="s">
        <v>81</v>
      </c>
    </row>
    <row r="267" spans="2:65" s="12" customFormat="1" ht="10.199999999999999">
      <c r="B267" s="145"/>
      <c r="D267" s="146" t="s">
        <v>142</v>
      </c>
      <c r="E267" s="147" t="s">
        <v>19</v>
      </c>
      <c r="F267" s="148" t="s">
        <v>395</v>
      </c>
      <c r="H267" s="147" t="s">
        <v>19</v>
      </c>
      <c r="I267" s="149"/>
      <c r="L267" s="145"/>
      <c r="M267" s="150"/>
      <c r="T267" s="151"/>
      <c r="AT267" s="147" t="s">
        <v>142</v>
      </c>
      <c r="AU267" s="147" t="s">
        <v>81</v>
      </c>
      <c r="AV267" s="12" t="s">
        <v>34</v>
      </c>
      <c r="AW267" s="12" t="s">
        <v>33</v>
      </c>
      <c r="AX267" s="12" t="s">
        <v>73</v>
      </c>
      <c r="AY267" s="147" t="s">
        <v>131</v>
      </c>
    </row>
    <row r="268" spans="2:65" s="13" customFormat="1" ht="10.199999999999999">
      <c r="B268" s="152"/>
      <c r="D268" s="146" t="s">
        <v>142</v>
      </c>
      <c r="E268" s="153" t="s">
        <v>19</v>
      </c>
      <c r="F268" s="154" t="s">
        <v>225</v>
      </c>
      <c r="H268" s="155">
        <v>18.5</v>
      </c>
      <c r="I268" s="156"/>
      <c r="L268" s="152"/>
      <c r="M268" s="157"/>
      <c r="T268" s="158"/>
      <c r="AT268" s="153" t="s">
        <v>142</v>
      </c>
      <c r="AU268" s="153" t="s">
        <v>81</v>
      </c>
      <c r="AV268" s="13" t="s">
        <v>81</v>
      </c>
      <c r="AW268" s="13" t="s">
        <v>33</v>
      </c>
      <c r="AX268" s="13" t="s">
        <v>73</v>
      </c>
      <c r="AY268" s="153" t="s">
        <v>131</v>
      </c>
    </row>
    <row r="269" spans="2:65" s="14" customFormat="1" ht="10.199999999999999">
      <c r="B269" s="159"/>
      <c r="D269" s="146" t="s">
        <v>142</v>
      </c>
      <c r="E269" s="160" t="s">
        <v>19</v>
      </c>
      <c r="F269" s="161" t="s">
        <v>147</v>
      </c>
      <c r="H269" s="162">
        <v>18.5</v>
      </c>
      <c r="I269" s="163"/>
      <c r="L269" s="159"/>
      <c r="M269" s="164"/>
      <c r="T269" s="165"/>
      <c r="AT269" s="160" t="s">
        <v>142</v>
      </c>
      <c r="AU269" s="160" t="s">
        <v>81</v>
      </c>
      <c r="AV269" s="14" t="s">
        <v>87</v>
      </c>
      <c r="AW269" s="14" t="s">
        <v>33</v>
      </c>
      <c r="AX269" s="14" t="s">
        <v>34</v>
      </c>
      <c r="AY269" s="160" t="s">
        <v>131</v>
      </c>
    </row>
    <row r="270" spans="2:65" s="1" customFormat="1" ht="24.15" customHeight="1">
      <c r="B270" s="33"/>
      <c r="C270" s="128" t="s">
        <v>396</v>
      </c>
      <c r="D270" s="128" t="s">
        <v>134</v>
      </c>
      <c r="E270" s="129" t="s">
        <v>397</v>
      </c>
      <c r="F270" s="130" t="s">
        <v>398</v>
      </c>
      <c r="G270" s="131" t="s">
        <v>214</v>
      </c>
      <c r="H270" s="132">
        <v>18.5</v>
      </c>
      <c r="I270" s="133"/>
      <c r="J270" s="134">
        <f>ROUND(I270*H270,2)</f>
        <v>0</v>
      </c>
      <c r="K270" s="130" t="s">
        <v>138</v>
      </c>
      <c r="L270" s="33"/>
      <c r="M270" s="135" t="s">
        <v>19</v>
      </c>
      <c r="N270" s="136" t="s">
        <v>44</v>
      </c>
      <c r="P270" s="137">
        <f>O270*H270</f>
        <v>0</v>
      </c>
      <c r="Q270" s="137">
        <v>0</v>
      </c>
      <c r="R270" s="137">
        <f>Q270*H270</f>
        <v>0</v>
      </c>
      <c r="S270" s="137">
        <v>1.91E-3</v>
      </c>
      <c r="T270" s="138">
        <f>S270*H270</f>
        <v>3.5334999999999998E-2</v>
      </c>
      <c r="AR270" s="139" t="s">
        <v>175</v>
      </c>
      <c r="AT270" s="139" t="s">
        <v>134</v>
      </c>
      <c r="AU270" s="139" t="s">
        <v>81</v>
      </c>
      <c r="AY270" s="18" t="s">
        <v>131</v>
      </c>
      <c r="BE270" s="140">
        <f>IF(N270="základní",J270,0)</f>
        <v>0</v>
      </c>
      <c r="BF270" s="140">
        <f>IF(N270="snížená",J270,0)</f>
        <v>0</v>
      </c>
      <c r="BG270" s="140">
        <f>IF(N270="zákl. přenesená",J270,0)</f>
        <v>0</v>
      </c>
      <c r="BH270" s="140">
        <f>IF(N270="sníž. přenesená",J270,0)</f>
        <v>0</v>
      </c>
      <c r="BI270" s="140">
        <f>IF(N270="nulová",J270,0)</f>
        <v>0</v>
      </c>
      <c r="BJ270" s="18" t="s">
        <v>34</v>
      </c>
      <c r="BK270" s="140">
        <f>ROUND(I270*H270,2)</f>
        <v>0</v>
      </c>
      <c r="BL270" s="18" t="s">
        <v>175</v>
      </c>
      <c r="BM270" s="139" t="s">
        <v>399</v>
      </c>
    </row>
    <row r="271" spans="2:65" s="1" customFormat="1" ht="10.199999999999999" hidden="1">
      <c r="B271" s="33"/>
      <c r="D271" s="141" t="s">
        <v>140</v>
      </c>
      <c r="F271" s="142" t="s">
        <v>400</v>
      </c>
      <c r="I271" s="143"/>
      <c r="L271" s="33"/>
      <c r="M271" s="144"/>
      <c r="T271" s="54"/>
      <c r="AT271" s="18" t="s">
        <v>140</v>
      </c>
      <c r="AU271" s="18" t="s">
        <v>81</v>
      </c>
    </row>
    <row r="272" spans="2:65" s="12" customFormat="1" ht="10.199999999999999">
      <c r="B272" s="145"/>
      <c r="D272" s="146" t="s">
        <v>142</v>
      </c>
      <c r="E272" s="147" t="s">
        <v>19</v>
      </c>
      <c r="F272" s="148" t="s">
        <v>401</v>
      </c>
      <c r="H272" s="147" t="s">
        <v>19</v>
      </c>
      <c r="I272" s="149"/>
      <c r="L272" s="145"/>
      <c r="M272" s="150"/>
      <c r="T272" s="151"/>
      <c r="AT272" s="147" t="s">
        <v>142</v>
      </c>
      <c r="AU272" s="147" t="s">
        <v>81</v>
      </c>
      <c r="AV272" s="12" t="s">
        <v>34</v>
      </c>
      <c r="AW272" s="12" t="s">
        <v>33</v>
      </c>
      <c r="AX272" s="12" t="s">
        <v>73</v>
      </c>
      <c r="AY272" s="147" t="s">
        <v>131</v>
      </c>
    </row>
    <row r="273" spans="2:65" s="13" customFormat="1" ht="10.199999999999999">
      <c r="B273" s="152"/>
      <c r="D273" s="146" t="s">
        <v>142</v>
      </c>
      <c r="E273" s="153" t="s">
        <v>19</v>
      </c>
      <c r="F273" s="154" t="s">
        <v>225</v>
      </c>
      <c r="H273" s="155">
        <v>18.5</v>
      </c>
      <c r="I273" s="156"/>
      <c r="L273" s="152"/>
      <c r="M273" s="157"/>
      <c r="T273" s="158"/>
      <c r="AT273" s="153" t="s">
        <v>142</v>
      </c>
      <c r="AU273" s="153" t="s">
        <v>81</v>
      </c>
      <c r="AV273" s="13" t="s">
        <v>81</v>
      </c>
      <c r="AW273" s="13" t="s">
        <v>33</v>
      </c>
      <c r="AX273" s="13" t="s">
        <v>73</v>
      </c>
      <c r="AY273" s="153" t="s">
        <v>131</v>
      </c>
    </row>
    <row r="274" spans="2:65" s="14" customFormat="1" ht="10.199999999999999">
      <c r="B274" s="159"/>
      <c r="D274" s="146" t="s">
        <v>142</v>
      </c>
      <c r="E274" s="160" t="s">
        <v>19</v>
      </c>
      <c r="F274" s="161" t="s">
        <v>147</v>
      </c>
      <c r="H274" s="162">
        <v>18.5</v>
      </c>
      <c r="I274" s="163"/>
      <c r="L274" s="159"/>
      <c r="M274" s="164"/>
      <c r="T274" s="165"/>
      <c r="AT274" s="160" t="s">
        <v>142</v>
      </c>
      <c r="AU274" s="160" t="s">
        <v>81</v>
      </c>
      <c r="AV274" s="14" t="s">
        <v>87</v>
      </c>
      <c r="AW274" s="14" t="s">
        <v>33</v>
      </c>
      <c r="AX274" s="14" t="s">
        <v>34</v>
      </c>
      <c r="AY274" s="160" t="s">
        <v>131</v>
      </c>
    </row>
    <row r="275" spans="2:65" s="1" customFormat="1" ht="24.15" customHeight="1">
      <c r="B275" s="33"/>
      <c r="C275" s="128" t="s">
        <v>329</v>
      </c>
      <c r="D275" s="128" t="s">
        <v>134</v>
      </c>
      <c r="E275" s="129" t="s">
        <v>402</v>
      </c>
      <c r="F275" s="130" t="s">
        <v>403</v>
      </c>
      <c r="G275" s="131" t="s">
        <v>214</v>
      </c>
      <c r="H275" s="132">
        <v>108.56</v>
      </c>
      <c r="I275" s="133"/>
      <c r="J275" s="134">
        <f>ROUND(I275*H275,2)</f>
        <v>0</v>
      </c>
      <c r="K275" s="130" t="s">
        <v>138</v>
      </c>
      <c r="L275" s="33"/>
      <c r="M275" s="135" t="s">
        <v>19</v>
      </c>
      <c r="N275" s="136" t="s">
        <v>44</v>
      </c>
      <c r="P275" s="137">
        <f>O275*H275</f>
        <v>0</v>
      </c>
      <c r="Q275" s="137">
        <v>0</v>
      </c>
      <c r="R275" s="137">
        <f>Q275*H275</f>
        <v>0</v>
      </c>
      <c r="S275" s="137">
        <v>2.2300000000000002E-3</v>
      </c>
      <c r="T275" s="138">
        <f>S275*H275</f>
        <v>0.24208880000000002</v>
      </c>
      <c r="AR275" s="139" t="s">
        <v>175</v>
      </c>
      <c r="AT275" s="139" t="s">
        <v>134</v>
      </c>
      <c r="AU275" s="139" t="s">
        <v>81</v>
      </c>
      <c r="AY275" s="18" t="s">
        <v>131</v>
      </c>
      <c r="BE275" s="140">
        <f>IF(N275="základní",J275,0)</f>
        <v>0</v>
      </c>
      <c r="BF275" s="140">
        <f>IF(N275="snížená",J275,0)</f>
        <v>0</v>
      </c>
      <c r="BG275" s="140">
        <f>IF(N275="zákl. přenesená",J275,0)</f>
        <v>0</v>
      </c>
      <c r="BH275" s="140">
        <f>IF(N275="sníž. přenesená",J275,0)</f>
        <v>0</v>
      </c>
      <c r="BI275" s="140">
        <f>IF(N275="nulová",J275,0)</f>
        <v>0</v>
      </c>
      <c r="BJ275" s="18" t="s">
        <v>34</v>
      </c>
      <c r="BK275" s="140">
        <f>ROUND(I275*H275,2)</f>
        <v>0</v>
      </c>
      <c r="BL275" s="18" t="s">
        <v>175</v>
      </c>
      <c r="BM275" s="139" t="s">
        <v>404</v>
      </c>
    </row>
    <row r="276" spans="2:65" s="1" customFormat="1" ht="10.199999999999999" hidden="1">
      <c r="B276" s="33"/>
      <c r="D276" s="141" t="s">
        <v>140</v>
      </c>
      <c r="F276" s="142" t="s">
        <v>405</v>
      </c>
      <c r="I276" s="143"/>
      <c r="L276" s="33"/>
      <c r="M276" s="144"/>
      <c r="T276" s="54"/>
      <c r="AT276" s="18" t="s">
        <v>140</v>
      </c>
      <c r="AU276" s="18" t="s">
        <v>81</v>
      </c>
    </row>
    <row r="277" spans="2:65" s="12" customFormat="1" ht="20.399999999999999">
      <c r="B277" s="145"/>
      <c r="D277" s="146" t="s">
        <v>142</v>
      </c>
      <c r="E277" s="147" t="s">
        <v>19</v>
      </c>
      <c r="F277" s="148" t="s">
        <v>406</v>
      </c>
      <c r="H277" s="147" t="s">
        <v>19</v>
      </c>
      <c r="I277" s="149"/>
      <c r="L277" s="145"/>
      <c r="M277" s="150"/>
      <c r="T277" s="151"/>
      <c r="AT277" s="147" t="s">
        <v>142</v>
      </c>
      <c r="AU277" s="147" t="s">
        <v>81</v>
      </c>
      <c r="AV277" s="12" t="s">
        <v>34</v>
      </c>
      <c r="AW277" s="12" t="s">
        <v>33</v>
      </c>
      <c r="AX277" s="12" t="s">
        <v>73</v>
      </c>
      <c r="AY277" s="147" t="s">
        <v>131</v>
      </c>
    </row>
    <row r="278" spans="2:65" s="13" customFormat="1" ht="10.199999999999999">
      <c r="B278" s="152"/>
      <c r="D278" s="146" t="s">
        <v>142</v>
      </c>
      <c r="E278" s="153" t="s">
        <v>19</v>
      </c>
      <c r="F278" s="154" t="s">
        <v>218</v>
      </c>
      <c r="H278" s="155">
        <v>38.86</v>
      </c>
      <c r="I278" s="156"/>
      <c r="L278" s="152"/>
      <c r="M278" s="157"/>
      <c r="T278" s="158"/>
      <c r="AT278" s="153" t="s">
        <v>142</v>
      </c>
      <c r="AU278" s="153" t="s">
        <v>81</v>
      </c>
      <c r="AV278" s="13" t="s">
        <v>81</v>
      </c>
      <c r="AW278" s="13" t="s">
        <v>33</v>
      </c>
      <c r="AX278" s="13" t="s">
        <v>73</v>
      </c>
      <c r="AY278" s="153" t="s">
        <v>131</v>
      </c>
    </row>
    <row r="279" spans="2:65" s="12" customFormat="1" ht="10.199999999999999">
      <c r="B279" s="145"/>
      <c r="D279" s="146" t="s">
        <v>142</v>
      </c>
      <c r="E279" s="147" t="s">
        <v>19</v>
      </c>
      <c r="F279" s="148" t="s">
        <v>407</v>
      </c>
      <c r="H279" s="147" t="s">
        <v>19</v>
      </c>
      <c r="I279" s="149"/>
      <c r="L279" s="145"/>
      <c r="M279" s="150"/>
      <c r="T279" s="151"/>
      <c r="AT279" s="147" t="s">
        <v>142</v>
      </c>
      <c r="AU279" s="147" t="s">
        <v>81</v>
      </c>
      <c r="AV279" s="12" t="s">
        <v>34</v>
      </c>
      <c r="AW279" s="12" t="s">
        <v>33</v>
      </c>
      <c r="AX279" s="12" t="s">
        <v>73</v>
      </c>
      <c r="AY279" s="147" t="s">
        <v>131</v>
      </c>
    </row>
    <row r="280" spans="2:65" s="13" customFormat="1" ht="10.199999999999999">
      <c r="B280" s="152"/>
      <c r="D280" s="146" t="s">
        <v>142</v>
      </c>
      <c r="E280" s="153" t="s">
        <v>19</v>
      </c>
      <c r="F280" s="154" t="s">
        <v>408</v>
      </c>
      <c r="H280" s="155">
        <v>51.2</v>
      </c>
      <c r="I280" s="156"/>
      <c r="L280" s="152"/>
      <c r="M280" s="157"/>
      <c r="T280" s="158"/>
      <c r="AT280" s="153" t="s">
        <v>142</v>
      </c>
      <c r="AU280" s="153" t="s">
        <v>81</v>
      </c>
      <c r="AV280" s="13" t="s">
        <v>81</v>
      </c>
      <c r="AW280" s="13" t="s">
        <v>33</v>
      </c>
      <c r="AX280" s="13" t="s">
        <v>73</v>
      </c>
      <c r="AY280" s="153" t="s">
        <v>131</v>
      </c>
    </row>
    <row r="281" spans="2:65" s="12" customFormat="1" ht="10.199999999999999">
      <c r="B281" s="145"/>
      <c r="D281" s="146" t="s">
        <v>142</v>
      </c>
      <c r="E281" s="147" t="s">
        <v>19</v>
      </c>
      <c r="F281" s="148" t="s">
        <v>224</v>
      </c>
      <c r="H281" s="147" t="s">
        <v>19</v>
      </c>
      <c r="I281" s="149"/>
      <c r="L281" s="145"/>
      <c r="M281" s="150"/>
      <c r="T281" s="151"/>
      <c r="AT281" s="147" t="s">
        <v>142</v>
      </c>
      <c r="AU281" s="147" t="s">
        <v>81</v>
      </c>
      <c r="AV281" s="12" t="s">
        <v>34</v>
      </c>
      <c r="AW281" s="12" t="s">
        <v>33</v>
      </c>
      <c r="AX281" s="12" t="s">
        <v>73</v>
      </c>
      <c r="AY281" s="147" t="s">
        <v>131</v>
      </c>
    </row>
    <row r="282" spans="2:65" s="13" customFormat="1" ht="10.199999999999999">
      <c r="B282" s="152"/>
      <c r="D282" s="146" t="s">
        <v>142</v>
      </c>
      <c r="E282" s="153" t="s">
        <v>19</v>
      </c>
      <c r="F282" s="154" t="s">
        <v>225</v>
      </c>
      <c r="H282" s="155">
        <v>18.5</v>
      </c>
      <c r="I282" s="156"/>
      <c r="L282" s="152"/>
      <c r="M282" s="157"/>
      <c r="T282" s="158"/>
      <c r="AT282" s="153" t="s">
        <v>142</v>
      </c>
      <c r="AU282" s="153" t="s">
        <v>81</v>
      </c>
      <c r="AV282" s="13" t="s">
        <v>81</v>
      </c>
      <c r="AW282" s="13" t="s">
        <v>33</v>
      </c>
      <c r="AX282" s="13" t="s">
        <v>73</v>
      </c>
      <c r="AY282" s="153" t="s">
        <v>131</v>
      </c>
    </row>
    <row r="283" spans="2:65" s="14" customFormat="1" ht="10.199999999999999">
      <c r="B283" s="159"/>
      <c r="D283" s="146" t="s">
        <v>142</v>
      </c>
      <c r="E283" s="160" t="s">
        <v>19</v>
      </c>
      <c r="F283" s="161" t="s">
        <v>147</v>
      </c>
      <c r="H283" s="162">
        <v>108.56</v>
      </c>
      <c r="I283" s="163"/>
      <c r="L283" s="159"/>
      <c r="M283" s="164"/>
      <c r="T283" s="165"/>
      <c r="AT283" s="160" t="s">
        <v>142</v>
      </c>
      <c r="AU283" s="160" t="s">
        <v>81</v>
      </c>
      <c r="AV283" s="14" t="s">
        <v>87</v>
      </c>
      <c r="AW283" s="14" t="s">
        <v>33</v>
      </c>
      <c r="AX283" s="14" t="s">
        <v>34</v>
      </c>
      <c r="AY283" s="160" t="s">
        <v>131</v>
      </c>
    </row>
    <row r="284" spans="2:65" s="1" customFormat="1" ht="21.75" customHeight="1">
      <c r="B284" s="33"/>
      <c r="C284" s="128" t="s">
        <v>409</v>
      </c>
      <c r="D284" s="128" t="s">
        <v>134</v>
      </c>
      <c r="E284" s="129" t="s">
        <v>410</v>
      </c>
      <c r="F284" s="130" t="s">
        <v>411</v>
      </c>
      <c r="G284" s="131" t="s">
        <v>214</v>
      </c>
      <c r="H284" s="132">
        <v>10.4</v>
      </c>
      <c r="I284" s="133"/>
      <c r="J284" s="134">
        <f>ROUND(I284*H284,2)</f>
        <v>0</v>
      </c>
      <c r="K284" s="130" t="s">
        <v>138</v>
      </c>
      <c r="L284" s="33"/>
      <c r="M284" s="135" t="s">
        <v>19</v>
      </c>
      <c r="N284" s="136" t="s">
        <v>44</v>
      </c>
      <c r="P284" s="137">
        <f>O284*H284</f>
        <v>0</v>
      </c>
      <c r="Q284" s="137">
        <v>0</v>
      </c>
      <c r="R284" s="137">
        <f>Q284*H284</f>
        <v>0</v>
      </c>
      <c r="S284" s="137">
        <v>1.75E-3</v>
      </c>
      <c r="T284" s="138">
        <f>S284*H284</f>
        <v>1.8200000000000001E-2</v>
      </c>
      <c r="AR284" s="139" t="s">
        <v>175</v>
      </c>
      <c r="AT284" s="139" t="s">
        <v>134</v>
      </c>
      <c r="AU284" s="139" t="s">
        <v>81</v>
      </c>
      <c r="AY284" s="18" t="s">
        <v>131</v>
      </c>
      <c r="BE284" s="140">
        <f>IF(N284="základní",J284,0)</f>
        <v>0</v>
      </c>
      <c r="BF284" s="140">
        <f>IF(N284="snížená",J284,0)</f>
        <v>0</v>
      </c>
      <c r="BG284" s="140">
        <f>IF(N284="zákl. přenesená",J284,0)</f>
        <v>0</v>
      </c>
      <c r="BH284" s="140">
        <f>IF(N284="sníž. přenesená",J284,0)</f>
        <v>0</v>
      </c>
      <c r="BI284" s="140">
        <f>IF(N284="nulová",J284,0)</f>
        <v>0</v>
      </c>
      <c r="BJ284" s="18" t="s">
        <v>34</v>
      </c>
      <c r="BK284" s="140">
        <f>ROUND(I284*H284,2)</f>
        <v>0</v>
      </c>
      <c r="BL284" s="18" t="s">
        <v>175</v>
      </c>
      <c r="BM284" s="139" t="s">
        <v>412</v>
      </c>
    </row>
    <row r="285" spans="2:65" s="1" customFormat="1" ht="10.199999999999999" hidden="1">
      <c r="B285" s="33"/>
      <c r="D285" s="141" t="s">
        <v>140</v>
      </c>
      <c r="F285" s="142" t="s">
        <v>413</v>
      </c>
      <c r="I285" s="143"/>
      <c r="L285" s="33"/>
      <c r="M285" s="144"/>
      <c r="T285" s="54"/>
      <c r="AT285" s="18" t="s">
        <v>140</v>
      </c>
      <c r="AU285" s="18" t="s">
        <v>81</v>
      </c>
    </row>
    <row r="286" spans="2:65" s="12" customFormat="1" ht="10.199999999999999">
      <c r="B286" s="145"/>
      <c r="D286" s="146" t="s">
        <v>142</v>
      </c>
      <c r="E286" s="147" t="s">
        <v>19</v>
      </c>
      <c r="F286" s="148" t="s">
        <v>414</v>
      </c>
      <c r="H286" s="147" t="s">
        <v>19</v>
      </c>
      <c r="I286" s="149"/>
      <c r="L286" s="145"/>
      <c r="M286" s="150"/>
      <c r="T286" s="151"/>
      <c r="AT286" s="147" t="s">
        <v>142</v>
      </c>
      <c r="AU286" s="147" t="s">
        <v>81</v>
      </c>
      <c r="AV286" s="12" t="s">
        <v>34</v>
      </c>
      <c r="AW286" s="12" t="s">
        <v>33</v>
      </c>
      <c r="AX286" s="12" t="s">
        <v>73</v>
      </c>
      <c r="AY286" s="147" t="s">
        <v>131</v>
      </c>
    </row>
    <row r="287" spans="2:65" s="13" customFormat="1" ht="10.199999999999999">
      <c r="B287" s="152"/>
      <c r="D287" s="146" t="s">
        <v>142</v>
      </c>
      <c r="E287" s="153" t="s">
        <v>19</v>
      </c>
      <c r="F287" s="154" t="s">
        <v>321</v>
      </c>
      <c r="H287" s="155">
        <v>10.4</v>
      </c>
      <c r="I287" s="156"/>
      <c r="L287" s="152"/>
      <c r="M287" s="157"/>
      <c r="T287" s="158"/>
      <c r="AT287" s="153" t="s">
        <v>142</v>
      </c>
      <c r="AU287" s="153" t="s">
        <v>81</v>
      </c>
      <c r="AV287" s="13" t="s">
        <v>81</v>
      </c>
      <c r="AW287" s="13" t="s">
        <v>33</v>
      </c>
      <c r="AX287" s="13" t="s">
        <v>73</v>
      </c>
      <c r="AY287" s="153" t="s">
        <v>131</v>
      </c>
    </row>
    <row r="288" spans="2:65" s="14" customFormat="1" ht="10.199999999999999">
      <c r="B288" s="159"/>
      <c r="D288" s="146" t="s">
        <v>142</v>
      </c>
      <c r="E288" s="160" t="s">
        <v>19</v>
      </c>
      <c r="F288" s="161" t="s">
        <v>147</v>
      </c>
      <c r="H288" s="162">
        <v>10.4</v>
      </c>
      <c r="I288" s="163"/>
      <c r="L288" s="159"/>
      <c r="M288" s="164"/>
      <c r="T288" s="165"/>
      <c r="AT288" s="160" t="s">
        <v>142</v>
      </c>
      <c r="AU288" s="160" t="s">
        <v>81</v>
      </c>
      <c r="AV288" s="14" t="s">
        <v>87</v>
      </c>
      <c r="AW288" s="14" t="s">
        <v>33</v>
      </c>
      <c r="AX288" s="14" t="s">
        <v>34</v>
      </c>
      <c r="AY288" s="160" t="s">
        <v>131</v>
      </c>
    </row>
    <row r="289" spans="2:65" s="1" customFormat="1" ht="24.15" customHeight="1">
      <c r="B289" s="33"/>
      <c r="C289" s="128" t="s">
        <v>415</v>
      </c>
      <c r="D289" s="128" t="s">
        <v>134</v>
      </c>
      <c r="E289" s="129" t="s">
        <v>416</v>
      </c>
      <c r="F289" s="130" t="s">
        <v>417</v>
      </c>
      <c r="G289" s="131" t="s">
        <v>214</v>
      </c>
      <c r="H289" s="132">
        <v>19</v>
      </c>
      <c r="I289" s="133"/>
      <c r="J289" s="134">
        <f>ROUND(I289*H289,2)</f>
        <v>0</v>
      </c>
      <c r="K289" s="130" t="s">
        <v>138</v>
      </c>
      <c r="L289" s="33"/>
      <c r="M289" s="135" t="s">
        <v>19</v>
      </c>
      <c r="N289" s="136" t="s">
        <v>44</v>
      </c>
      <c r="P289" s="137">
        <f>O289*H289</f>
        <v>0</v>
      </c>
      <c r="Q289" s="137">
        <v>0</v>
      </c>
      <c r="R289" s="137">
        <f>Q289*H289</f>
        <v>0</v>
      </c>
      <c r="S289" s="137">
        <v>2.5999999999999999E-3</v>
      </c>
      <c r="T289" s="138">
        <f>S289*H289</f>
        <v>4.9399999999999999E-2</v>
      </c>
      <c r="AR289" s="139" t="s">
        <v>175</v>
      </c>
      <c r="AT289" s="139" t="s">
        <v>134</v>
      </c>
      <c r="AU289" s="139" t="s">
        <v>81</v>
      </c>
      <c r="AY289" s="18" t="s">
        <v>131</v>
      </c>
      <c r="BE289" s="140">
        <f>IF(N289="základní",J289,0)</f>
        <v>0</v>
      </c>
      <c r="BF289" s="140">
        <f>IF(N289="snížená",J289,0)</f>
        <v>0</v>
      </c>
      <c r="BG289" s="140">
        <f>IF(N289="zákl. přenesená",J289,0)</f>
        <v>0</v>
      </c>
      <c r="BH289" s="140">
        <f>IF(N289="sníž. přenesená",J289,0)</f>
        <v>0</v>
      </c>
      <c r="BI289" s="140">
        <f>IF(N289="nulová",J289,0)</f>
        <v>0</v>
      </c>
      <c r="BJ289" s="18" t="s">
        <v>34</v>
      </c>
      <c r="BK289" s="140">
        <f>ROUND(I289*H289,2)</f>
        <v>0</v>
      </c>
      <c r="BL289" s="18" t="s">
        <v>175</v>
      </c>
      <c r="BM289" s="139" t="s">
        <v>418</v>
      </c>
    </row>
    <row r="290" spans="2:65" s="1" customFormat="1" ht="10.199999999999999" hidden="1">
      <c r="B290" s="33"/>
      <c r="D290" s="141" t="s">
        <v>140</v>
      </c>
      <c r="F290" s="142" t="s">
        <v>419</v>
      </c>
      <c r="I290" s="143"/>
      <c r="L290" s="33"/>
      <c r="M290" s="144"/>
      <c r="T290" s="54"/>
      <c r="AT290" s="18" t="s">
        <v>140</v>
      </c>
      <c r="AU290" s="18" t="s">
        <v>81</v>
      </c>
    </row>
    <row r="291" spans="2:65" s="12" customFormat="1" ht="10.199999999999999">
      <c r="B291" s="145"/>
      <c r="D291" s="146" t="s">
        <v>142</v>
      </c>
      <c r="E291" s="147" t="s">
        <v>19</v>
      </c>
      <c r="F291" s="148" t="s">
        <v>209</v>
      </c>
      <c r="H291" s="147" t="s">
        <v>19</v>
      </c>
      <c r="I291" s="149"/>
      <c r="L291" s="145"/>
      <c r="M291" s="150"/>
      <c r="T291" s="151"/>
      <c r="AT291" s="147" t="s">
        <v>142</v>
      </c>
      <c r="AU291" s="147" t="s">
        <v>81</v>
      </c>
      <c r="AV291" s="12" t="s">
        <v>34</v>
      </c>
      <c r="AW291" s="12" t="s">
        <v>33</v>
      </c>
      <c r="AX291" s="12" t="s">
        <v>73</v>
      </c>
      <c r="AY291" s="147" t="s">
        <v>131</v>
      </c>
    </row>
    <row r="292" spans="2:65" s="13" customFormat="1" ht="10.199999999999999">
      <c r="B292" s="152"/>
      <c r="D292" s="146" t="s">
        <v>142</v>
      </c>
      <c r="E292" s="153" t="s">
        <v>19</v>
      </c>
      <c r="F292" s="154" t="s">
        <v>420</v>
      </c>
      <c r="H292" s="155">
        <v>19</v>
      </c>
      <c r="I292" s="156"/>
      <c r="L292" s="152"/>
      <c r="M292" s="157"/>
      <c r="T292" s="158"/>
      <c r="AT292" s="153" t="s">
        <v>142</v>
      </c>
      <c r="AU292" s="153" t="s">
        <v>81</v>
      </c>
      <c r="AV292" s="13" t="s">
        <v>81</v>
      </c>
      <c r="AW292" s="13" t="s">
        <v>33</v>
      </c>
      <c r="AX292" s="13" t="s">
        <v>73</v>
      </c>
      <c r="AY292" s="153" t="s">
        <v>131</v>
      </c>
    </row>
    <row r="293" spans="2:65" s="14" customFormat="1" ht="10.199999999999999">
      <c r="B293" s="159"/>
      <c r="D293" s="146" t="s">
        <v>142</v>
      </c>
      <c r="E293" s="160" t="s">
        <v>19</v>
      </c>
      <c r="F293" s="161" t="s">
        <v>147</v>
      </c>
      <c r="H293" s="162">
        <v>19</v>
      </c>
      <c r="I293" s="163"/>
      <c r="L293" s="159"/>
      <c r="M293" s="164"/>
      <c r="T293" s="165"/>
      <c r="AT293" s="160" t="s">
        <v>142</v>
      </c>
      <c r="AU293" s="160" t="s">
        <v>81</v>
      </c>
      <c r="AV293" s="14" t="s">
        <v>87</v>
      </c>
      <c r="AW293" s="14" t="s">
        <v>33</v>
      </c>
      <c r="AX293" s="14" t="s">
        <v>34</v>
      </c>
      <c r="AY293" s="160" t="s">
        <v>131</v>
      </c>
    </row>
    <row r="294" spans="2:65" s="1" customFormat="1" ht="24.15" customHeight="1">
      <c r="B294" s="33"/>
      <c r="C294" s="128" t="s">
        <v>421</v>
      </c>
      <c r="D294" s="128" t="s">
        <v>134</v>
      </c>
      <c r="E294" s="129" t="s">
        <v>422</v>
      </c>
      <c r="F294" s="130" t="s">
        <v>423</v>
      </c>
      <c r="G294" s="131" t="s">
        <v>214</v>
      </c>
      <c r="H294" s="132">
        <v>51.2</v>
      </c>
      <c r="I294" s="133"/>
      <c r="J294" s="134">
        <f>ROUND(I294*H294,2)</f>
        <v>0</v>
      </c>
      <c r="K294" s="130" t="s">
        <v>138</v>
      </c>
      <c r="L294" s="33"/>
      <c r="M294" s="135" t="s">
        <v>19</v>
      </c>
      <c r="N294" s="136" t="s">
        <v>44</v>
      </c>
      <c r="P294" s="137">
        <f>O294*H294</f>
        <v>0</v>
      </c>
      <c r="Q294" s="137">
        <v>0</v>
      </c>
      <c r="R294" s="137">
        <f>Q294*H294</f>
        <v>0</v>
      </c>
      <c r="S294" s="137">
        <v>1.069E-2</v>
      </c>
      <c r="T294" s="138">
        <f>S294*H294</f>
        <v>0.54732800000000004</v>
      </c>
      <c r="AR294" s="139" t="s">
        <v>175</v>
      </c>
      <c r="AT294" s="139" t="s">
        <v>134</v>
      </c>
      <c r="AU294" s="139" t="s">
        <v>81</v>
      </c>
      <c r="AY294" s="18" t="s">
        <v>131</v>
      </c>
      <c r="BE294" s="140">
        <f>IF(N294="základní",J294,0)</f>
        <v>0</v>
      </c>
      <c r="BF294" s="140">
        <f>IF(N294="snížená",J294,0)</f>
        <v>0</v>
      </c>
      <c r="BG294" s="140">
        <f>IF(N294="zákl. přenesená",J294,0)</f>
        <v>0</v>
      </c>
      <c r="BH294" s="140">
        <f>IF(N294="sníž. přenesená",J294,0)</f>
        <v>0</v>
      </c>
      <c r="BI294" s="140">
        <f>IF(N294="nulová",J294,0)</f>
        <v>0</v>
      </c>
      <c r="BJ294" s="18" t="s">
        <v>34</v>
      </c>
      <c r="BK294" s="140">
        <f>ROUND(I294*H294,2)</f>
        <v>0</v>
      </c>
      <c r="BL294" s="18" t="s">
        <v>175</v>
      </c>
      <c r="BM294" s="139" t="s">
        <v>424</v>
      </c>
    </row>
    <row r="295" spans="2:65" s="1" customFormat="1" ht="10.199999999999999" hidden="1">
      <c r="B295" s="33"/>
      <c r="D295" s="141" t="s">
        <v>140</v>
      </c>
      <c r="F295" s="142" t="s">
        <v>425</v>
      </c>
      <c r="I295" s="143"/>
      <c r="L295" s="33"/>
      <c r="M295" s="144"/>
      <c r="T295" s="54"/>
      <c r="AT295" s="18" t="s">
        <v>140</v>
      </c>
      <c r="AU295" s="18" t="s">
        <v>81</v>
      </c>
    </row>
    <row r="296" spans="2:65" s="12" customFormat="1" ht="10.199999999999999">
      <c r="B296" s="145"/>
      <c r="D296" s="146" t="s">
        <v>142</v>
      </c>
      <c r="E296" s="147" t="s">
        <v>19</v>
      </c>
      <c r="F296" s="148" t="s">
        <v>207</v>
      </c>
      <c r="H296" s="147" t="s">
        <v>19</v>
      </c>
      <c r="I296" s="149"/>
      <c r="L296" s="145"/>
      <c r="M296" s="150"/>
      <c r="T296" s="151"/>
      <c r="AT296" s="147" t="s">
        <v>142</v>
      </c>
      <c r="AU296" s="147" t="s">
        <v>81</v>
      </c>
      <c r="AV296" s="12" t="s">
        <v>34</v>
      </c>
      <c r="AW296" s="12" t="s">
        <v>33</v>
      </c>
      <c r="AX296" s="12" t="s">
        <v>73</v>
      </c>
      <c r="AY296" s="147" t="s">
        <v>131</v>
      </c>
    </row>
    <row r="297" spans="2:65" s="13" customFormat="1" ht="10.199999999999999">
      <c r="B297" s="152"/>
      <c r="D297" s="146" t="s">
        <v>142</v>
      </c>
      <c r="E297" s="153" t="s">
        <v>19</v>
      </c>
      <c r="F297" s="154" t="s">
        <v>408</v>
      </c>
      <c r="H297" s="155">
        <v>51.2</v>
      </c>
      <c r="I297" s="156"/>
      <c r="L297" s="152"/>
      <c r="M297" s="157"/>
      <c r="T297" s="158"/>
      <c r="AT297" s="153" t="s">
        <v>142</v>
      </c>
      <c r="AU297" s="153" t="s">
        <v>81</v>
      </c>
      <c r="AV297" s="13" t="s">
        <v>81</v>
      </c>
      <c r="AW297" s="13" t="s">
        <v>33</v>
      </c>
      <c r="AX297" s="13" t="s">
        <v>73</v>
      </c>
      <c r="AY297" s="153" t="s">
        <v>131</v>
      </c>
    </row>
    <row r="298" spans="2:65" s="14" customFormat="1" ht="10.199999999999999">
      <c r="B298" s="159"/>
      <c r="D298" s="146" t="s">
        <v>142</v>
      </c>
      <c r="E298" s="160" t="s">
        <v>19</v>
      </c>
      <c r="F298" s="161" t="s">
        <v>147</v>
      </c>
      <c r="H298" s="162">
        <v>51.2</v>
      </c>
      <c r="I298" s="163"/>
      <c r="L298" s="159"/>
      <c r="M298" s="164"/>
      <c r="T298" s="165"/>
      <c r="AT298" s="160" t="s">
        <v>142</v>
      </c>
      <c r="AU298" s="160" t="s">
        <v>81</v>
      </c>
      <c r="AV298" s="14" t="s">
        <v>87</v>
      </c>
      <c r="AW298" s="14" t="s">
        <v>33</v>
      </c>
      <c r="AX298" s="14" t="s">
        <v>34</v>
      </c>
      <c r="AY298" s="160" t="s">
        <v>131</v>
      </c>
    </row>
    <row r="299" spans="2:65" s="1" customFormat="1" ht="16.5" customHeight="1">
      <c r="B299" s="33"/>
      <c r="C299" s="128" t="s">
        <v>426</v>
      </c>
      <c r="D299" s="128" t="s">
        <v>134</v>
      </c>
      <c r="E299" s="129" t="s">
        <v>427</v>
      </c>
      <c r="F299" s="130" t="s">
        <v>428</v>
      </c>
      <c r="G299" s="131" t="s">
        <v>325</v>
      </c>
      <c r="H299" s="132">
        <v>75</v>
      </c>
      <c r="I299" s="133"/>
      <c r="J299" s="134">
        <f>ROUND(I299*H299,2)</f>
        <v>0</v>
      </c>
      <c r="K299" s="130" t="s">
        <v>138</v>
      </c>
      <c r="L299" s="33"/>
      <c r="M299" s="135" t="s">
        <v>19</v>
      </c>
      <c r="N299" s="136" t="s">
        <v>44</v>
      </c>
      <c r="P299" s="137">
        <f>O299*H299</f>
        <v>0</v>
      </c>
      <c r="Q299" s="137">
        <v>0</v>
      </c>
      <c r="R299" s="137">
        <f>Q299*H299</f>
        <v>0</v>
      </c>
      <c r="S299" s="137">
        <v>9.4000000000000004E-3</v>
      </c>
      <c r="T299" s="138">
        <f>S299*H299</f>
        <v>0.70500000000000007</v>
      </c>
      <c r="AR299" s="139" t="s">
        <v>175</v>
      </c>
      <c r="AT299" s="139" t="s">
        <v>134</v>
      </c>
      <c r="AU299" s="139" t="s">
        <v>81</v>
      </c>
      <c r="AY299" s="18" t="s">
        <v>131</v>
      </c>
      <c r="BE299" s="140">
        <f>IF(N299="základní",J299,0)</f>
        <v>0</v>
      </c>
      <c r="BF299" s="140">
        <f>IF(N299="snížená",J299,0)</f>
        <v>0</v>
      </c>
      <c r="BG299" s="140">
        <f>IF(N299="zákl. přenesená",J299,0)</f>
        <v>0</v>
      </c>
      <c r="BH299" s="140">
        <f>IF(N299="sníž. přenesená",J299,0)</f>
        <v>0</v>
      </c>
      <c r="BI299" s="140">
        <f>IF(N299="nulová",J299,0)</f>
        <v>0</v>
      </c>
      <c r="BJ299" s="18" t="s">
        <v>34</v>
      </c>
      <c r="BK299" s="140">
        <f>ROUND(I299*H299,2)</f>
        <v>0</v>
      </c>
      <c r="BL299" s="18" t="s">
        <v>175</v>
      </c>
      <c r="BM299" s="139" t="s">
        <v>429</v>
      </c>
    </row>
    <row r="300" spans="2:65" s="1" customFormat="1" ht="10.199999999999999" hidden="1">
      <c r="B300" s="33"/>
      <c r="D300" s="141" t="s">
        <v>140</v>
      </c>
      <c r="F300" s="142" t="s">
        <v>430</v>
      </c>
      <c r="I300" s="143"/>
      <c r="L300" s="33"/>
      <c r="M300" s="144"/>
      <c r="T300" s="54"/>
      <c r="AT300" s="18" t="s">
        <v>140</v>
      </c>
      <c r="AU300" s="18" t="s">
        <v>81</v>
      </c>
    </row>
    <row r="301" spans="2:65" s="1" customFormat="1" ht="16.5" customHeight="1">
      <c r="B301" s="33"/>
      <c r="C301" s="128" t="s">
        <v>431</v>
      </c>
      <c r="D301" s="128" t="s">
        <v>134</v>
      </c>
      <c r="E301" s="129" t="s">
        <v>432</v>
      </c>
      <c r="F301" s="130" t="s">
        <v>433</v>
      </c>
      <c r="G301" s="131" t="s">
        <v>214</v>
      </c>
      <c r="H301" s="132">
        <v>21</v>
      </c>
      <c r="I301" s="133"/>
      <c r="J301" s="134">
        <f>ROUND(I301*H301,2)</f>
        <v>0</v>
      </c>
      <c r="K301" s="130" t="s">
        <v>138</v>
      </c>
      <c r="L301" s="33"/>
      <c r="M301" s="135" t="s">
        <v>19</v>
      </c>
      <c r="N301" s="136" t="s">
        <v>44</v>
      </c>
      <c r="P301" s="137">
        <f>O301*H301</f>
        <v>0</v>
      </c>
      <c r="Q301" s="137">
        <v>0</v>
      </c>
      <c r="R301" s="137">
        <f>Q301*H301</f>
        <v>0</v>
      </c>
      <c r="S301" s="137">
        <v>3.9399999999999999E-3</v>
      </c>
      <c r="T301" s="138">
        <f>S301*H301</f>
        <v>8.2739999999999994E-2</v>
      </c>
      <c r="AR301" s="139" t="s">
        <v>175</v>
      </c>
      <c r="AT301" s="139" t="s">
        <v>134</v>
      </c>
      <c r="AU301" s="139" t="s">
        <v>81</v>
      </c>
      <c r="AY301" s="18" t="s">
        <v>131</v>
      </c>
      <c r="BE301" s="140">
        <f>IF(N301="základní",J301,0)</f>
        <v>0</v>
      </c>
      <c r="BF301" s="140">
        <f>IF(N301="snížená",J301,0)</f>
        <v>0</v>
      </c>
      <c r="BG301" s="140">
        <f>IF(N301="zákl. přenesená",J301,0)</f>
        <v>0</v>
      </c>
      <c r="BH301" s="140">
        <f>IF(N301="sníž. přenesená",J301,0)</f>
        <v>0</v>
      </c>
      <c r="BI301" s="140">
        <f>IF(N301="nulová",J301,0)</f>
        <v>0</v>
      </c>
      <c r="BJ301" s="18" t="s">
        <v>34</v>
      </c>
      <c r="BK301" s="140">
        <f>ROUND(I301*H301,2)</f>
        <v>0</v>
      </c>
      <c r="BL301" s="18" t="s">
        <v>175</v>
      </c>
      <c r="BM301" s="139" t="s">
        <v>434</v>
      </c>
    </row>
    <row r="302" spans="2:65" s="1" customFormat="1" ht="10.199999999999999" hidden="1">
      <c r="B302" s="33"/>
      <c r="D302" s="141" t="s">
        <v>140</v>
      </c>
      <c r="F302" s="142" t="s">
        <v>435</v>
      </c>
      <c r="I302" s="143"/>
      <c r="L302" s="33"/>
      <c r="M302" s="144"/>
      <c r="T302" s="54"/>
      <c r="AT302" s="18" t="s">
        <v>140</v>
      </c>
      <c r="AU302" s="18" t="s">
        <v>81</v>
      </c>
    </row>
    <row r="303" spans="2:65" s="12" customFormat="1" ht="10.199999999999999">
      <c r="B303" s="145"/>
      <c r="D303" s="146" t="s">
        <v>142</v>
      </c>
      <c r="E303" s="147" t="s">
        <v>19</v>
      </c>
      <c r="F303" s="148" t="s">
        <v>436</v>
      </c>
      <c r="H303" s="147" t="s">
        <v>19</v>
      </c>
      <c r="I303" s="149"/>
      <c r="L303" s="145"/>
      <c r="M303" s="150"/>
      <c r="T303" s="151"/>
      <c r="AT303" s="147" t="s">
        <v>142</v>
      </c>
      <c r="AU303" s="147" t="s">
        <v>81</v>
      </c>
      <c r="AV303" s="12" t="s">
        <v>34</v>
      </c>
      <c r="AW303" s="12" t="s">
        <v>33</v>
      </c>
      <c r="AX303" s="12" t="s">
        <v>73</v>
      </c>
      <c r="AY303" s="147" t="s">
        <v>131</v>
      </c>
    </row>
    <row r="304" spans="2:65" s="13" customFormat="1" ht="10.199999999999999">
      <c r="B304" s="152"/>
      <c r="D304" s="146" t="s">
        <v>142</v>
      </c>
      <c r="E304" s="153" t="s">
        <v>19</v>
      </c>
      <c r="F304" s="154" t="s">
        <v>437</v>
      </c>
      <c r="H304" s="155">
        <v>5</v>
      </c>
      <c r="I304" s="156"/>
      <c r="L304" s="152"/>
      <c r="M304" s="157"/>
      <c r="T304" s="158"/>
      <c r="AT304" s="153" t="s">
        <v>142</v>
      </c>
      <c r="AU304" s="153" t="s">
        <v>81</v>
      </c>
      <c r="AV304" s="13" t="s">
        <v>81</v>
      </c>
      <c r="AW304" s="13" t="s">
        <v>33</v>
      </c>
      <c r="AX304" s="13" t="s">
        <v>73</v>
      </c>
      <c r="AY304" s="153" t="s">
        <v>131</v>
      </c>
    </row>
    <row r="305" spans="2:65" s="12" customFormat="1" ht="10.199999999999999">
      <c r="B305" s="145"/>
      <c r="D305" s="146" t="s">
        <v>142</v>
      </c>
      <c r="E305" s="147" t="s">
        <v>19</v>
      </c>
      <c r="F305" s="148" t="s">
        <v>438</v>
      </c>
      <c r="H305" s="147" t="s">
        <v>19</v>
      </c>
      <c r="I305" s="149"/>
      <c r="L305" s="145"/>
      <c r="M305" s="150"/>
      <c r="T305" s="151"/>
      <c r="AT305" s="147" t="s">
        <v>142</v>
      </c>
      <c r="AU305" s="147" t="s">
        <v>81</v>
      </c>
      <c r="AV305" s="12" t="s">
        <v>34</v>
      </c>
      <c r="AW305" s="12" t="s">
        <v>33</v>
      </c>
      <c r="AX305" s="12" t="s">
        <v>73</v>
      </c>
      <c r="AY305" s="147" t="s">
        <v>131</v>
      </c>
    </row>
    <row r="306" spans="2:65" s="13" customFormat="1" ht="10.199999999999999">
      <c r="B306" s="152"/>
      <c r="D306" s="146" t="s">
        <v>142</v>
      </c>
      <c r="E306" s="153" t="s">
        <v>19</v>
      </c>
      <c r="F306" s="154" t="s">
        <v>439</v>
      </c>
      <c r="H306" s="155">
        <v>16</v>
      </c>
      <c r="I306" s="156"/>
      <c r="L306" s="152"/>
      <c r="M306" s="157"/>
      <c r="T306" s="158"/>
      <c r="AT306" s="153" t="s">
        <v>142</v>
      </c>
      <c r="AU306" s="153" t="s">
        <v>81</v>
      </c>
      <c r="AV306" s="13" t="s">
        <v>81</v>
      </c>
      <c r="AW306" s="13" t="s">
        <v>33</v>
      </c>
      <c r="AX306" s="13" t="s">
        <v>73</v>
      </c>
      <c r="AY306" s="153" t="s">
        <v>131</v>
      </c>
    </row>
    <row r="307" spans="2:65" s="14" customFormat="1" ht="10.199999999999999">
      <c r="B307" s="159"/>
      <c r="D307" s="146" t="s">
        <v>142</v>
      </c>
      <c r="E307" s="160" t="s">
        <v>19</v>
      </c>
      <c r="F307" s="161" t="s">
        <v>147</v>
      </c>
      <c r="H307" s="162">
        <v>21</v>
      </c>
      <c r="I307" s="163"/>
      <c r="L307" s="159"/>
      <c r="M307" s="164"/>
      <c r="T307" s="165"/>
      <c r="AT307" s="160" t="s">
        <v>142</v>
      </c>
      <c r="AU307" s="160" t="s">
        <v>81</v>
      </c>
      <c r="AV307" s="14" t="s">
        <v>87</v>
      </c>
      <c r="AW307" s="14" t="s">
        <v>33</v>
      </c>
      <c r="AX307" s="14" t="s">
        <v>34</v>
      </c>
      <c r="AY307" s="160" t="s">
        <v>131</v>
      </c>
    </row>
    <row r="308" spans="2:65" s="1" customFormat="1" ht="33" customHeight="1">
      <c r="B308" s="33"/>
      <c r="C308" s="128" t="s">
        <v>440</v>
      </c>
      <c r="D308" s="128" t="s">
        <v>134</v>
      </c>
      <c r="E308" s="129" t="s">
        <v>441</v>
      </c>
      <c r="F308" s="130" t="s">
        <v>442</v>
      </c>
      <c r="G308" s="131" t="s">
        <v>214</v>
      </c>
      <c r="H308" s="132">
        <v>10.4</v>
      </c>
      <c r="I308" s="133"/>
      <c r="J308" s="134">
        <f>ROUND(I308*H308,2)</f>
        <v>0</v>
      </c>
      <c r="K308" s="130" t="s">
        <v>138</v>
      </c>
      <c r="L308" s="33"/>
      <c r="M308" s="135" t="s">
        <v>19</v>
      </c>
      <c r="N308" s="136" t="s">
        <v>44</v>
      </c>
      <c r="P308" s="137">
        <f>O308*H308</f>
        <v>0</v>
      </c>
      <c r="Q308" s="137">
        <v>8.9999999999999998E-4</v>
      </c>
      <c r="R308" s="137">
        <f>Q308*H308</f>
        <v>9.3600000000000003E-3</v>
      </c>
      <c r="S308" s="137">
        <v>0</v>
      </c>
      <c r="T308" s="138">
        <f>S308*H308</f>
        <v>0</v>
      </c>
      <c r="AR308" s="139" t="s">
        <v>175</v>
      </c>
      <c r="AT308" s="139" t="s">
        <v>134</v>
      </c>
      <c r="AU308" s="139" t="s">
        <v>81</v>
      </c>
      <c r="AY308" s="18" t="s">
        <v>131</v>
      </c>
      <c r="BE308" s="140">
        <f>IF(N308="základní",J308,0)</f>
        <v>0</v>
      </c>
      <c r="BF308" s="140">
        <f>IF(N308="snížená",J308,0)</f>
        <v>0</v>
      </c>
      <c r="BG308" s="140">
        <f>IF(N308="zákl. přenesená",J308,0)</f>
        <v>0</v>
      </c>
      <c r="BH308" s="140">
        <f>IF(N308="sníž. přenesená",J308,0)</f>
        <v>0</v>
      </c>
      <c r="BI308" s="140">
        <f>IF(N308="nulová",J308,0)</f>
        <v>0</v>
      </c>
      <c r="BJ308" s="18" t="s">
        <v>34</v>
      </c>
      <c r="BK308" s="140">
        <f>ROUND(I308*H308,2)</f>
        <v>0</v>
      </c>
      <c r="BL308" s="18" t="s">
        <v>175</v>
      </c>
      <c r="BM308" s="139" t="s">
        <v>443</v>
      </c>
    </row>
    <row r="309" spans="2:65" s="1" customFormat="1" ht="10.199999999999999" hidden="1">
      <c r="B309" s="33"/>
      <c r="D309" s="141" t="s">
        <v>140</v>
      </c>
      <c r="F309" s="142" t="s">
        <v>444</v>
      </c>
      <c r="I309" s="143"/>
      <c r="L309" s="33"/>
      <c r="M309" s="144"/>
      <c r="T309" s="54"/>
      <c r="AT309" s="18" t="s">
        <v>140</v>
      </c>
      <c r="AU309" s="18" t="s">
        <v>81</v>
      </c>
    </row>
    <row r="310" spans="2:65" s="12" customFormat="1" ht="10.199999999999999">
      <c r="B310" s="145"/>
      <c r="D310" s="146" t="s">
        <v>142</v>
      </c>
      <c r="E310" s="147" t="s">
        <v>19</v>
      </c>
      <c r="F310" s="148" t="s">
        <v>445</v>
      </c>
      <c r="H310" s="147" t="s">
        <v>19</v>
      </c>
      <c r="I310" s="149"/>
      <c r="L310" s="145"/>
      <c r="M310" s="150"/>
      <c r="T310" s="151"/>
      <c r="AT310" s="147" t="s">
        <v>142</v>
      </c>
      <c r="AU310" s="147" t="s">
        <v>81</v>
      </c>
      <c r="AV310" s="12" t="s">
        <v>34</v>
      </c>
      <c r="AW310" s="12" t="s">
        <v>33</v>
      </c>
      <c r="AX310" s="12" t="s">
        <v>73</v>
      </c>
      <c r="AY310" s="147" t="s">
        <v>131</v>
      </c>
    </row>
    <row r="311" spans="2:65" s="13" customFormat="1" ht="10.199999999999999">
      <c r="B311" s="152"/>
      <c r="D311" s="146" t="s">
        <v>142</v>
      </c>
      <c r="E311" s="153" t="s">
        <v>19</v>
      </c>
      <c r="F311" s="154" t="s">
        <v>321</v>
      </c>
      <c r="H311" s="155">
        <v>10.4</v>
      </c>
      <c r="I311" s="156"/>
      <c r="L311" s="152"/>
      <c r="M311" s="157"/>
      <c r="T311" s="158"/>
      <c r="AT311" s="153" t="s">
        <v>142</v>
      </c>
      <c r="AU311" s="153" t="s">
        <v>81</v>
      </c>
      <c r="AV311" s="13" t="s">
        <v>81</v>
      </c>
      <c r="AW311" s="13" t="s">
        <v>33</v>
      </c>
      <c r="AX311" s="13" t="s">
        <v>73</v>
      </c>
      <c r="AY311" s="153" t="s">
        <v>131</v>
      </c>
    </row>
    <row r="312" spans="2:65" s="14" customFormat="1" ht="10.199999999999999">
      <c r="B312" s="159"/>
      <c r="D312" s="146" t="s">
        <v>142</v>
      </c>
      <c r="E312" s="160" t="s">
        <v>19</v>
      </c>
      <c r="F312" s="161" t="s">
        <v>147</v>
      </c>
      <c r="H312" s="162">
        <v>10.4</v>
      </c>
      <c r="I312" s="163"/>
      <c r="L312" s="159"/>
      <c r="M312" s="164"/>
      <c r="T312" s="165"/>
      <c r="AT312" s="160" t="s">
        <v>142</v>
      </c>
      <c r="AU312" s="160" t="s">
        <v>81</v>
      </c>
      <c r="AV312" s="14" t="s">
        <v>87</v>
      </c>
      <c r="AW312" s="14" t="s">
        <v>33</v>
      </c>
      <c r="AX312" s="14" t="s">
        <v>34</v>
      </c>
      <c r="AY312" s="160" t="s">
        <v>131</v>
      </c>
    </row>
    <row r="313" spans="2:65" s="1" customFormat="1" ht="33" customHeight="1">
      <c r="B313" s="33"/>
      <c r="C313" s="128" t="s">
        <v>446</v>
      </c>
      <c r="D313" s="128" t="s">
        <v>134</v>
      </c>
      <c r="E313" s="129" t="s">
        <v>447</v>
      </c>
      <c r="F313" s="130" t="s">
        <v>448</v>
      </c>
      <c r="G313" s="131" t="s">
        <v>214</v>
      </c>
      <c r="H313" s="132">
        <v>68.180000000000007</v>
      </c>
      <c r="I313" s="133"/>
      <c r="J313" s="134">
        <f>ROUND(I313*H313,2)</f>
        <v>0</v>
      </c>
      <c r="K313" s="130" t="s">
        <v>138</v>
      </c>
      <c r="L313" s="33"/>
      <c r="M313" s="135" t="s">
        <v>19</v>
      </c>
      <c r="N313" s="136" t="s">
        <v>44</v>
      </c>
      <c r="P313" s="137">
        <f>O313*H313</f>
        <v>0</v>
      </c>
      <c r="Q313" s="137">
        <v>8.1999999999999998E-4</v>
      </c>
      <c r="R313" s="137">
        <f>Q313*H313</f>
        <v>5.5907600000000002E-2</v>
      </c>
      <c r="S313" s="137">
        <v>0</v>
      </c>
      <c r="T313" s="138">
        <f>S313*H313</f>
        <v>0</v>
      </c>
      <c r="AR313" s="139" t="s">
        <v>175</v>
      </c>
      <c r="AT313" s="139" t="s">
        <v>134</v>
      </c>
      <c r="AU313" s="139" t="s">
        <v>81</v>
      </c>
      <c r="AY313" s="18" t="s">
        <v>131</v>
      </c>
      <c r="BE313" s="140">
        <f>IF(N313="základní",J313,0)</f>
        <v>0</v>
      </c>
      <c r="BF313" s="140">
        <f>IF(N313="snížená",J313,0)</f>
        <v>0</v>
      </c>
      <c r="BG313" s="140">
        <f>IF(N313="zákl. přenesená",J313,0)</f>
        <v>0</v>
      </c>
      <c r="BH313" s="140">
        <f>IF(N313="sníž. přenesená",J313,0)</f>
        <v>0</v>
      </c>
      <c r="BI313" s="140">
        <f>IF(N313="nulová",J313,0)</f>
        <v>0</v>
      </c>
      <c r="BJ313" s="18" t="s">
        <v>34</v>
      </c>
      <c r="BK313" s="140">
        <f>ROUND(I313*H313,2)</f>
        <v>0</v>
      </c>
      <c r="BL313" s="18" t="s">
        <v>175</v>
      </c>
      <c r="BM313" s="139" t="s">
        <v>449</v>
      </c>
    </row>
    <row r="314" spans="2:65" s="1" customFormat="1" ht="10.199999999999999" hidden="1">
      <c r="B314" s="33"/>
      <c r="D314" s="141" t="s">
        <v>140</v>
      </c>
      <c r="F314" s="142" t="s">
        <v>450</v>
      </c>
      <c r="I314" s="143"/>
      <c r="L314" s="33"/>
      <c r="M314" s="144"/>
      <c r="T314" s="54"/>
      <c r="AT314" s="18" t="s">
        <v>140</v>
      </c>
      <c r="AU314" s="18" t="s">
        <v>81</v>
      </c>
    </row>
    <row r="315" spans="2:65" s="12" customFormat="1" ht="10.199999999999999">
      <c r="B315" s="145"/>
      <c r="D315" s="146" t="s">
        <v>142</v>
      </c>
      <c r="E315" s="147" t="s">
        <v>19</v>
      </c>
      <c r="F315" s="148" t="s">
        <v>451</v>
      </c>
      <c r="H315" s="147" t="s">
        <v>19</v>
      </c>
      <c r="I315" s="149"/>
      <c r="L315" s="145"/>
      <c r="M315" s="150"/>
      <c r="T315" s="151"/>
      <c r="AT315" s="147" t="s">
        <v>142</v>
      </c>
      <c r="AU315" s="147" t="s">
        <v>81</v>
      </c>
      <c r="AV315" s="12" t="s">
        <v>34</v>
      </c>
      <c r="AW315" s="12" t="s">
        <v>33</v>
      </c>
      <c r="AX315" s="12" t="s">
        <v>73</v>
      </c>
      <c r="AY315" s="147" t="s">
        <v>131</v>
      </c>
    </row>
    <row r="316" spans="2:65" s="13" customFormat="1" ht="10.199999999999999">
      <c r="B316" s="152"/>
      <c r="D316" s="146" t="s">
        <v>142</v>
      </c>
      <c r="E316" s="153" t="s">
        <v>19</v>
      </c>
      <c r="F316" s="154" t="s">
        <v>452</v>
      </c>
      <c r="H316" s="155">
        <v>49.68</v>
      </c>
      <c r="I316" s="156"/>
      <c r="L316" s="152"/>
      <c r="M316" s="157"/>
      <c r="T316" s="158"/>
      <c r="AT316" s="153" t="s">
        <v>142</v>
      </c>
      <c r="AU316" s="153" t="s">
        <v>81</v>
      </c>
      <c r="AV316" s="13" t="s">
        <v>81</v>
      </c>
      <c r="AW316" s="13" t="s">
        <v>33</v>
      </c>
      <c r="AX316" s="13" t="s">
        <v>73</v>
      </c>
      <c r="AY316" s="153" t="s">
        <v>131</v>
      </c>
    </row>
    <row r="317" spans="2:65" s="12" customFormat="1" ht="10.199999999999999">
      <c r="B317" s="145"/>
      <c r="D317" s="146" t="s">
        <v>142</v>
      </c>
      <c r="E317" s="147" t="s">
        <v>19</v>
      </c>
      <c r="F317" s="148" t="s">
        <v>209</v>
      </c>
      <c r="H317" s="147" t="s">
        <v>19</v>
      </c>
      <c r="I317" s="149"/>
      <c r="L317" s="145"/>
      <c r="M317" s="150"/>
      <c r="T317" s="151"/>
      <c r="AT317" s="147" t="s">
        <v>142</v>
      </c>
      <c r="AU317" s="147" t="s">
        <v>81</v>
      </c>
      <c r="AV317" s="12" t="s">
        <v>34</v>
      </c>
      <c r="AW317" s="12" t="s">
        <v>33</v>
      </c>
      <c r="AX317" s="12" t="s">
        <v>73</v>
      </c>
      <c r="AY317" s="147" t="s">
        <v>131</v>
      </c>
    </row>
    <row r="318" spans="2:65" s="13" customFormat="1" ht="10.199999999999999">
      <c r="B318" s="152"/>
      <c r="D318" s="146" t="s">
        <v>142</v>
      </c>
      <c r="E318" s="153" t="s">
        <v>19</v>
      </c>
      <c r="F318" s="154" t="s">
        <v>225</v>
      </c>
      <c r="H318" s="155">
        <v>18.5</v>
      </c>
      <c r="I318" s="156"/>
      <c r="L318" s="152"/>
      <c r="M318" s="157"/>
      <c r="T318" s="158"/>
      <c r="AT318" s="153" t="s">
        <v>142</v>
      </c>
      <c r="AU318" s="153" t="s">
        <v>81</v>
      </c>
      <c r="AV318" s="13" t="s">
        <v>81</v>
      </c>
      <c r="AW318" s="13" t="s">
        <v>33</v>
      </c>
      <c r="AX318" s="13" t="s">
        <v>73</v>
      </c>
      <c r="AY318" s="153" t="s">
        <v>131</v>
      </c>
    </row>
    <row r="319" spans="2:65" s="14" customFormat="1" ht="10.199999999999999">
      <c r="B319" s="159"/>
      <c r="D319" s="146" t="s">
        <v>142</v>
      </c>
      <c r="E319" s="160" t="s">
        <v>19</v>
      </c>
      <c r="F319" s="161" t="s">
        <v>147</v>
      </c>
      <c r="H319" s="162">
        <v>68.180000000000007</v>
      </c>
      <c r="I319" s="163"/>
      <c r="L319" s="159"/>
      <c r="M319" s="164"/>
      <c r="T319" s="165"/>
      <c r="AT319" s="160" t="s">
        <v>142</v>
      </c>
      <c r="AU319" s="160" t="s">
        <v>81</v>
      </c>
      <c r="AV319" s="14" t="s">
        <v>87</v>
      </c>
      <c r="AW319" s="14" t="s">
        <v>33</v>
      </c>
      <c r="AX319" s="14" t="s">
        <v>34</v>
      </c>
      <c r="AY319" s="160" t="s">
        <v>131</v>
      </c>
    </row>
    <row r="320" spans="2:65" s="1" customFormat="1" ht="33" customHeight="1">
      <c r="B320" s="33"/>
      <c r="C320" s="128" t="s">
        <v>453</v>
      </c>
      <c r="D320" s="128" t="s">
        <v>134</v>
      </c>
      <c r="E320" s="129" t="s">
        <v>454</v>
      </c>
      <c r="F320" s="130" t="s">
        <v>455</v>
      </c>
      <c r="G320" s="131" t="s">
        <v>214</v>
      </c>
      <c r="H320" s="132">
        <v>18.5</v>
      </c>
      <c r="I320" s="133"/>
      <c r="J320" s="134">
        <f>ROUND(I320*H320,2)</f>
        <v>0</v>
      </c>
      <c r="K320" s="130" t="s">
        <v>138</v>
      </c>
      <c r="L320" s="33"/>
      <c r="M320" s="135" t="s">
        <v>19</v>
      </c>
      <c r="N320" s="136" t="s">
        <v>44</v>
      </c>
      <c r="P320" s="137">
        <f>O320*H320</f>
        <v>0</v>
      </c>
      <c r="Q320" s="137">
        <v>2.2399999999999998E-3</v>
      </c>
      <c r="R320" s="137">
        <f>Q320*H320</f>
        <v>4.1439999999999998E-2</v>
      </c>
      <c r="S320" s="137">
        <v>0</v>
      </c>
      <c r="T320" s="138">
        <f>S320*H320</f>
        <v>0</v>
      </c>
      <c r="AR320" s="139" t="s">
        <v>175</v>
      </c>
      <c r="AT320" s="139" t="s">
        <v>134</v>
      </c>
      <c r="AU320" s="139" t="s">
        <v>81</v>
      </c>
      <c r="AY320" s="18" t="s">
        <v>131</v>
      </c>
      <c r="BE320" s="140">
        <f>IF(N320="základní",J320,0)</f>
        <v>0</v>
      </c>
      <c r="BF320" s="140">
        <f>IF(N320="snížená",J320,0)</f>
        <v>0</v>
      </c>
      <c r="BG320" s="140">
        <f>IF(N320="zákl. přenesená",J320,0)</f>
        <v>0</v>
      </c>
      <c r="BH320" s="140">
        <f>IF(N320="sníž. přenesená",J320,0)</f>
        <v>0</v>
      </c>
      <c r="BI320" s="140">
        <f>IF(N320="nulová",J320,0)</f>
        <v>0</v>
      </c>
      <c r="BJ320" s="18" t="s">
        <v>34</v>
      </c>
      <c r="BK320" s="140">
        <f>ROUND(I320*H320,2)</f>
        <v>0</v>
      </c>
      <c r="BL320" s="18" t="s">
        <v>175</v>
      </c>
      <c r="BM320" s="139" t="s">
        <v>456</v>
      </c>
    </row>
    <row r="321" spans="2:65" s="1" customFormat="1" ht="10.199999999999999" hidden="1">
      <c r="B321" s="33"/>
      <c r="D321" s="141" t="s">
        <v>140</v>
      </c>
      <c r="F321" s="142" t="s">
        <v>457</v>
      </c>
      <c r="I321" s="143"/>
      <c r="L321" s="33"/>
      <c r="M321" s="144"/>
      <c r="T321" s="54"/>
      <c r="AT321" s="18" t="s">
        <v>140</v>
      </c>
      <c r="AU321" s="18" t="s">
        <v>81</v>
      </c>
    </row>
    <row r="322" spans="2:65" s="12" customFormat="1" ht="10.199999999999999">
      <c r="B322" s="145"/>
      <c r="D322" s="146" t="s">
        <v>142</v>
      </c>
      <c r="E322" s="147" t="s">
        <v>19</v>
      </c>
      <c r="F322" s="148" t="s">
        <v>401</v>
      </c>
      <c r="H322" s="147" t="s">
        <v>19</v>
      </c>
      <c r="I322" s="149"/>
      <c r="L322" s="145"/>
      <c r="M322" s="150"/>
      <c r="T322" s="151"/>
      <c r="AT322" s="147" t="s">
        <v>142</v>
      </c>
      <c r="AU322" s="147" t="s">
        <v>81</v>
      </c>
      <c r="AV322" s="12" t="s">
        <v>34</v>
      </c>
      <c r="AW322" s="12" t="s">
        <v>33</v>
      </c>
      <c r="AX322" s="12" t="s">
        <v>73</v>
      </c>
      <c r="AY322" s="147" t="s">
        <v>131</v>
      </c>
    </row>
    <row r="323" spans="2:65" s="13" customFormat="1" ht="10.199999999999999">
      <c r="B323" s="152"/>
      <c r="D323" s="146" t="s">
        <v>142</v>
      </c>
      <c r="E323" s="153" t="s">
        <v>19</v>
      </c>
      <c r="F323" s="154" t="s">
        <v>225</v>
      </c>
      <c r="H323" s="155">
        <v>18.5</v>
      </c>
      <c r="I323" s="156"/>
      <c r="L323" s="152"/>
      <c r="M323" s="157"/>
      <c r="T323" s="158"/>
      <c r="AT323" s="153" t="s">
        <v>142</v>
      </c>
      <c r="AU323" s="153" t="s">
        <v>81</v>
      </c>
      <c r="AV323" s="13" t="s">
        <v>81</v>
      </c>
      <c r="AW323" s="13" t="s">
        <v>33</v>
      </c>
      <c r="AX323" s="13" t="s">
        <v>73</v>
      </c>
      <c r="AY323" s="153" t="s">
        <v>131</v>
      </c>
    </row>
    <row r="324" spans="2:65" s="14" customFormat="1" ht="10.199999999999999">
      <c r="B324" s="159"/>
      <c r="D324" s="146" t="s">
        <v>142</v>
      </c>
      <c r="E324" s="160" t="s">
        <v>19</v>
      </c>
      <c r="F324" s="161" t="s">
        <v>147</v>
      </c>
      <c r="H324" s="162">
        <v>18.5</v>
      </c>
      <c r="I324" s="163"/>
      <c r="L324" s="159"/>
      <c r="M324" s="164"/>
      <c r="T324" s="165"/>
      <c r="AT324" s="160" t="s">
        <v>142</v>
      </c>
      <c r="AU324" s="160" t="s">
        <v>81</v>
      </c>
      <c r="AV324" s="14" t="s">
        <v>87</v>
      </c>
      <c r="AW324" s="14" t="s">
        <v>33</v>
      </c>
      <c r="AX324" s="14" t="s">
        <v>34</v>
      </c>
      <c r="AY324" s="160" t="s">
        <v>131</v>
      </c>
    </row>
    <row r="325" spans="2:65" s="1" customFormat="1" ht="37.799999999999997" customHeight="1">
      <c r="B325" s="33"/>
      <c r="C325" s="128" t="s">
        <v>458</v>
      </c>
      <c r="D325" s="128" t="s">
        <v>134</v>
      </c>
      <c r="E325" s="129" t="s">
        <v>459</v>
      </c>
      <c r="F325" s="130" t="s">
        <v>460</v>
      </c>
      <c r="G325" s="131" t="s">
        <v>214</v>
      </c>
      <c r="H325" s="132">
        <v>68.180000000000007</v>
      </c>
      <c r="I325" s="133"/>
      <c r="J325" s="134">
        <f>ROUND(I325*H325,2)</f>
        <v>0</v>
      </c>
      <c r="K325" s="130" t="s">
        <v>138</v>
      </c>
      <c r="L325" s="33"/>
      <c r="M325" s="135" t="s">
        <v>19</v>
      </c>
      <c r="N325" s="136" t="s">
        <v>44</v>
      </c>
      <c r="P325" s="137">
        <f>O325*H325</f>
        <v>0</v>
      </c>
      <c r="Q325" s="137">
        <v>1.3500000000000001E-3</v>
      </c>
      <c r="R325" s="137">
        <f>Q325*H325</f>
        <v>9.2043000000000014E-2</v>
      </c>
      <c r="S325" s="137">
        <v>0</v>
      </c>
      <c r="T325" s="138">
        <f>S325*H325</f>
        <v>0</v>
      </c>
      <c r="AR325" s="139" t="s">
        <v>175</v>
      </c>
      <c r="AT325" s="139" t="s">
        <v>134</v>
      </c>
      <c r="AU325" s="139" t="s">
        <v>81</v>
      </c>
      <c r="AY325" s="18" t="s">
        <v>131</v>
      </c>
      <c r="BE325" s="140">
        <f>IF(N325="základní",J325,0)</f>
        <v>0</v>
      </c>
      <c r="BF325" s="140">
        <f>IF(N325="snížená",J325,0)</f>
        <v>0</v>
      </c>
      <c r="BG325" s="140">
        <f>IF(N325="zákl. přenesená",J325,0)</f>
        <v>0</v>
      </c>
      <c r="BH325" s="140">
        <f>IF(N325="sníž. přenesená",J325,0)</f>
        <v>0</v>
      </c>
      <c r="BI325" s="140">
        <f>IF(N325="nulová",J325,0)</f>
        <v>0</v>
      </c>
      <c r="BJ325" s="18" t="s">
        <v>34</v>
      </c>
      <c r="BK325" s="140">
        <f>ROUND(I325*H325,2)</f>
        <v>0</v>
      </c>
      <c r="BL325" s="18" t="s">
        <v>175</v>
      </c>
      <c r="BM325" s="139" t="s">
        <v>461</v>
      </c>
    </row>
    <row r="326" spans="2:65" s="1" customFormat="1" ht="10.199999999999999" hidden="1">
      <c r="B326" s="33"/>
      <c r="D326" s="141" t="s">
        <v>140</v>
      </c>
      <c r="F326" s="142" t="s">
        <v>462</v>
      </c>
      <c r="I326" s="143"/>
      <c r="L326" s="33"/>
      <c r="M326" s="144"/>
      <c r="T326" s="54"/>
      <c r="AT326" s="18" t="s">
        <v>140</v>
      </c>
      <c r="AU326" s="18" t="s">
        <v>81</v>
      </c>
    </row>
    <row r="327" spans="2:65" s="12" customFormat="1" ht="20.399999999999999">
      <c r="B327" s="145"/>
      <c r="D327" s="146" t="s">
        <v>142</v>
      </c>
      <c r="E327" s="147" t="s">
        <v>19</v>
      </c>
      <c r="F327" s="148" t="s">
        <v>463</v>
      </c>
      <c r="H327" s="147" t="s">
        <v>19</v>
      </c>
      <c r="I327" s="149"/>
      <c r="L327" s="145"/>
      <c r="M327" s="150"/>
      <c r="T327" s="151"/>
      <c r="AT327" s="147" t="s">
        <v>142</v>
      </c>
      <c r="AU327" s="147" t="s">
        <v>81</v>
      </c>
      <c r="AV327" s="12" t="s">
        <v>34</v>
      </c>
      <c r="AW327" s="12" t="s">
        <v>33</v>
      </c>
      <c r="AX327" s="12" t="s">
        <v>73</v>
      </c>
      <c r="AY327" s="147" t="s">
        <v>131</v>
      </c>
    </row>
    <row r="328" spans="2:65" s="13" customFormat="1" ht="10.199999999999999">
      <c r="B328" s="152"/>
      <c r="D328" s="146" t="s">
        <v>142</v>
      </c>
      <c r="E328" s="153" t="s">
        <v>19</v>
      </c>
      <c r="F328" s="154" t="s">
        <v>452</v>
      </c>
      <c r="H328" s="155">
        <v>49.68</v>
      </c>
      <c r="I328" s="156"/>
      <c r="L328" s="152"/>
      <c r="M328" s="157"/>
      <c r="T328" s="158"/>
      <c r="AT328" s="153" t="s">
        <v>142</v>
      </c>
      <c r="AU328" s="153" t="s">
        <v>81</v>
      </c>
      <c r="AV328" s="13" t="s">
        <v>81</v>
      </c>
      <c r="AW328" s="13" t="s">
        <v>33</v>
      </c>
      <c r="AX328" s="13" t="s">
        <v>73</v>
      </c>
      <c r="AY328" s="153" t="s">
        <v>131</v>
      </c>
    </row>
    <row r="329" spans="2:65" s="12" customFormat="1" ht="20.399999999999999">
      <c r="B329" s="145"/>
      <c r="D329" s="146" t="s">
        <v>142</v>
      </c>
      <c r="E329" s="147" t="s">
        <v>19</v>
      </c>
      <c r="F329" s="148" t="s">
        <v>464</v>
      </c>
      <c r="H329" s="147" t="s">
        <v>19</v>
      </c>
      <c r="I329" s="149"/>
      <c r="L329" s="145"/>
      <c r="M329" s="150"/>
      <c r="T329" s="151"/>
      <c r="AT329" s="147" t="s">
        <v>142</v>
      </c>
      <c r="AU329" s="147" t="s">
        <v>81</v>
      </c>
      <c r="AV329" s="12" t="s">
        <v>34</v>
      </c>
      <c r="AW329" s="12" t="s">
        <v>33</v>
      </c>
      <c r="AX329" s="12" t="s">
        <v>73</v>
      </c>
      <c r="AY329" s="147" t="s">
        <v>131</v>
      </c>
    </row>
    <row r="330" spans="2:65" s="13" customFormat="1" ht="10.199999999999999">
      <c r="B330" s="152"/>
      <c r="D330" s="146" t="s">
        <v>142</v>
      </c>
      <c r="E330" s="153" t="s">
        <v>19</v>
      </c>
      <c r="F330" s="154" t="s">
        <v>225</v>
      </c>
      <c r="H330" s="155">
        <v>18.5</v>
      </c>
      <c r="I330" s="156"/>
      <c r="L330" s="152"/>
      <c r="M330" s="157"/>
      <c r="T330" s="158"/>
      <c r="AT330" s="153" t="s">
        <v>142</v>
      </c>
      <c r="AU330" s="153" t="s">
        <v>81</v>
      </c>
      <c r="AV330" s="13" t="s">
        <v>81</v>
      </c>
      <c r="AW330" s="13" t="s">
        <v>33</v>
      </c>
      <c r="AX330" s="13" t="s">
        <v>73</v>
      </c>
      <c r="AY330" s="153" t="s">
        <v>131</v>
      </c>
    </row>
    <row r="331" spans="2:65" s="14" customFormat="1" ht="10.199999999999999">
      <c r="B331" s="159"/>
      <c r="D331" s="146" t="s">
        <v>142</v>
      </c>
      <c r="E331" s="160" t="s">
        <v>19</v>
      </c>
      <c r="F331" s="161" t="s">
        <v>147</v>
      </c>
      <c r="H331" s="162">
        <v>68.180000000000007</v>
      </c>
      <c r="I331" s="163"/>
      <c r="L331" s="159"/>
      <c r="M331" s="164"/>
      <c r="T331" s="165"/>
      <c r="AT331" s="160" t="s">
        <v>142</v>
      </c>
      <c r="AU331" s="160" t="s">
        <v>81</v>
      </c>
      <c r="AV331" s="14" t="s">
        <v>87</v>
      </c>
      <c r="AW331" s="14" t="s">
        <v>33</v>
      </c>
      <c r="AX331" s="14" t="s">
        <v>34</v>
      </c>
      <c r="AY331" s="160" t="s">
        <v>131</v>
      </c>
    </row>
    <row r="332" spans="2:65" s="1" customFormat="1" ht="33" customHeight="1">
      <c r="B332" s="33"/>
      <c r="C332" s="128" t="s">
        <v>465</v>
      </c>
      <c r="D332" s="128" t="s">
        <v>134</v>
      </c>
      <c r="E332" s="129" t="s">
        <v>466</v>
      </c>
      <c r="F332" s="130" t="s">
        <v>467</v>
      </c>
      <c r="G332" s="131" t="s">
        <v>214</v>
      </c>
      <c r="H332" s="132">
        <v>70.2</v>
      </c>
      <c r="I332" s="133"/>
      <c r="J332" s="134">
        <f>ROUND(I332*H332,2)</f>
        <v>0</v>
      </c>
      <c r="K332" s="130" t="s">
        <v>138</v>
      </c>
      <c r="L332" s="33"/>
      <c r="M332" s="135" t="s">
        <v>19</v>
      </c>
      <c r="N332" s="136" t="s">
        <v>44</v>
      </c>
      <c r="P332" s="137">
        <f>O332*H332</f>
        <v>0</v>
      </c>
      <c r="Q332" s="137">
        <v>1.6900000000000001E-3</v>
      </c>
      <c r="R332" s="137">
        <f>Q332*H332</f>
        <v>0.11863800000000001</v>
      </c>
      <c r="S332" s="137">
        <v>0</v>
      </c>
      <c r="T332" s="138">
        <f>S332*H332</f>
        <v>0</v>
      </c>
      <c r="AR332" s="139" t="s">
        <v>175</v>
      </c>
      <c r="AT332" s="139" t="s">
        <v>134</v>
      </c>
      <c r="AU332" s="139" t="s">
        <v>81</v>
      </c>
      <c r="AY332" s="18" t="s">
        <v>131</v>
      </c>
      <c r="BE332" s="140">
        <f>IF(N332="základní",J332,0)</f>
        <v>0</v>
      </c>
      <c r="BF332" s="140">
        <f>IF(N332="snížená",J332,0)</f>
        <v>0</v>
      </c>
      <c r="BG332" s="140">
        <f>IF(N332="zákl. přenesená",J332,0)</f>
        <v>0</v>
      </c>
      <c r="BH332" s="140">
        <f>IF(N332="sníž. přenesená",J332,0)</f>
        <v>0</v>
      </c>
      <c r="BI332" s="140">
        <f>IF(N332="nulová",J332,0)</f>
        <v>0</v>
      </c>
      <c r="BJ332" s="18" t="s">
        <v>34</v>
      </c>
      <c r="BK332" s="140">
        <f>ROUND(I332*H332,2)</f>
        <v>0</v>
      </c>
      <c r="BL332" s="18" t="s">
        <v>175</v>
      </c>
      <c r="BM332" s="139" t="s">
        <v>468</v>
      </c>
    </row>
    <row r="333" spans="2:65" s="1" customFormat="1" ht="10.199999999999999" hidden="1">
      <c r="B333" s="33"/>
      <c r="D333" s="141" t="s">
        <v>140</v>
      </c>
      <c r="F333" s="142" t="s">
        <v>469</v>
      </c>
      <c r="I333" s="143"/>
      <c r="L333" s="33"/>
      <c r="M333" s="144"/>
      <c r="T333" s="54"/>
      <c r="AT333" s="18" t="s">
        <v>140</v>
      </c>
      <c r="AU333" s="18" t="s">
        <v>81</v>
      </c>
    </row>
    <row r="334" spans="2:65" s="12" customFormat="1" ht="10.199999999999999">
      <c r="B334" s="145"/>
      <c r="D334" s="146" t="s">
        <v>142</v>
      </c>
      <c r="E334" s="147" t="s">
        <v>19</v>
      </c>
      <c r="F334" s="148" t="s">
        <v>207</v>
      </c>
      <c r="H334" s="147" t="s">
        <v>19</v>
      </c>
      <c r="I334" s="149"/>
      <c r="L334" s="145"/>
      <c r="M334" s="150"/>
      <c r="T334" s="151"/>
      <c r="AT334" s="147" t="s">
        <v>142</v>
      </c>
      <c r="AU334" s="147" t="s">
        <v>81</v>
      </c>
      <c r="AV334" s="12" t="s">
        <v>34</v>
      </c>
      <c r="AW334" s="12" t="s">
        <v>33</v>
      </c>
      <c r="AX334" s="12" t="s">
        <v>73</v>
      </c>
      <c r="AY334" s="147" t="s">
        <v>131</v>
      </c>
    </row>
    <row r="335" spans="2:65" s="13" customFormat="1" ht="10.199999999999999">
      <c r="B335" s="152"/>
      <c r="D335" s="146" t="s">
        <v>142</v>
      </c>
      <c r="E335" s="153" t="s">
        <v>19</v>
      </c>
      <c r="F335" s="154" t="s">
        <v>408</v>
      </c>
      <c r="H335" s="155">
        <v>51.2</v>
      </c>
      <c r="I335" s="156"/>
      <c r="L335" s="152"/>
      <c r="M335" s="157"/>
      <c r="T335" s="158"/>
      <c r="AT335" s="153" t="s">
        <v>142</v>
      </c>
      <c r="AU335" s="153" t="s">
        <v>81</v>
      </c>
      <c r="AV335" s="13" t="s">
        <v>81</v>
      </c>
      <c r="AW335" s="13" t="s">
        <v>33</v>
      </c>
      <c r="AX335" s="13" t="s">
        <v>73</v>
      </c>
      <c r="AY335" s="153" t="s">
        <v>131</v>
      </c>
    </row>
    <row r="336" spans="2:65" s="12" customFormat="1" ht="10.199999999999999">
      <c r="B336" s="145"/>
      <c r="D336" s="146" t="s">
        <v>142</v>
      </c>
      <c r="E336" s="147" t="s">
        <v>19</v>
      </c>
      <c r="F336" s="148" t="s">
        <v>209</v>
      </c>
      <c r="H336" s="147" t="s">
        <v>19</v>
      </c>
      <c r="I336" s="149"/>
      <c r="L336" s="145"/>
      <c r="M336" s="150"/>
      <c r="T336" s="151"/>
      <c r="AT336" s="147" t="s">
        <v>142</v>
      </c>
      <c r="AU336" s="147" t="s">
        <v>81</v>
      </c>
      <c r="AV336" s="12" t="s">
        <v>34</v>
      </c>
      <c r="AW336" s="12" t="s">
        <v>33</v>
      </c>
      <c r="AX336" s="12" t="s">
        <v>73</v>
      </c>
      <c r="AY336" s="147" t="s">
        <v>131</v>
      </c>
    </row>
    <row r="337" spans="2:65" s="13" customFormat="1" ht="10.199999999999999">
      <c r="B337" s="152"/>
      <c r="D337" s="146" t="s">
        <v>142</v>
      </c>
      <c r="E337" s="153" t="s">
        <v>19</v>
      </c>
      <c r="F337" s="154" t="s">
        <v>420</v>
      </c>
      <c r="H337" s="155">
        <v>19</v>
      </c>
      <c r="I337" s="156"/>
      <c r="L337" s="152"/>
      <c r="M337" s="157"/>
      <c r="T337" s="158"/>
      <c r="AT337" s="153" t="s">
        <v>142</v>
      </c>
      <c r="AU337" s="153" t="s">
        <v>81</v>
      </c>
      <c r="AV337" s="13" t="s">
        <v>81</v>
      </c>
      <c r="AW337" s="13" t="s">
        <v>33</v>
      </c>
      <c r="AX337" s="13" t="s">
        <v>73</v>
      </c>
      <c r="AY337" s="153" t="s">
        <v>131</v>
      </c>
    </row>
    <row r="338" spans="2:65" s="14" customFormat="1" ht="10.199999999999999">
      <c r="B338" s="159"/>
      <c r="D338" s="146" t="s">
        <v>142</v>
      </c>
      <c r="E338" s="160" t="s">
        <v>19</v>
      </c>
      <c r="F338" s="161" t="s">
        <v>147</v>
      </c>
      <c r="H338" s="162">
        <v>70.2</v>
      </c>
      <c r="I338" s="163"/>
      <c r="L338" s="159"/>
      <c r="M338" s="164"/>
      <c r="T338" s="165"/>
      <c r="AT338" s="160" t="s">
        <v>142</v>
      </c>
      <c r="AU338" s="160" t="s">
        <v>81</v>
      </c>
      <c r="AV338" s="14" t="s">
        <v>87</v>
      </c>
      <c r="AW338" s="14" t="s">
        <v>33</v>
      </c>
      <c r="AX338" s="14" t="s">
        <v>34</v>
      </c>
      <c r="AY338" s="160" t="s">
        <v>131</v>
      </c>
    </row>
    <row r="339" spans="2:65" s="1" customFormat="1" ht="37.799999999999997" customHeight="1">
      <c r="B339" s="33"/>
      <c r="C339" s="128" t="s">
        <v>470</v>
      </c>
      <c r="D339" s="128" t="s">
        <v>134</v>
      </c>
      <c r="E339" s="129" t="s">
        <v>471</v>
      </c>
      <c r="F339" s="130" t="s">
        <v>472</v>
      </c>
      <c r="G339" s="131" t="s">
        <v>325</v>
      </c>
      <c r="H339" s="132">
        <v>8</v>
      </c>
      <c r="I339" s="133"/>
      <c r="J339" s="134">
        <f>ROUND(I339*H339,2)</f>
        <v>0</v>
      </c>
      <c r="K339" s="130" t="s">
        <v>138</v>
      </c>
      <c r="L339" s="33"/>
      <c r="M339" s="135" t="s">
        <v>19</v>
      </c>
      <c r="N339" s="136" t="s">
        <v>44</v>
      </c>
      <c r="P339" s="137">
        <f>O339*H339</f>
        <v>0</v>
      </c>
      <c r="Q339" s="137">
        <v>2.5000000000000001E-4</v>
      </c>
      <c r="R339" s="137">
        <f>Q339*H339</f>
        <v>2E-3</v>
      </c>
      <c r="S339" s="137">
        <v>0</v>
      </c>
      <c r="T339" s="138">
        <f>S339*H339</f>
        <v>0</v>
      </c>
      <c r="AR339" s="139" t="s">
        <v>175</v>
      </c>
      <c r="AT339" s="139" t="s">
        <v>134</v>
      </c>
      <c r="AU339" s="139" t="s">
        <v>81</v>
      </c>
      <c r="AY339" s="18" t="s">
        <v>131</v>
      </c>
      <c r="BE339" s="140">
        <f>IF(N339="základní",J339,0)</f>
        <v>0</v>
      </c>
      <c r="BF339" s="140">
        <f>IF(N339="snížená",J339,0)</f>
        <v>0</v>
      </c>
      <c r="BG339" s="140">
        <f>IF(N339="zákl. přenesená",J339,0)</f>
        <v>0</v>
      </c>
      <c r="BH339" s="140">
        <f>IF(N339="sníž. přenesená",J339,0)</f>
        <v>0</v>
      </c>
      <c r="BI339" s="140">
        <f>IF(N339="nulová",J339,0)</f>
        <v>0</v>
      </c>
      <c r="BJ339" s="18" t="s">
        <v>34</v>
      </c>
      <c r="BK339" s="140">
        <f>ROUND(I339*H339,2)</f>
        <v>0</v>
      </c>
      <c r="BL339" s="18" t="s">
        <v>175</v>
      </c>
      <c r="BM339" s="139" t="s">
        <v>473</v>
      </c>
    </row>
    <row r="340" spans="2:65" s="1" customFormat="1" ht="10.199999999999999" hidden="1">
      <c r="B340" s="33"/>
      <c r="D340" s="141" t="s">
        <v>140</v>
      </c>
      <c r="F340" s="142" t="s">
        <v>474</v>
      </c>
      <c r="I340" s="143"/>
      <c r="L340" s="33"/>
      <c r="M340" s="144"/>
      <c r="T340" s="54"/>
      <c r="AT340" s="18" t="s">
        <v>140</v>
      </c>
      <c r="AU340" s="18" t="s">
        <v>81</v>
      </c>
    </row>
    <row r="341" spans="2:65" s="12" customFormat="1" ht="10.199999999999999">
      <c r="B341" s="145"/>
      <c r="D341" s="146" t="s">
        <v>142</v>
      </c>
      <c r="E341" s="147" t="s">
        <v>19</v>
      </c>
      <c r="F341" s="148" t="s">
        <v>207</v>
      </c>
      <c r="H341" s="147" t="s">
        <v>19</v>
      </c>
      <c r="I341" s="149"/>
      <c r="L341" s="145"/>
      <c r="M341" s="150"/>
      <c r="T341" s="151"/>
      <c r="AT341" s="147" t="s">
        <v>142</v>
      </c>
      <c r="AU341" s="147" t="s">
        <v>81</v>
      </c>
      <c r="AV341" s="12" t="s">
        <v>34</v>
      </c>
      <c r="AW341" s="12" t="s">
        <v>33</v>
      </c>
      <c r="AX341" s="12" t="s">
        <v>73</v>
      </c>
      <c r="AY341" s="147" t="s">
        <v>131</v>
      </c>
    </row>
    <row r="342" spans="2:65" s="13" customFormat="1" ht="10.199999999999999">
      <c r="B342" s="152"/>
      <c r="D342" s="146" t="s">
        <v>142</v>
      </c>
      <c r="E342" s="153" t="s">
        <v>19</v>
      </c>
      <c r="F342" s="154" t="s">
        <v>475</v>
      </c>
      <c r="H342" s="155">
        <v>8</v>
      </c>
      <c r="I342" s="156"/>
      <c r="L342" s="152"/>
      <c r="M342" s="157"/>
      <c r="T342" s="158"/>
      <c r="AT342" s="153" t="s">
        <v>142</v>
      </c>
      <c r="AU342" s="153" t="s">
        <v>81</v>
      </c>
      <c r="AV342" s="13" t="s">
        <v>81</v>
      </c>
      <c r="AW342" s="13" t="s">
        <v>33</v>
      </c>
      <c r="AX342" s="13" t="s">
        <v>73</v>
      </c>
      <c r="AY342" s="153" t="s">
        <v>131</v>
      </c>
    </row>
    <row r="343" spans="2:65" s="14" customFormat="1" ht="10.199999999999999">
      <c r="B343" s="159"/>
      <c r="D343" s="146" t="s">
        <v>142</v>
      </c>
      <c r="E343" s="160" t="s">
        <v>19</v>
      </c>
      <c r="F343" s="161" t="s">
        <v>147</v>
      </c>
      <c r="H343" s="162">
        <v>8</v>
      </c>
      <c r="I343" s="163"/>
      <c r="L343" s="159"/>
      <c r="M343" s="164"/>
      <c r="T343" s="165"/>
      <c r="AT343" s="160" t="s">
        <v>142</v>
      </c>
      <c r="AU343" s="160" t="s">
        <v>81</v>
      </c>
      <c r="AV343" s="14" t="s">
        <v>87</v>
      </c>
      <c r="AW343" s="14" t="s">
        <v>33</v>
      </c>
      <c r="AX343" s="14" t="s">
        <v>34</v>
      </c>
      <c r="AY343" s="160" t="s">
        <v>131</v>
      </c>
    </row>
    <row r="344" spans="2:65" s="1" customFormat="1" ht="44.25" customHeight="1">
      <c r="B344" s="33"/>
      <c r="C344" s="128" t="s">
        <v>476</v>
      </c>
      <c r="D344" s="128" t="s">
        <v>134</v>
      </c>
      <c r="E344" s="129" t="s">
        <v>477</v>
      </c>
      <c r="F344" s="130" t="s">
        <v>478</v>
      </c>
      <c r="G344" s="131" t="s">
        <v>325</v>
      </c>
      <c r="H344" s="132">
        <v>6</v>
      </c>
      <c r="I344" s="133"/>
      <c r="J344" s="134">
        <f>ROUND(I344*H344,2)</f>
        <v>0</v>
      </c>
      <c r="K344" s="130" t="s">
        <v>138</v>
      </c>
      <c r="L344" s="33"/>
      <c r="M344" s="135" t="s">
        <v>19</v>
      </c>
      <c r="N344" s="136" t="s">
        <v>44</v>
      </c>
      <c r="P344" s="137">
        <f>O344*H344</f>
        <v>0</v>
      </c>
      <c r="Q344" s="137">
        <v>3.6000000000000002E-4</v>
      </c>
      <c r="R344" s="137">
        <f>Q344*H344</f>
        <v>2.16E-3</v>
      </c>
      <c r="S344" s="137">
        <v>0</v>
      </c>
      <c r="T344" s="138">
        <f>S344*H344</f>
        <v>0</v>
      </c>
      <c r="AR344" s="139" t="s">
        <v>175</v>
      </c>
      <c r="AT344" s="139" t="s">
        <v>134</v>
      </c>
      <c r="AU344" s="139" t="s">
        <v>81</v>
      </c>
      <c r="AY344" s="18" t="s">
        <v>131</v>
      </c>
      <c r="BE344" s="140">
        <f>IF(N344="základní",J344,0)</f>
        <v>0</v>
      </c>
      <c r="BF344" s="140">
        <f>IF(N344="snížená",J344,0)</f>
        <v>0</v>
      </c>
      <c r="BG344" s="140">
        <f>IF(N344="zákl. přenesená",J344,0)</f>
        <v>0</v>
      </c>
      <c r="BH344" s="140">
        <f>IF(N344="sníž. přenesená",J344,0)</f>
        <v>0</v>
      </c>
      <c r="BI344" s="140">
        <f>IF(N344="nulová",J344,0)</f>
        <v>0</v>
      </c>
      <c r="BJ344" s="18" t="s">
        <v>34</v>
      </c>
      <c r="BK344" s="140">
        <f>ROUND(I344*H344,2)</f>
        <v>0</v>
      </c>
      <c r="BL344" s="18" t="s">
        <v>175</v>
      </c>
      <c r="BM344" s="139" t="s">
        <v>479</v>
      </c>
    </row>
    <row r="345" spans="2:65" s="1" customFormat="1" ht="10.199999999999999" hidden="1">
      <c r="B345" s="33"/>
      <c r="D345" s="141" t="s">
        <v>140</v>
      </c>
      <c r="F345" s="142" t="s">
        <v>480</v>
      </c>
      <c r="I345" s="143"/>
      <c r="L345" s="33"/>
      <c r="M345" s="144"/>
      <c r="T345" s="54"/>
      <c r="AT345" s="18" t="s">
        <v>140</v>
      </c>
      <c r="AU345" s="18" t="s">
        <v>81</v>
      </c>
    </row>
    <row r="346" spans="2:65" s="12" customFormat="1" ht="10.199999999999999">
      <c r="B346" s="145"/>
      <c r="D346" s="146" t="s">
        <v>142</v>
      </c>
      <c r="E346" s="147" t="s">
        <v>19</v>
      </c>
      <c r="F346" s="148" t="s">
        <v>207</v>
      </c>
      <c r="H346" s="147" t="s">
        <v>19</v>
      </c>
      <c r="I346" s="149"/>
      <c r="L346" s="145"/>
      <c r="M346" s="150"/>
      <c r="T346" s="151"/>
      <c r="AT346" s="147" t="s">
        <v>142</v>
      </c>
      <c r="AU346" s="147" t="s">
        <v>81</v>
      </c>
      <c r="AV346" s="12" t="s">
        <v>34</v>
      </c>
      <c r="AW346" s="12" t="s">
        <v>33</v>
      </c>
      <c r="AX346" s="12" t="s">
        <v>73</v>
      </c>
      <c r="AY346" s="147" t="s">
        <v>131</v>
      </c>
    </row>
    <row r="347" spans="2:65" s="13" customFormat="1" ht="10.199999999999999">
      <c r="B347" s="152"/>
      <c r="D347" s="146" t="s">
        <v>142</v>
      </c>
      <c r="E347" s="153" t="s">
        <v>19</v>
      </c>
      <c r="F347" s="154" t="s">
        <v>481</v>
      </c>
      <c r="H347" s="155">
        <v>4</v>
      </c>
      <c r="I347" s="156"/>
      <c r="L347" s="152"/>
      <c r="M347" s="157"/>
      <c r="T347" s="158"/>
      <c r="AT347" s="153" t="s">
        <v>142</v>
      </c>
      <c r="AU347" s="153" t="s">
        <v>81</v>
      </c>
      <c r="AV347" s="13" t="s">
        <v>81</v>
      </c>
      <c r="AW347" s="13" t="s">
        <v>33</v>
      </c>
      <c r="AX347" s="13" t="s">
        <v>73</v>
      </c>
      <c r="AY347" s="153" t="s">
        <v>131</v>
      </c>
    </row>
    <row r="348" spans="2:65" s="12" customFormat="1" ht="10.199999999999999">
      <c r="B348" s="145"/>
      <c r="D348" s="146" t="s">
        <v>142</v>
      </c>
      <c r="E348" s="147" t="s">
        <v>19</v>
      </c>
      <c r="F348" s="148" t="s">
        <v>209</v>
      </c>
      <c r="H348" s="147" t="s">
        <v>19</v>
      </c>
      <c r="I348" s="149"/>
      <c r="L348" s="145"/>
      <c r="M348" s="150"/>
      <c r="T348" s="151"/>
      <c r="AT348" s="147" t="s">
        <v>142</v>
      </c>
      <c r="AU348" s="147" t="s">
        <v>81</v>
      </c>
      <c r="AV348" s="12" t="s">
        <v>34</v>
      </c>
      <c r="AW348" s="12" t="s">
        <v>33</v>
      </c>
      <c r="AX348" s="12" t="s">
        <v>73</v>
      </c>
      <c r="AY348" s="147" t="s">
        <v>131</v>
      </c>
    </row>
    <row r="349" spans="2:65" s="13" customFormat="1" ht="10.199999999999999">
      <c r="B349" s="152"/>
      <c r="D349" s="146" t="s">
        <v>142</v>
      </c>
      <c r="E349" s="153" t="s">
        <v>19</v>
      </c>
      <c r="F349" s="154" t="s">
        <v>81</v>
      </c>
      <c r="H349" s="155">
        <v>2</v>
      </c>
      <c r="I349" s="156"/>
      <c r="L349" s="152"/>
      <c r="M349" s="157"/>
      <c r="T349" s="158"/>
      <c r="AT349" s="153" t="s">
        <v>142</v>
      </c>
      <c r="AU349" s="153" t="s">
        <v>81</v>
      </c>
      <c r="AV349" s="13" t="s">
        <v>81</v>
      </c>
      <c r="AW349" s="13" t="s">
        <v>33</v>
      </c>
      <c r="AX349" s="13" t="s">
        <v>73</v>
      </c>
      <c r="AY349" s="153" t="s">
        <v>131</v>
      </c>
    </row>
    <row r="350" spans="2:65" s="14" customFormat="1" ht="10.199999999999999">
      <c r="B350" s="159"/>
      <c r="D350" s="146" t="s">
        <v>142</v>
      </c>
      <c r="E350" s="160" t="s">
        <v>19</v>
      </c>
      <c r="F350" s="161" t="s">
        <v>147</v>
      </c>
      <c r="H350" s="162">
        <v>6</v>
      </c>
      <c r="I350" s="163"/>
      <c r="L350" s="159"/>
      <c r="M350" s="164"/>
      <c r="T350" s="165"/>
      <c r="AT350" s="160" t="s">
        <v>142</v>
      </c>
      <c r="AU350" s="160" t="s">
        <v>81</v>
      </c>
      <c r="AV350" s="14" t="s">
        <v>87</v>
      </c>
      <c r="AW350" s="14" t="s">
        <v>33</v>
      </c>
      <c r="AX350" s="14" t="s">
        <v>34</v>
      </c>
      <c r="AY350" s="160" t="s">
        <v>131</v>
      </c>
    </row>
    <row r="351" spans="2:65" s="1" customFormat="1" ht="37.799999999999997" customHeight="1">
      <c r="B351" s="33"/>
      <c r="C351" s="128" t="s">
        <v>482</v>
      </c>
      <c r="D351" s="128" t="s">
        <v>134</v>
      </c>
      <c r="E351" s="129" t="s">
        <v>483</v>
      </c>
      <c r="F351" s="130" t="s">
        <v>484</v>
      </c>
      <c r="G351" s="131" t="s">
        <v>214</v>
      </c>
      <c r="H351" s="132">
        <v>21</v>
      </c>
      <c r="I351" s="133"/>
      <c r="J351" s="134">
        <f>ROUND(I351*H351,2)</f>
        <v>0</v>
      </c>
      <c r="K351" s="130" t="s">
        <v>138</v>
      </c>
      <c r="L351" s="33"/>
      <c r="M351" s="135" t="s">
        <v>19</v>
      </c>
      <c r="N351" s="136" t="s">
        <v>44</v>
      </c>
      <c r="P351" s="137">
        <f>O351*H351</f>
        <v>0</v>
      </c>
      <c r="Q351" s="137">
        <v>2.0999999999999999E-3</v>
      </c>
      <c r="R351" s="137">
        <f>Q351*H351</f>
        <v>4.41E-2</v>
      </c>
      <c r="S351" s="137">
        <v>0</v>
      </c>
      <c r="T351" s="138">
        <f>S351*H351</f>
        <v>0</v>
      </c>
      <c r="AR351" s="139" t="s">
        <v>175</v>
      </c>
      <c r="AT351" s="139" t="s">
        <v>134</v>
      </c>
      <c r="AU351" s="139" t="s">
        <v>81</v>
      </c>
      <c r="AY351" s="18" t="s">
        <v>131</v>
      </c>
      <c r="BE351" s="140">
        <f>IF(N351="základní",J351,0)</f>
        <v>0</v>
      </c>
      <c r="BF351" s="140">
        <f>IF(N351="snížená",J351,0)</f>
        <v>0</v>
      </c>
      <c r="BG351" s="140">
        <f>IF(N351="zákl. přenesená",J351,0)</f>
        <v>0</v>
      </c>
      <c r="BH351" s="140">
        <f>IF(N351="sníž. přenesená",J351,0)</f>
        <v>0</v>
      </c>
      <c r="BI351" s="140">
        <f>IF(N351="nulová",J351,0)</f>
        <v>0</v>
      </c>
      <c r="BJ351" s="18" t="s">
        <v>34</v>
      </c>
      <c r="BK351" s="140">
        <f>ROUND(I351*H351,2)</f>
        <v>0</v>
      </c>
      <c r="BL351" s="18" t="s">
        <v>175</v>
      </c>
      <c r="BM351" s="139" t="s">
        <v>485</v>
      </c>
    </row>
    <row r="352" spans="2:65" s="1" customFormat="1" ht="10.199999999999999" hidden="1">
      <c r="B352" s="33"/>
      <c r="D352" s="141" t="s">
        <v>140</v>
      </c>
      <c r="F352" s="142" t="s">
        <v>486</v>
      </c>
      <c r="I352" s="143"/>
      <c r="L352" s="33"/>
      <c r="M352" s="144"/>
      <c r="T352" s="54"/>
      <c r="AT352" s="18" t="s">
        <v>140</v>
      </c>
      <c r="AU352" s="18" t="s">
        <v>81</v>
      </c>
    </row>
    <row r="353" spans="2:65" s="12" customFormat="1" ht="10.199999999999999">
      <c r="B353" s="145"/>
      <c r="D353" s="146" t="s">
        <v>142</v>
      </c>
      <c r="E353" s="147" t="s">
        <v>19</v>
      </c>
      <c r="F353" s="148" t="s">
        <v>436</v>
      </c>
      <c r="H353" s="147" t="s">
        <v>19</v>
      </c>
      <c r="I353" s="149"/>
      <c r="L353" s="145"/>
      <c r="M353" s="150"/>
      <c r="T353" s="151"/>
      <c r="AT353" s="147" t="s">
        <v>142</v>
      </c>
      <c r="AU353" s="147" t="s">
        <v>81</v>
      </c>
      <c r="AV353" s="12" t="s">
        <v>34</v>
      </c>
      <c r="AW353" s="12" t="s">
        <v>33</v>
      </c>
      <c r="AX353" s="12" t="s">
        <v>73</v>
      </c>
      <c r="AY353" s="147" t="s">
        <v>131</v>
      </c>
    </row>
    <row r="354" spans="2:65" s="13" customFormat="1" ht="10.199999999999999">
      <c r="B354" s="152"/>
      <c r="D354" s="146" t="s">
        <v>142</v>
      </c>
      <c r="E354" s="153" t="s">
        <v>19</v>
      </c>
      <c r="F354" s="154" t="s">
        <v>437</v>
      </c>
      <c r="H354" s="155">
        <v>5</v>
      </c>
      <c r="I354" s="156"/>
      <c r="L354" s="152"/>
      <c r="M354" s="157"/>
      <c r="T354" s="158"/>
      <c r="AT354" s="153" t="s">
        <v>142</v>
      </c>
      <c r="AU354" s="153" t="s">
        <v>81</v>
      </c>
      <c r="AV354" s="13" t="s">
        <v>81</v>
      </c>
      <c r="AW354" s="13" t="s">
        <v>33</v>
      </c>
      <c r="AX354" s="13" t="s">
        <v>73</v>
      </c>
      <c r="AY354" s="153" t="s">
        <v>131</v>
      </c>
    </row>
    <row r="355" spans="2:65" s="12" customFormat="1" ht="10.199999999999999">
      <c r="B355" s="145"/>
      <c r="D355" s="146" t="s">
        <v>142</v>
      </c>
      <c r="E355" s="147" t="s">
        <v>19</v>
      </c>
      <c r="F355" s="148" t="s">
        <v>438</v>
      </c>
      <c r="H355" s="147" t="s">
        <v>19</v>
      </c>
      <c r="I355" s="149"/>
      <c r="L355" s="145"/>
      <c r="M355" s="150"/>
      <c r="T355" s="151"/>
      <c r="AT355" s="147" t="s">
        <v>142</v>
      </c>
      <c r="AU355" s="147" t="s">
        <v>81</v>
      </c>
      <c r="AV355" s="12" t="s">
        <v>34</v>
      </c>
      <c r="AW355" s="12" t="s">
        <v>33</v>
      </c>
      <c r="AX355" s="12" t="s">
        <v>73</v>
      </c>
      <c r="AY355" s="147" t="s">
        <v>131</v>
      </c>
    </row>
    <row r="356" spans="2:65" s="13" customFormat="1" ht="10.199999999999999">
      <c r="B356" s="152"/>
      <c r="D356" s="146" t="s">
        <v>142</v>
      </c>
      <c r="E356" s="153" t="s">
        <v>19</v>
      </c>
      <c r="F356" s="154" t="s">
        <v>439</v>
      </c>
      <c r="H356" s="155">
        <v>16</v>
      </c>
      <c r="I356" s="156"/>
      <c r="L356" s="152"/>
      <c r="M356" s="157"/>
      <c r="T356" s="158"/>
      <c r="AT356" s="153" t="s">
        <v>142</v>
      </c>
      <c r="AU356" s="153" t="s">
        <v>81</v>
      </c>
      <c r="AV356" s="13" t="s">
        <v>81</v>
      </c>
      <c r="AW356" s="13" t="s">
        <v>33</v>
      </c>
      <c r="AX356" s="13" t="s">
        <v>73</v>
      </c>
      <c r="AY356" s="153" t="s">
        <v>131</v>
      </c>
    </row>
    <row r="357" spans="2:65" s="14" customFormat="1" ht="10.199999999999999">
      <c r="B357" s="159"/>
      <c r="D357" s="146" t="s">
        <v>142</v>
      </c>
      <c r="E357" s="160" t="s">
        <v>19</v>
      </c>
      <c r="F357" s="161" t="s">
        <v>147</v>
      </c>
      <c r="H357" s="162">
        <v>21</v>
      </c>
      <c r="I357" s="163"/>
      <c r="L357" s="159"/>
      <c r="M357" s="164"/>
      <c r="T357" s="165"/>
      <c r="AT357" s="160" t="s">
        <v>142</v>
      </c>
      <c r="AU357" s="160" t="s">
        <v>81</v>
      </c>
      <c r="AV357" s="14" t="s">
        <v>87</v>
      </c>
      <c r="AW357" s="14" t="s">
        <v>33</v>
      </c>
      <c r="AX357" s="14" t="s">
        <v>34</v>
      </c>
      <c r="AY357" s="160" t="s">
        <v>131</v>
      </c>
    </row>
    <row r="358" spans="2:65" s="1" customFormat="1" ht="49.05" customHeight="1">
      <c r="B358" s="33"/>
      <c r="C358" s="128" t="s">
        <v>487</v>
      </c>
      <c r="D358" s="128" t="s">
        <v>134</v>
      </c>
      <c r="E358" s="129" t="s">
        <v>488</v>
      </c>
      <c r="F358" s="130" t="s">
        <v>489</v>
      </c>
      <c r="G358" s="131" t="s">
        <v>252</v>
      </c>
      <c r="H358" s="132">
        <v>0.36599999999999999</v>
      </c>
      <c r="I358" s="133"/>
      <c r="J358" s="134">
        <f>ROUND(I358*H358,2)</f>
        <v>0</v>
      </c>
      <c r="K358" s="130" t="s">
        <v>138</v>
      </c>
      <c r="L358" s="33"/>
      <c r="M358" s="135" t="s">
        <v>19</v>
      </c>
      <c r="N358" s="136" t="s">
        <v>44</v>
      </c>
      <c r="P358" s="137">
        <f>O358*H358</f>
        <v>0</v>
      </c>
      <c r="Q358" s="137">
        <v>0</v>
      </c>
      <c r="R358" s="137">
        <f>Q358*H358</f>
        <v>0</v>
      </c>
      <c r="S358" s="137">
        <v>0</v>
      </c>
      <c r="T358" s="138">
        <f>S358*H358</f>
        <v>0</v>
      </c>
      <c r="AR358" s="139" t="s">
        <v>175</v>
      </c>
      <c r="AT358" s="139" t="s">
        <v>134</v>
      </c>
      <c r="AU358" s="139" t="s">
        <v>81</v>
      </c>
      <c r="AY358" s="18" t="s">
        <v>131</v>
      </c>
      <c r="BE358" s="140">
        <f>IF(N358="základní",J358,0)</f>
        <v>0</v>
      </c>
      <c r="BF358" s="140">
        <f>IF(N358="snížená",J358,0)</f>
        <v>0</v>
      </c>
      <c r="BG358" s="140">
        <f>IF(N358="zákl. přenesená",J358,0)</f>
        <v>0</v>
      </c>
      <c r="BH358" s="140">
        <f>IF(N358="sníž. přenesená",J358,0)</f>
        <v>0</v>
      </c>
      <c r="BI358" s="140">
        <f>IF(N358="nulová",J358,0)</f>
        <v>0</v>
      </c>
      <c r="BJ358" s="18" t="s">
        <v>34</v>
      </c>
      <c r="BK358" s="140">
        <f>ROUND(I358*H358,2)</f>
        <v>0</v>
      </c>
      <c r="BL358" s="18" t="s">
        <v>175</v>
      </c>
      <c r="BM358" s="139" t="s">
        <v>490</v>
      </c>
    </row>
    <row r="359" spans="2:65" s="1" customFormat="1" ht="10.199999999999999" hidden="1">
      <c r="B359" s="33"/>
      <c r="D359" s="141" t="s">
        <v>140</v>
      </c>
      <c r="F359" s="142" t="s">
        <v>491</v>
      </c>
      <c r="I359" s="143"/>
      <c r="L359" s="33"/>
      <c r="M359" s="144"/>
      <c r="T359" s="54"/>
      <c r="AT359" s="18" t="s">
        <v>140</v>
      </c>
      <c r="AU359" s="18" t="s">
        <v>81</v>
      </c>
    </row>
    <row r="360" spans="2:65" s="11" customFormat="1" ht="22.8" customHeight="1">
      <c r="B360" s="116"/>
      <c r="D360" s="117" t="s">
        <v>72</v>
      </c>
      <c r="E360" s="126" t="s">
        <v>492</v>
      </c>
      <c r="F360" s="126" t="s">
        <v>493</v>
      </c>
      <c r="I360" s="119"/>
      <c r="J360" s="127">
        <f>BK360</f>
        <v>0</v>
      </c>
      <c r="L360" s="116"/>
      <c r="M360" s="121"/>
      <c r="P360" s="122">
        <f>SUM(P361:P367)</f>
        <v>0</v>
      </c>
      <c r="R360" s="122">
        <f>SUM(R361:R367)</f>
        <v>1.393672E-2</v>
      </c>
      <c r="T360" s="123">
        <f>SUM(T361:T367)</f>
        <v>0</v>
      </c>
      <c r="AR360" s="117" t="s">
        <v>81</v>
      </c>
      <c r="AT360" s="124" t="s">
        <v>72</v>
      </c>
      <c r="AU360" s="124" t="s">
        <v>34</v>
      </c>
      <c r="AY360" s="117" t="s">
        <v>131</v>
      </c>
      <c r="BK360" s="125">
        <f>SUM(BK361:BK367)</f>
        <v>0</v>
      </c>
    </row>
    <row r="361" spans="2:65" s="1" customFormat="1" ht="16.5" customHeight="1">
      <c r="B361" s="33"/>
      <c r="C361" s="128" t="s">
        <v>494</v>
      </c>
      <c r="D361" s="128" t="s">
        <v>134</v>
      </c>
      <c r="E361" s="129" t="s">
        <v>495</v>
      </c>
      <c r="F361" s="130" t="s">
        <v>496</v>
      </c>
      <c r="G361" s="131" t="s">
        <v>137</v>
      </c>
      <c r="H361" s="132">
        <v>99.548000000000002</v>
      </c>
      <c r="I361" s="133"/>
      <c r="J361" s="134">
        <f>ROUND(I361*H361,2)</f>
        <v>0</v>
      </c>
      <c r="K361" s="130" t="s">
        <v>138</v>
      </c>
      <c r="L361" s="33"/>
      <c r="M361" s="135" t="s">
        <v>19</v>
      </c>
      <c r="N361" s="136" t="s">
        <v>44</v>
      </c>
      <c r="P361" s="137">
        <f>O361*H361</f>
        <v>0</v>
      </c>
      <c r="Q361" s="137">
        <v>1.3999999999999999E-4</v>
      </c>
      <c r="R361" s="137">
        <f>Q361*H361</f>
        <v>1.393672E-2</v>
      </c>
      <c r="S361" s="137">
        <v>0</v>
      </c>
      <c r="T361" s="138">
        <f>S361*H361</f>
        <v>0</v>
      </c>
      <c r="AR361" s="139" t="s">
        <v>175</v>
      </c>
      <c r="AT361" s="139" t="s">
        <v>134</v>
      </c>
      <c r="AU361" s="139" t="s">
        <v>81</v>
      </c>
      <c r="AY361" s="18" t="s">
        <v>131</v>
      </c>
      <c r="BE361" s="140">
        <f>IF(N361="základní",J361,0)</f>
        <v>0</v>
      </c>
      <c r="BF361" s="140">
        <f>IF(N361="snížená",J361,0)</f>
        <v>0</v>
      </c>
      <c r="BG361" s="140">
        <f>IF(N361="zákl. přenesená",J361,0)</f>
        <v>0</v>
      </c>
      <c r="BH361" s="140">
        <f>IF(N361="sníž. přenesená",J361,0)</f>
        <v>0</v>
      </c>
      <c r="BI361" s="140">
        <f>IF(N361="nulová",J361,0)</f>
        <v>0</v>
      </c>
      <c r="BJ361" s="18" t="s">
        <v>34</v>
      </c>
      <c r="BK361" s="140">
        <f>ROUND(I361*H361,2)</f>
        <v>0</v>
      </c>
      <c r="BL361" s="18" t="s">
        <v>175</v>
      </c>
      <c r="BM361" s="139" t="s">
        <v>497</v>
      </c>
    </row>
    <row r="362" spans="2:65" s="1" customFormat="1" ht="10.199999999999999" hidden="1">
      <c r="B362" s="33"/>
      <c r="D362" s="141" t="s">
        <v>140</v>
      </c>
      <c r="F362" s="142" t="s">
        <v>498</v>
      </c>
      <c r="I362" s="143"/>
      <c r="L362" s="33"/>
      <c r="M362" s="144"/>
      <c r="T362" s="54"/>
      <c r="AT362" s="18" t="s">
        <v>140</v>
      </c>
      <c r="AU362" s="18" t="s">
        <v>81</v>
      </c>
    </row>
    <row r="363" spans="2:65" s="12" customFormat="1" ht="10.199999999999999">
      <c r="B363" s="145"/>
      <c r="D363" s="146" t="s">
        <v>142</v>
      </c>
      <c r="E363" s="147" t="s">
        <v>19</v>
      </c>
      <c r="F363" s="148" t="s">
        <v>499</v>
      </c>
      <c r="H363" s="147" t="s">
        <v>19</v>
      </c>
      <c r="I363" s="149"/>
      <c r="L363" s="145"/>
      <c r="M363" s="150"/>
      <c r="T363" s="151"/>
      <c r="AT363" s="147" t="s">
        <v>142</v>
      </c>
      <c r="AU363" s="147" t="s">
        <v>81</v>
      </c>
      <c r="AV363" s="12" t="s">
        <v>34</v>
      </c>
      <c r="AW363" s="12" t="s">
        <v>33</v>
      </c>
      <c r="AX363" s="12" t="s">
        <v>73</v>
      </c>
      <c r="AY363" s="147" t="s">
        <v>131</v>
      </c>
    </row>
    <row r="364" spans="2:65" s="13" customFormat="1" ht="10.199999999999999">
      <c r="B364" s="152"/>
      <c r="D364" s="146" t="s">
        <v>142</v>
      </c>
      <c r="E364" s="153" t="s">
        <v>19</v>
      </c>
      <c r="F364" s="154" t="s">
        <v>208</v>
      </c>
      <c r="H364" s="155">
        <v>75.847999999999999</v>
      </c>
      <c r="I364" s="156"/>
      <c r="L364" s="152"/>
      <c r="M364" s="157"/>
      <c r="T364" s="158"/>
      <c r="AT364" s="153" t="s">
        <v>142</v>
      </c>
      <c r="AU364" s="153" t="s">
        <v>81</v>
      </c>
      <c r="AV364" s="13" t="s">
        <v>81</v>
      </c>
      <c r="AW364" s="13" t="s">
        <v>33</v>
      </c>
      <c r="AX364" s="13" t="s">
        <v>73</v>
      </c>
      <c r="AY364" s="153" t="s">
        <v>131</v>
      </c>
    </row>
    <row r="365" spans="2:65" s="12" customFormat="1" ht="10.199999999999999">
      <c r="B365" s="145"/>
      <c r="D365" s="146" t="s">
        <v>142</v>
      </c>
      <c r="E365" s="147" t="s">
        <v>19</v>
      </c>
      <c r="F365" s="148" t="s">
        <v>500</v>
      </c>
      <c r="H365" s="147" t="s">
        <v>19</v>
      </c>
      <c r="I365" s="149"/>
      <c r="L365" s="145"/>
      <c r="M365" s="150"/>
      <c r="T365" s="151"/>
      <c r="AT365" s="147" t="s">
        <v>142</v>
      </c>
      <c r="AU365" s="147" t="s">
        <v>81</v>
      </c>
      <c r="AV365" s="12" t="s">
        <v>34</v>
      </c>
      <c r="AW365" s="12" t="s">
        <v>33</v>
      </c>
      <c r="AX365" s="12" t="s">
        <v>73</v>
      </c>
      <c r="AY365" s="147" t="s">
        <v>131</v>
      </c>
    </row>
    <row r="366" spans="2:65" s="13" customFormat="1" ht="10.199999999999999">
      <c r="B366" s="152"/>
      <c r="D366" s="146" t="s">
        <v>142</v>
      </c>
      <c r="E366" s="153" t="s">
        <v>19</v>
      </c>
      <c r="F366" s="154" t="s">
        <v>501</v>
      </c>
      <c r="H366" s="155">
        <v>23.7</v>
      </c>
      <c r="I366" s="156"/>
      <c r="L366" s="152"/>
      <c r="M366" s="157"/>
      <c r="T366" s="158"/>
      <c r="AT366" s="153" t="s">
        <v>142</v>
      </c>
      <c r="AU366" s="153" t="s">
        <v>81</v>
      </c>
      <c r="AV366" s="13" t="s">
        <v>81</v>
      </c>
      <c r="AW366" s="13" t="s">
        <v>33</v>
      </c>
      <c r="AX366" s="13" t="s">
        <v>73</v>
      </c>
      <c r="AY366" s="153" t="s">
        <v>131</v>
      </c>
    </row>
    <row r="367" spans="2:65" s="14" customFormat="1" ht="10.199999999999999">
      <c r="B367" s="159"/>
      <c r="D367" s="146" t="s">
        <v>142</v>
      </c>
      <c r="E367" s="160" t="s">
        <v>19</v>
      </c>
      <c r="F367" s="161" t="s">
        <v>147</v>
      </c>
      <c r="H367" s="162">
        <v>99.548000000000002</v>
      </c>
      <c r="I367" s="163"/>
      <c r="L367" s="159"/>
      <c r="M367" s="164"/>
      <c r="T367" s="165"/>
      <c r="AT367" s="160" t="s">
        <v>142</v>
      </c>
      <c r="AU367" s="160" t="s">
        <v>81</v>
      </c>
      <c r="AV367" s="14" t="s">
        <v>87</v>
      </c>
      <c r="AW367" s="14" t="s">
        <v>33</v>
      </c>
      <c r="AX367" s="14" t="s">
        <v>34</v>
      </c>
      <c r="AY367" s="160" t="s">
        <v>131</v>
      </c>
    </row>
    <row r="368" spans="2:65" s="11" customFormat="1" ht="22.8" customHeight="1">
      <c r="B368" s="116"/>
      <c r="D368" s="117" t="s">
        <v>72</v>
      </c>
      <c r="E368" s="126" t="s">
        <v>502</v>
      </c>
      <c r="F368" s="126" t="s">
        <v>503</v>
      </c>
      <c r="I368" s="119"/>
      <c r="J368" s="127">
        <f>BK368</f>
        <v>0</v>
      </c>
      <c r="L368" s="116"/>
      <c r="M368" s="121"/>
      <c r="P368" s="122">
        <f>SUM(P369:P373)</f>
        <v>0</v>
      </c>
      <c r="R368" s="122">
        <f>SUM(R369:R373)</f>
        <v>1.9911080000000001E-2</v>
      </c>
      <c r="T368" s="123">
        <f>SUM(T369:T373)</f>
        <v>0</v>
      </c>
      <c r="AR368" s="117" t="s">
        <v>81</v>
      </c>
      <c r="AT368" s="124" t="s">
        <v>72</v>
      </c>
      <c r="AU368" s="124" t="s">
        <v>34</v>
      </c>
      <c r="AY368" s="117" t="s">
        <v>131</v>
      </c>
      <c r="BK368" s="125">
        <f>SUM(BK369:BK373)</f>
        <v>0</v>
      </c>
    </row>
    <row r="369" spans="2:65" s="1" customFormat="1" ht="62.7" customHeight="1">
      <c r="B369" s="33"/>
      <c r="C369" s="128" t="s">
        <v>504</v>
      </c>
      <c r="D369" s="128" t="s">
        <v>134</v>
      </c>
      <c r="E369" s="129" t="s">
        <v>505</v>
      </c>
      <c r="F369" s="130" t="s">
        <v>506</v>
      </c>
      <c r="G369" s="131" t="s">
        <v>137</v>
      </c>
      <c r="H369" s="132">
        <v>58.561999999999998</v>
      </c>
      <c r="I369" s="133"/>
      <c r="J369" s="134">
        <f>ROUND(I369*H369,2)</f>
        <v>0</v>
      </c>
      <c r="K369" s="130" t="s">
        <v>138</v>
      </c>
      <c r="L369" s="33"/>
      <c r="M369" s="135" t="s">
        <v>19</v>
      </c>
      <c r="N369" s="136" t="s">
        <v>44</v>
      </c>
      <c r="P369" s="137">
        <f>O369*H369</f>
        <v>0</v>
      </c>
      <c r="Q369" s="137">
        <v>3.4000000000000002E-4</v>
      </c>
      <c r="R369" s="137">
        <f>Q369*H369</f>
        <v>1.9911080000000001E-2</v>
      </c>
      <c r="S369" s="137">
        <v>0</v>
      </c>
      <c r="T369" s="138">
        <f>S369*H369</f>
        <v>0</v>
      </c>
      <c r="AR369" s="139" t="s">
        <v>175</v>
      </c>
      <c r="AT369" s="139" t="s">
        <v>134</v>
      </c>
      <c r="AU369" s="139" t="s">
        <v>81</v>
      </c>
      <c r="AY369" s="18" t="s">
        <v>131</v>
      </c>
      <c r="BE369" s="140">
        <f>IF(N369="základní",J369,0)</f>
        <v>0</v>
      </c>
      <c r="BF369" s="140">
        <f>IF(N369="snížená",J369,0)</f>
        <v>0</v>
      </c>
      <c r="BG369" s="140">
        <f>IF(N369="zákl. přenesená",J369,0)</f>
        <v>0</v>
      </c>
      <c r="BH369" s="140">
        <f>IF(N369="sníž. přenesená",J369,0)</f>
        <v>0</v>
      </c>
      <c r="BI369" s="140">
        <f>IF(N369="nulová",J369,0)</f>
        <v>0</v>
      </c>
      <c r="BJ369" s="18" t="s">
        <v>34</v>
      </c>
      <c r="BK369" s="140">
        <f>ROUND(I369*H369,2)</f>
        <v>0</v>
      </c>
      <c r="BL369" s="18" t="s">
        <v>175</v>
      </c>
      <c r="BM369" s="139" t="s">
        <v>507</v>
      </c>
    </row>
    <row r="370" spans="2:65" s="1" customFormat="1" ht="10.199999999999999" hidden="1">
      <c r="B370" s="33"/>
      <c r="D370" s="141" t="s">
        <v>140</v>
      </c>
      <c r="F370" s="142" t="s">
        <v>508</v>
      </c>
      <c r="I370" s="143"/>
      <c r="L370" s="33"/>
      <c r="M370" s="144"/>
      <c r="T370" s="54"/>
      <c r="AT370" s="18" t="s">
        <v>140</v>
      </c>
      <c r="AU370" s="18" t="s">
        <v>81</v>
      </c>
    </row>
    <row r="371" spans="2:65" s="12" customFormat="1" ht="10.199999999999999">
      <c r="B371" s="145"/>
      <c r="D371" s="146" t="s">
        <v>142</v>
      </c>
      <c r="E371" s="147" t="s">
        <v>19</v>
      </c>
      <c r="F371" s="148" t="s">
        <v>509</v>
      </c>
      <c r="H371" s="147" t="s">
        <v>19</v>
      </c>
      <c r="I371" s="149"/>
      <c r="L371" s="145"/>
      <c r="M371" s="150"/>
      <c r="T371" s="151"/>
      <c r="AT371" s="147" t="s">
        <v>142</v>
      </c>
      <c r="AU371" s="147" t="s">
        <v>81</v>
      </c>
      <c r="AV371" s="12" t="s">
        <v>34</v>
      </c>
      <c r="AW371" s="12" t="s">
        <v>33</v>
      </c>
      <c r="AX371" s="12" t="s">
        <v>73</v>
      </c>
      <c r="AY371" s="147" t="s">
        <v>131</v>
      </c>
    </row>
    <row r="372" spans="2:65" s="13" customFormat="1" ht="10.199999999999999">
      <c r="B372" s="152"/>
      <c r="D372" s="146" t="s">
        <v>142</v>
      </c>
      <c r="E372" s="153" t="s">
        <v>19</v>
      </c>
      <c r="F372" s="154" t="s">
        <v>510</v>
      </c>
      <c r="H372" s="155">
        <v>58.561999999999998</v>
      </c>
      <c r="I372" s="156"/>
      <c r="L372" s="152"/>
      <c r="M372" s="157"/>
      <c r="T372" s="158"/>
      <c r="AT372" s="153" t="s">
        <v>142</v>
      </c>
      <c r="AU372" s="153" t="s">
        <v>81</v>
      </c>
      <c r="AV372" s="13" t="s">
        <v>81</v>
      </c>
      <c r="AW372" s="13" t="s">
        <v>33</v>
      </c>
      <c r="AX372" s="13" t="s">
        <v>73</v>
      </c>
      <c r="AY372" s="153" t="s">
        <v>131</v>
      </c>
    </row>
    <row r="373" spans="2:65" s="14" customFormat="1" ht="10.199999999999999">
      <c r="B373" s="159"/>
      <c r="D373" s="146" t="s">
        <v>142</v>
      </c>
      <c r="E373" s="160" t="s">
        <v>19</v>
      </c>
      <c r="F373" s="161" t="s">
        <v>147</v>
      </c>
      <c r="H373" s="162">
        <v>58.561999999999998</v>
      </c>
      <c r="I373" s="163"/>
      <c r="L373" s="159"/>
      <c r="M373" s="164"/>
      <c r="T373" s="165"/>
      <c r="AT373" s="160" t="s">
        <v>142</v>
      </c>
      <c r="AU373" s="160" t="s">
        <v>81</v>
      </c>
      <c r="AV373" s="14" t="s">
        <v>87</v>
      </c>
      <c r="AW373" s="14" t="s">
        <v>33</v>
      </c>
      <c r="AX373" s="14" t="s">
        <v>34</v>
      </c>
      <c r="AY373" s="160" t="s">
        <v>131</v>
      </c>
    </row>
    <row r="374" spans="2:65" s="11" customFormat="1" ht="25.95" customHeight="1">
      <c r="B374" s="116"/>
      <c r="D374" s="117" t="s">
        <v>72</v>
      </c>
      <c r="E374" s="118" t="s">
        <v>291</v>
      </c>
      <c r="F374" s="118" t="s">
        <v>511</v>
      </c>
      <c r="I374" s="119"/>
      <c r="J374" s="120">
        <f>BK374</f>
        <v>0</v>
      </c>
      <c r="L374" s="116"/>
      <c r="M374" s="121"/>
      <c r="P374" s="122">
        <f>P375</f>
        <v>0</v>
      </c>
      <c r="R374" s="122">
        <f>R375</f>
        <v>0</v>
      </c>
      <c r="T374" s="123">
        <f>T375</f>
        <v>0</v>
      </c>
      <c r="AR374" s="117" t="s">
        <v>84</v>
      </c>
      <c r="AT374" s="124" t="s">
        <v>72</v>
      </c>
      <c r="AU374" s="124" t="s">
        <v>73</v>
      </c>
      <c r="AY374" s="117" t="s">
        <v>131</v>
      </c>
      <c r="BK374" s="125">
        <f>BK375</f>
        <v>0</v>
      </c>
    </row>
    <row r="375" spans="2:65" s="11" customFormat="1" ht="22.8" customHeight="1">
      <c r="B375" s="116"/>
      <c r="D375" s="117" t="s">
        <v>72</v>
      </c>
      <c r="E375" s="126" t="s">
        <v>512</v>
      </c>
      <c r="F375" s="126" t="s">
        <v>513</v>
      </c>
      <c r="I375" s="119"/>
      <c r="J375" s="127">
        <f>BK375</f>
        <v>0</v>
      </c>
      <c r="L375" s="116"/>
      <c r="M375" s="121"/>
      <c r="P375" s="122">
        <f>SUM(P376:P392)</f>
        <v>0</v>
      </c>
      <c r="R375" s="122">
        <f>SUM(R376:R392)</f>
        <v>0</v>
      </c>
      <c r="T375" s="123">
        <f>SUM(T376:T392)</f>
        <v>0</v>
      </c>
      <c r="AR375" s="117" t="s">
        <v>84</v>
      </c>
      <c r="AT375" s="124" t="s">
        <v>72</v>
      </c>
      <c r="AU375" s="124" t="s">
        <v>34</v>
      </c>
      <c r="AY375" s="117" t="s">
        <v>131</v>
      </c>
      <c r="BK375" s="125">
        <f>SUM(BK376:BK392)</f>
        <v>0</v>
      </c>
    </row>
    <row r="376" spans="2:65" s="1" customFormat="1" ht="24.15" customHeight="1">
      <c r="B376" s="33"/>
      <c r="C376" s="128" t="s">
        <v>514</v>
      </c>
      <c r="D376" s="128" t="s">
        <v>134</v>
      </c>
      <c r="E376" s="129" t="s">
        <v>515</v>
      </c>
      <c r="F376" s="130" t="s">
        <v>516</v>
      </c>
      <c r="G376" s="131" t="s">
        <v>214</v>
      </c>
      <c r="H376" s="132">
        <v>52.73</v>
      </c>
      <c r="I376" s="133"/>
      <c r="J376" s="134">
        <f>ROUND(I376*H376,2)</f>
        <v>0</v>
      </c>
      <c r="K376" s="130" t="s">
        <v>138</v>
      </c>
      <c r="L376" s="33"/>
      <c r="M376" s="135" t="s">
        <v>19</v>
      </c>
      <c r="N376" s="136" t="s">
        <v>44</v>
      </c>
      <c r="P376" s="137">
        <f>O376*H376</f>
        <v>0</v>
      </c>
      <c r="Q376" s="137">
        <v>0</v>
      </c>
      <c r="R376" s="137">
        <f>Q376*H376</f>
        <v>0</v>
      </c>
      <c r="S376" s="137">
        <v>0</v>
      </c>
      <c r="T376" s="138">
        <f>S376*H376</f>
        <v>0</v>
      </c>
      <c r="AR376" s="139" t="s">
        <v>517</v>
      </c>
      <c r="AT376" s="139" t="s">
        <v>134</v>
      </c>
      <c r="AU376" s="139" t="s">
        <v>81</v>
      </c>
      <c r="AY376" s="18" t="s">
        <v>131</v>
      </c>
      <c r="BE376" s="140">
        <f>IF(N376="základní",J376,0)</f>
        <v>0</v>
      </c>
      <c r="BF376" s="140">
        <f>IF(N376="snížená",J376,0)</f>
        <v>0</v>
      </c>
      <c r="BG376" s="140">
        <f>IF(N376="zákl. přenesená",J376,0)</f>
        <v>0</v>
      </c>
      <c r="BH376" s="140">
        <f>IF(N376="sníž. přenesená",J376,0)</f>
        <v>0</v>
      </c>
      <c r="BI376" s="140">
        <f>IF(N376="nulová",J376,0)</f>
        <v>0</v>
      </c>
      <c r="BJ376" s="18" t="s">
        <v>34</v>
      </c>
      <c r="BK376" s="140">
        <f>ROUND(I376*H376,2)</f>
        <v>0</v>
      </c>
      <c r="BL376" s="18" t="s">
        <v>517</v>
      </c>
      <c r="BM376" s="139" t="s">
        <v>518</v>
      </c>
    </row>
    <row r="377" spans="2:65" s="1" customFormat="1" ht="10.199999999999999" hidden="1">
      <c r="B377" s="33"/>
      <c r="D377" s="141" t="s">
        <v>140</v>
      </c>
      <c r="F377" s="142" t="s">
        <v>519</v>
      </c>
      <c r="I377" s="143"/>
      <c r="L377" s="33"/>
      <c r="M377" s="144"/>
      <c r="T377" s="54"/>
      <c r="AT377" s="18" t="s">
        <v>140</v>
      </c>
      <c r="AU377" s="18" t="s">
        <v>81</v>
      </c>
    </row>
    <row r="378" spans="2:65" s="1" customFormat="1" ht="19.2">
      <c r="B378" s="33"/>
      <c r="D378" s="146" t="s">
        <v>368</v>
      </c>
      <c r="F378" s="183" t="s">
        <v>520</v>
      </c>
      <c r="I378" s="143"/>
      <c r="L378" s="33"/>
      <c r="M378" s="144"/>
      <c r="T378" s="54"/>
      <c r="AT378" s="18" t="s">
        <v>368</v>
      </c>
      <c r="AU378" s="18" t="s">
        <v>81</v>
      </c>
    </row>
    <row r="379" spans="2:65" s="12" customFormat="1" ht="10.199999999999999">
      <c r="B379" s="145"/>
      <c r="D379" s="146" t="s">
        <v>142</v>
      </c>
      <c r="E379" s="147" t="s">
        <v>19</v>
      </c>
      <c r="F379" s="148" t="s">
        <v>521</v>
      </c>
      <c r="H379" s="147" t="s">
        <v>19</v>
      </c>
      <c r="I379" s="149"/>
      <c r="L379" s="145"/>
      <c r="M379" s="150"/>
      <c r="T379" s="151"/>
      <c r="AT379" s="147" t="s">
        <v>142</v>
      </c>
      <c r="AU379" s="147" t="s">
        <v>81</v>
      </c>
      <c r="AV379" s="12" t="s">
        <v>34</v>
      </c>
      <c r="AW379" s="12" t="s">
        <v>33</v>
      </c>
      <c r="AX379" s="12" t="s">
        <v>73</v>
      </c>
      <c r="AY379" s="147" t="s">
        <v>131</v>
      </c>
    </row>
    <row r="380" spans="2:65" s="13" customFormat="1" ht="10.199999999999999">
      <c r="B380" s="152"/>
      <c r="D380" s="146" t="s">
        <v>142</v>
      </c>
      <c r="E380" s="153" t="s">
        <v>19</v>
      </c>
      <c r="F380" s="154" t="s">
        <v>522</v>
      </c>
      <c r="H380" s="155">
        <v>19.43</v>
      </c>
      <c r="I380" s="156"/>
      <c r="L380" s="152"/>
      <c r="M380" s="157"/>
      <c r="T380" s="158"/>
      <c r="AT380" s="153" t="s">
        <v>142</v>
      </c>
      <c r="AU380" s="153" t="s">
        <v>81</v>
      </c>
      <c r="AV380" s="13" t="s">
        <v>81</v>
      </c>
      <c r="AW380" s="13" t="s">
        <v>33</v>
      </c>
      <c r="AX380" s="13" t="s">
        <v>73</v>
      </c>
      <c r="AY380" s="153" t="s">
        <v>131</v>
      </c>
    </row>
    <row r="381" spans="2:65" s="12" customFormat="1" ht="10.199999999999999">
      <c r="B381" s="145"/>
      <c r="D381" s="146" t="s">
        <v>142</v>
      </c>
      <c r="E381" s="147" t="s">
        <v>19</v>
      </c>
      <c r="F381" s="148" t="s">
        <v>523</v>
      </c>
      <c r="H381" s="147" t="s">
        <v>19</v>
      </c>
      <c r="I381" s="149"/>
      <c r="L381" s="145"/>
      <c r="M381" s="150"/>
      <c r="T381" s="151"/>
      <c r="AT381" s="147" t="s">
        <v>142</v>
      </c>
      <c r="AU381" s="147" t="s">
        <v>81</v>
      </c>
      <c r="AV381" s="12" t="s">
        <v>34</v>
      </c>
      <c r="AW381" s="12" t="s">
        <v>33</v>
      </c>
      <c r="AX381" s="12" t="s">
        <v>73</v>
      </c>
      <c r="AY381" s="147" t="s">
        <v>131</v>
      </c>
    </row>
    <row r="382" spans="2:65" s="13" customFormat="1" ht="10.199999999999999">
      <c r="B382" s="152"/>
      <c r="D382" s="146" t="s">
        <v>142</v>
      </c>
      <c r="E382" s="153" t="s">
        <v>19</v>
      </c>
      <c r="F382" s="154" t="s">
        <v>524</v>
      </c>
      <c r="H382" s="155">
        <v>33.299999999999997</v>
      </c>
      <c r="I382" s="156"/>
      <c r="L382" s="152"/>
      <c r="M382" s="157"/>
      <c r="T382" s="158"/>
      <c r="AT382" s="153" t="s">
        <v>142</v>
      </c>
      <c r="AU382" s="153" t="s">
        <v>81</v>
      </c>
      <c r="AV382" s="13" t="s">
        <v>81</v>
      </c>
      <c r="AW382" s="13" t="s">
        <v>33</v>
      </c>
      <c r="AX382" s="13" t="s">
        <v>73</v>
      </c>
      <c r="AY382" s="153" t="s">
        <v>131</v>
      </c>
    </row>
    <row r="383" spans="2:65" s="14" customFormat="1" ht="10.199999999999999">
      <c r="B383" s="159"/>
      <c r="D383" s="146" t="s">
        <v>142</v>
      </c>
      <c r="E383" s="160" t="s">
        <v>19</v>
      </c>
      <c r="F383" s="161" t="s">
        <v>147</v>
      </c>
      <c r="H383" s="162">
        <v>52.73</v>
      </c>
      <c r="I383" s="163"/>
      <c r="L383" s="159"/>
      <c r="M383" s="164"/>
      <c r="T383" s="165"/>
      <c r="AT383" s="160" t="s">
        <v>142</v>
      </c>
      <c r="AU383" s="160" t="s">
        <v>81</v>
      </c>
      <c r="AV383" s="14" t="s">
        <v>87</v>
      </c>
      <c r="AW383" s="14" t="s">
        <v>33</v>
      </c>
      <c r="AX383" s="14" t="s">
        <v>34</v>
      </c>
      <c r="AY383" s="160" t="s">
        <v>131</v>
      </c>
    </row>
    <row r="384" spans="2:65" s="1" customFormat="1" ht="49.05" customHeight="1">
      <c r="B384" s="33"/>
      <c r="C384" s="128" t="s">
        <v>375</v>
      </c>
      <c r="D384" s="128" t="s">
        <v>134</v>
      </c>
      <c r="E384" s="129" t="s">
        <v>525</v>
      </c>
      <c r="F384" s="130" t="s">
        <v>526</v>
      </c>
      <c r="G384" s="131" t="s">
        <v>325</v>
      </c>
      <c r="H384" s="132">
        <v>1</v>
      </c>
      <c r="I384" s="133"/>
      <c r="J384" s="134">
        <f>ROUND(I384*H384,2)</f>
        <v>0</v>
      </c>
      <c r="K384" s="130" t="s">
        <v>138</v>
      </c>
      <c r="L384" s="33"/>
      <c r="M384" s="135" t="s">
        <v>19</v>
      </c>
      <c r="N384" s="136" t="s">
        <v>44</v>
      </c>
      <c r="P384" s="137">
        <f>O384*H384</f>
        <v>0</v>
      </c>
      <c r="Q384" s="137">
        <v>0</v>
      </c>
      <c r="R384" s="137">
        <f>Q384*H384</f>
        <v>0</v>
      </c>
      <c r="S384" s="137">
        <v>0</v>
      </c>
      <c r="T384" s="138">
        <f>S384*H384</f>
        <v>0</v>
      </c>
      <c r="AR384" s="139" t="s">
        <v>517</v>
      </c>
      <c r="AT384" s="139" t="s">
        <v>134</v>
      </c>
      <c r="AU384" s="139" t="s">
        <v>81</v>
      </c>
      <c r="AY384" s="18" t="s">
        <v>131</v>
      </c>
      <c r="BE384" s="140">
        <f>IF(N384="základní",J384,0)</f>
        <v>0</v>
      </c>
      <c r="BF384" s="140">
        <f>IF(N384="snížená",J384,0)</f>
        <v>0</v>
      </c>
      <c r="BG384" s="140">
        <f>IF(N384="zákl. přenesená",J384,0)</f>
        <v>0</v>
      </c>
      <c r="BH384" s="140">
        <f>IF(N384="sníž. přenesená",J384,0)</f>
        <v>0</v>
      </c>
      <c r="BI384" s="140">
        <f>IF(N384="nulová",J384,0)</f>
        <v>0</v>
      </c>
      <c r="BJ384" s="18" t="s">
        <v>34</v>
      </c>
      <c r="BK384" s="140">
        <f>ROUND(I384*H384,2)</f>
        <v>0</v>
      </c>
      <c r="BL384" s="18" t="s">
        <v>517</v>
      </c>
      <c r="BM384" s="139" t="s">
        <v>527</v>
      </c>
    </row>
    <row r="385" spans="2:65" s="1" customFormat="1" ht="10.199999999999999" hidden="1">
      <c r="B385" s="33"/>
      <c r="D385" s="141" t="s">
        <v>140</v>
      </c>
      <c r="F385" s="142" t="s">
        <v>528</v>
      </c>
      <c r="I385" s="143"/>
      <c r="L385" s="33"/>
      <c r="M385" s="144"/>
      <c r="T385" s="54"/>
      <c r="AT385" s="18" t="s">
        <v>140</v>
      </c>
      <c r="AU385" s="18" t="s">
        <v>81</v>
      </c>
    </row>
    <row r="386" spans="2:65" s="1" customFormat="1" ht="24.15" customHeight="1">
      <c r="B386" s="33"/>
      <c r="C386" s="128" t="s">
        <v>529</v>
      </c>
      <c r="D386" s="128" t="s">
        <v>134</v>
      </c>
      <c r="E386" s="129" t="s">
        <v>530</v>
      </c>
      <c r="F386" s="130" t="s">
        <v>531</v>
      </c>
      <c r="G386" s="131" t="s">
        <v>214</v>
      </c>
      <c r="H386" s="132">
        <v>52.73</v>
      </c>
      <c r="I386" s="133"/>
      <c r="J386" s="134">
        <f>ROUND(I386*H386,2)</f>
        <v>0</v>
      </c>
      <c r="K386" s="130" t="s">
        <v>138</v>
      </c>
      <c r="L386" s="33"/>
      <c r="M386" s="135" t="s">
        <v>19</v>
      </c>
      <c r="N386" s="136" t="s">
        <v>44</v>
      </c>
      <c r="P386" s="137">
        <f>O386*H386</f>
        <v>0</v>
      </c>
      <c r="Q386" s="137">
        <v>0</v>
      </c>
      <c r="R386" s="137">
        <f>Q386*H386</f>
        <v>0</v>
      </c>
      <c r="S386" s="137">
        <v>0</v>
      </c>
      <c r="T386" s="138">
        <f>S386*H386</f>
        <v>0</v>
      </c>
      <c r="AR386" s="139" t="s">
        <v>517</v>
      </c>
      <c r="AT386" s="139" t="s">
        <v>134</v>
      </c>
      <c r="AU386" s="139" t="s">
        <v>81</v>
      </c>
      <c r="AY386" s="18" t="s">
        <v>131</v>
      </c>
      <c r="BE386" s="140">
        <f>IF(N386="základní",J386,0)</f>
        <v>0</v>
      </c>
      <c r="BF386" s="140">
        <f>IF(N386="snížená",J386,0)</f>
        <v>0</v>
      </c>
      <c r="BG386" s="140">
        <f>IF(N386="zákl. přenesená",J386,0)</f>
        <v>0</v>
      </c>
      <c r="BH386" s="140">
        <f>IF(N386="sníž. přenesená",J386,0)</f>
        <v>0</v>
      </c>
      <c r="BI386" s="140">
        <f>IF(N386="nulová",J386,0)</f>
        <v>0</v>
      </c>
      <c r="BJ386" s="18" t="s">
        <v>34</v>
      </c>
      <c r="BK386" s="140">
        <f>ROUND(I386*H386,2)</f>
        <v>0</v>
      </c>
      <c r="BL386" s="18" t="s">
        <v>517</v>
      </c>
      <c r="BM386" s="139" t="s">
        <v>532</v>
      </c>
    </row>
    <row r="387" spans="2:65" s="1" customFormat="1" ht="10.199999999999999" hidden="1">
      <c r="B387" s="33"/>
      <c r="D387" s="141" t="s">
        <v>140</v>
      </c>
      <c r="F387" s="142" t="s">
        <v>533</v>
      </c>
      <c r="I387" s="143"/>
      <c r="L387" s="33"/>
      <c r="M387" s="144"/>
      <c r="T387" s="54"/>
      <c r="AT387" s="18" t="s">
        <v>140</v>
      </c>
      <c r="AU387" s="18" t="s">
        <v>81</v>
      </c>
    </row>
    <row r="388" spans="2:65" s="12" customFormat="1" ht="10.199999999999999">
      <c r="B388" s="145"/>
      <c r="D388" s="146" t="s">
        <v>142</v>
      </c>
      <c r="E388" s="147" t="s">
        <v>19</v>
      </c>
      <c r="F388" s="148" t="s">
        <v>521</v>
      </c>
      <c r="H388" s="147" t="s">
        <v>19</v>
      </c>
      <c r="I388" s="149"/>
      <c r="L388" s="145"/>
      <c r="M388" s="150"/>
      <c r="T388" s="151"/>
      <c r="AT388" s="147" t="s">
        <v>142</v>
      </c>
      <c r="AU388" s="147" t="s">
        <v>81</v>
      </c>
      <c r="AV388" s="12" t="s">
        <v>34</v>
      </c>
      <c r="AW388" s="12" t="s">
        <v>33</v>
      </c>
      <c r="AX388" s="12" t="s">
        <v>73</v>
      </c>
      <c r="AY388" s="147" t="s">
        <v>131</v>
      </c>
    </row>
    <row r="389" spans="2:65" s="13" customFormat="1" ht="10.199999999999999">
      <c r="B389" s="152"/>
      <c r="D389" s="146" t="s">
        <v>142</v>
      </c>
      <c r="E389" s="153" t="s">
        <v>19</v>
      </c>
      <c r="F389" s="154" t="s">
        <v>522</v>
      </c>
      <c r="H389" s="155">
        <v>19.43</v>
      </c>
      <c r="I389" s="156"/>
      <c r="L389" s="152"/>
      <c r="M389" s="157"/>
      <c r="T389" s="158"/>
      <c r="AT389" s="153" t="s">
        <v>142</v>
      </c>
      <c r="AU389" s="153" t="s">
        <v>81</v>
      </c>
      <c r="AV389" s="13" t="s">
        <v>81</v>
      </c>
      <c r="AW389" s="13" t="s">
        <v>33</v>
      </c>
      <c r="AX389" s="13" t="s">
        <v>73</v>
      </c>
      <c r="AY389" s="153" t="s">
        <v>131</v>
      </c>
    </row>
    <row r="390" spans="2:65" s="12" customFormat="1" ht="10.199999999999999">
      <c r="B390" s="145"/>
      <c r="D390" s="146" t="s">
        <v>142</v>
      </c>
      <c r="E390" s="147" t="s">
        <v>19</v>
      </c>
      <c r="F390" s="148" t="s">
        <v>523</v>
      </c>
      <c r="H390" s="147" t="s">
        <v>19</v>
      </c>
      <c r="I390" s="149"/>
      <c r="L390" s="145"/>
      <c r="M390" s="150"/>
      <c r="T390" s="151"/>
      <c r="AT390" s="147" t="s">
        <v>142</v>
      </c>
      <c r="AU390" s="147" t="s">
        <v>81</v>
      </c>
      <c r="AV390" s="12" t="s">
        <v>34</v>
      </c>
      <c r="AW390" s="12" t="s">
        <v>33</v>
      </c>
      <c r="AX390" s="12" t="s">
        <v>73</v>
      </c>
      <c r="AY390" s="147" t="s">
        <v>131</v>
      </c>
    </row>
    <row r="391" spans="2:65" s="13" customFormat="1" ht="10.199999999999999">
      <c r="B391" s="152"/>
      <c r="D391" s="146" t="s">
        <v>142</v>
      </c>
      <c r="E391" s="153" t="s">
        <v>19</v>
      </c>
      <c r="F391" s="154" t="s">
        <v>524</v>
      </c>
      <c r="H391" s="155">
        <v>33.299999999999997</v>
      </c>
      <c r="I391" s="156"/>
      <c r="L391" s="152"/>
      <c r="M391" s="157"/>
      <c r="T391" s="158"/>
      <c r="AT391" s="153" t="s">
        <v>142</v>
      </c>
      <c r="AU391" s="153" t="s">
        <v>81</v>
      </c>
      <c r="AV391" s="13" t="s">
        <v>81</v>
      </c>
      <c r="AW391" s="13" t="s">
        <v>33</v>
      </c>
      <c r="AX391" s="13" t="s">
        <v>73</v>
      </c>
      <c r="AY391" s="153" t="s">
        <v>131</v>
      </c>
    </row>
    <row r="392" spans="2:65" s="14" customFormat="1" ht="10.199999999999999">
      <c r="B392" s="159"/>
      <c r="D392" s="146" t="s">
        <v>142</v>
      </c>
      <c r="E392" s="160" t="s">
        <v>19</v>
      </c>
      <c r="F392" s="161" t="s">
        <v>147</v>
      </c>
      <c r="H392" s="162">
        <v>52.73</v>
      </c>
      <c r="I392" s="163"/>
      <c r="L392" s="159"/>
      <c r="M392" s="164"/>
      <c r="T392" s="165"/>
      <c r="AT392" s="160" t="s">
        <v>142</v>
      </c>
      <c r="AU392" s="160" t="s">
        <v>81</v>
      </c>
      <c r="AV392" s="14" t="s">
        <v>87</v>
      </c>
      <c r="AW392" s="14" t="s">
        <v>33</v>
      </c>
      <c r="AX392" s="14" t="s">
        <v>34</v>
      </c>
      <c r="AY392" s="160" t="s">
        <v>131</v>
      </c>
    </row>
    <row r="393" spans="2:65" s="11" customFormat="1" ht="25.95" customHeight="1">
      <c r="B393" s="116"/>
      <c r="D393" s="117" t="s">
        <v>72</v>
      </c>
      <c r="E393" s="118" t="s">
        <v>534</v>
      </c>
      <c r="F393" s="118" t="s">
        <v>535</v>
      </c>
      <c r="I393" s="119"/>
      <c r="J393" s="120">
        <f>BK393</f>
        <v>0</v>
      </c>
      <c r="L393" s="116"/>
      <c r="M393" s="121"/>
      <c r="P393" s="122">
        <f>SUM(P394:P399)</f>
        <v>0</v>
      </c>
      <c r="R393" s="122">
        <f>SUM(R394:R399)</f>
        <v>0</v>
      </c>
      <c r="T393" s="123">
        <f>SUM(T394:T399)</f>
        <v>0</v>
      </c>
      <c r="AR393" s="117" t="s">
        <v>90</v>
      </c>
      <c r="AT393" s="124" t="s">
        <v>72</v>
      </c>
      <c r="AU393" s="124" t="s">
        <v>73</v>
      </c>
      <c r="AY393" s="117" t="s">
        <v>131</v>
      </c>
      <c r="BK393" s="125">
        <f>SUM(BK394:BK399)</f>
        <v>0</v>
      </c>
    </row>
    <row r="394" spans="2:65" s="1" customFormat="1" ht="16.5" customHeight="1">
      <c r="B394" s="33"/>
      <c r="C394" s="128" t="s">
        <v>517</v>
      </c>
      <c r="D394" s="128" t="s">
        <v>134</v>
      </c>
      <c r="E394" s="129" t="s">
        <v>536</v>
      </c>
      <c r="F394" s="130" t="s">
        <v>537</v>
      </c>
      <c r="G394" s="131" t="s">
        <v>538</v>
      </c>
      <c r="H394" s="132">
        <v>1</v>
      </c>
      <c r="I394" s="133"/>
      <c r="J394" s="134">
        <f>ROUND(I394*H394,2)</f>
        <v>0</v>
      </c>
      <c r="K394" s="130" t="s">
        <v>138</v>
      </c>
      <c r="L394" s="33"/>
      <c r="M394" s="135" t="s">
        <v>19</v>
      </c>
      <c r="N394" s="136" t="s">
        <v>44</v>
      </c>
      <c r="P394" s="137">
        <f>O394*H394</f>
        <v>0</v>
      </c>
      <c r="Q394" s="137">
        <v>0</v>
      </c>
      <c r="R394" s="137">
        <f>Q394*H394</f>
        <v>0</v>
      </c>
      <c r="S394" s="137">
        <v>0</v>
      </c>
      <c r="T394" s="138">
        <f>S394*H394</f>
        <v>0</v>
      </c>
      <c r="AR394" s="139" t="s">
        <v>539</v>
      </c>
      <c r="AT394" s="139" t="s">
        <v>134</v>
      </c>
      <c r="AU394" s="139" t="s">
        <v>34</v>
      </c>
      <c r="AY394" s="18" t="s">
        <v>131</v>
      </c>
      <c r="BE394" s="140">
        <f>IF(N394="základní",J394,0)</f>
        <v>0</v>
      </c>
      <c r="BF394" s="140">
        <f>IF(N394="snížená",J394,0)</f>
        <v>0</v>
      </c>
      <c r="BG394" s="140">
        <f>IF(N394="zákl. přenesená",J394,0)</f>
        <v>0</v>
      </c>
      <c r="BH394" s="140">
        <f>IF(N394="sníž. přenesená",J394,0)</f>
        <v>0</v>
      </c>
      <c r="BI394" s="140">
        <f>IF(N394="nulová",J394,0)</f>
        <v>0</v>
      </c>
      <c r="BJ394" s="18" t="s">
        <v>34</v>
      </c>
      <c r="BK394" s="140">
        <f>ROUND(I394*H394,2)</f>
        <v>0</v>
      </c>
      <c r="BL394" s="18" t="s">
        <v>539</v>
      </c>
      <c r="BM394" s="139" t="s">
        <v>540</v>
      </c>
    </row>
    <row r="395" spans="2:65" s="1" customFormat="1" ht="10.199999999999999" hidden="1">
      <c r="B395" s="33"/>
      <c r="D395" s="141" t="s">
        <v>140</v>
      </c>
      <c r="F395" s="142" t="s">
        <v>541</v>
      </c>
      <c r="I395" s="143"/>
      <c r="L395" s="33"/>
      <c r="M395" s="144"/>
      <c r="T395" s="54"/>
      <c r="AT395" s="18" t="s">
        <v>140</v>
      </c>
      <c r="AU395" s="18" t="s">
        <v>34</v>
      </c>
    </row>
    <row r="396" spans="2:65" s="1" customFormat="1" ht="16.5" customHeight="1">
      <c r="B396" s="33"/>
      <c r="C396" s="128" t="s">
        <v>542</v>
      </c>
      <c r="D396" s="128" t="s">
        <v>134</v>
      </c>
      <c r="E396" s="129" t="s">
        <v>543</v>
      </c>
      <c r="F396" s="130" t="s">
        <v>544</v>
      </c>
      <c r="G396" s="131" t="s">
        <v>538</v>
      </c>
      <c r="H396" s="132">
        <v>1</v>
      </c>
      <c r="I396" s="133"/>
      <c r="J396" s="134">
        <f>ROUND(I396*H396,2)</f>
        <v>0</v>
      </c>
      <c r="K396" s="130" t="s">
        <v>19</v>
      </c>
      <c r="L396" s="33"/>
      <c r="M396" s="135" t="s">
        <v>19</v>
      </c>
      <c r="N396" s="136" t="s">
        <v>44</v>
      </c>
      <c r="P396" s="137">
        <f>O396*H396</f>
        <v>0</v>
      </c>
      <c r="Q396" s="137">
        <v>0</v>
      </c>
      <c r="R396" s="137">
        <f>Q396*H396</f>
        <v>0</v>
      </c>
      <c r="S396" s="137">
        <v>0</v>
      </c>
      <c r="T396" s="138">
        <f>S396*H396</f>
        <v>0</v>
      </c>
      <c r="AR396" s="139" t="s">
        <v>539</v>
      </c>
      <c r="AT396" s="139" t="s">
        <v>134</v>
      </c>
      <c r="AU396" s="139" t="s">
        <v>34</v>
      </c>
      <c r="AY396" s="18" t="s">
        <v>131</v>
      </c>
      <c r="BE396" s="140">
        <f>IF(N396="základní",J396,0)</f>
        <v>0</v>
      </c>
      <c r="BF396" s="140">
        <f>IF(N396="snížená",J396,0)</f>
        <v>0</v>
      </c>
      <c r="BG396" s="140">
        <f>IF(N396="zákl. přenesená",J396,0)</f>
        <v>0</v>
      </c>
      <c r="BH396" s="140">
        <f>IF(N396="sníž. přenesená",J396,0)</f>
        <v>0</v>
      </c>
      <c r="BI396" s="140">
        <f>IF(N396="nulová",J396,0)</f>
        <v>0</v>
      </c>
      <c r="BJ396" s="18" t="s">
        <v>34</v>
      </c>
      <c r="BK396" s="140">
        <f>ROUND(I396*H396,2)</f>
        <v>0</v>
      </c>
      <c r="BL396" s="18" t="s">
        <v>539</v>
      </c>
      <c r="BM396" s="139" t="s">
        <v>545</v>
      </c>
    </row>
    <row r="397" spans="2:65" s="1" customFormat="1" ht="28.8">
      <c r="B397" s="33"/>
      <c r="D397" s="146" t="s">
        <v>368</v>
      </c>
      <c r="F397" s="183" t="s">
        <v>546</v>
      </c>
      <c r="I397" s="143"/>
      <c r="L397" s="33"/>
      <c r="M397" s="144"/>
      <c r="T397" s="54"/>
      <c r="AT397" s="18" t="s">
        <v>368</v>
      </c>
      <c r="AU397" s="18" t="s">
        <v>34</v>
      </c>
    </row>
    <row r="398" spans="2:65" s="1" customFormat="1" ht="16.5" customHeight="1">
      <c r="B398" s="33"/>
      <c r="C398" s="128" t="s">
        <v>468</v>
      </c>
      <c r="D398" s="128" t="s">
        <v>134</v>
      </c>
      <c r="E398" s="129" t="s">
        <v>547</v>
      </c>
      <c r="F398" s="130" t="s">
        <v>548</v>
      </c>
      <c r="G398" s="131" t="s">
        <v>538</v>
      </c>
      <c r="H398" s="132">
        <v>1</v>
      </c>
      <c r="I398" s="133"/>
      <c r="J398" s="134">
        <f>ROUND(I398*H398,2)</f>
        <v>0</v>
      </c>
      <c r="K398" s="130" t="s">
        <v>138</v>
      </c>
      <c r="L398" s="33"/>
      <c r="M398" s="135" t="s">
        <v>19</v>
      </c>
      <c r="N398" s="136" t="s">
        <v>44</v>
      </c>
      <c r="P398" s="137">
        <f>O398*H398</f>
        <v>0</v>
      </c>
      <c r="Q398" s="137">
        <v>0</v>
      </c>
      <c r="R398" s="137">
        <f>Q398*H398</f>
        <v>0</v>
      </c>
      <c r="S398" s="137">
        <v>0</v>
      </c>
      <c r="T398" s="138">
        <f>S398*H398</f>
        <v>0</v>
      </c>
      <c r="AR398" s="139" t="s">
        <v>539</v>
      </c>
      <c r="AT398" s="139" t="s">
        <v>134</v>
      </c>
      <c r="AU398" s="139" t="s">
        <v>34</v>
      </c>
      <c r="AY398" s="18" t="s">
        <v>131</v>
      </c>
      <c r="BE398" s="140">
        <f>IF(N398="základní",J398,0)</f>
        <v>0</v>
      </c>
      <c r="BF398" s="140">
        <f>IF(N398="snížená",J398,0)</f>
        <v>0</v>
      </c>
      <c r="BG398" s="140">
        <f>IF(N398="zákl. přenesená",J398,0)</f>
        <v>0</v>
      </c>
      <c r="BH398" s="140">
        <f>IF(N398="sníž. přenesená",J398,0)</f>
        <v>0</v>
      </c>
      <c r="BI398" s="140">
        <f>IF(N398="nulová",J398,0)</f>
        <v>0</v>
      </c>
      <c r="BJ398" s="18" t="s">
        <v>34</v>
      </c>
      <c r="BK398" s="140">
        <f>ROUND(I398*H398,2)</f>
        <v>0</v>
      </c>
      <c r="BL398" s="18" t="s">
        <v>539</v>
      </c>
      <c r="BM398" s="139" t="s">
        <v>549</v>
      </c>
    </row>
    <row r="399" spans="2:65" s="1" customFormat="1" ht="10.199999999999999" hidden="1">
      <c r="B399" s="33"/>
      <c r="D399" s="141" t="s">
        <v>140</v>
      </c>
      <c r="F399" s="142" t="s">
        <v>550</v>
      </c>
      <c r="I399" s="143"/>
      <c r="L399" s="33"/>
      <c r="M399" s="184"/>
      <c r="N399" s="185"/>
      <c r="O399" s="185"/>
      <c r="P399" s="185"/>
      <c r="Q399" s="185"/>
      <c r="R399" s="185"/>
      <c r="S399" s="185"/>
      <c r="T399" s="186"/>
      <c r="AT399" s="18" t="s">
        <v>140</v>
      </c>
      <c r="AU399" s="18" t="s">
        <v>34</v>
      </c>
    </row>
    <row r="400" spans="2:65" s="1" customFormat="1" ht="6.9" customHeight="1">
      <c r="B400" s="42"/>
      <c r="C400" s="43"/>
      <c r="D400" s="43"/>
      <c r="E400" s="43"/>
      <c r="F400" s="43"/>
      <c r="G400" s="43"/>
      <c r="H400" s="43"/>
      <c r="I400" s="43"/>
      <c r="J400" s="43"/>
      <c r="K400" s="43"/>
      <c r="L400" s="33"/>
    </row>
  </sheetData>
  <sheetProtection algorithmName="SHA-512" hashValue="+Rf+fLjmGl0OsqmC7iP/1LGW2bkuoboFWGjX8geSDAsofyEhSQbZ+BjaQRM2vLDJGj5Tzn7E+tMP4H5aKHj8Pg==" saltValue="Oyn+3xOz5/PJrpQxuuZABZfc13K2mlPu9rpiDeRWI8DuRiXvDxVlqrXEf2gxluwBuY5NZ8BIp6Cr/0LxmHJPCg==" spinCount="100000" sheet="1" objects="1" scenarios="1" formatColumns="0" formatRows="0" autoFilter="0"/>
  <autoFilter ref="C94:K399" xr:uid="{00000000-0009-0000-0000-000001000000}">
    <filterColumn colId="1">
      <filters blank="1">
        <filter val="D"/>
        <filter val="K"/>
        <filter val="M"/>
        <filter val="P"/>
        <filter val="VV"/>
      </filters>
    </filterColumn>
  </autoFilter>
  <mergeCells count="9">
    <mergeCell ref="E50:H50"/>
    <mergeCell ref="E85:H85"/>
    <mergeCell ref="E87:H87"/>
    <mergeCell ref="L2:V2"/>
    <mergeCell ref="E7:H7"/>
    <mergeCell ref="E9:H9"/>
    <mergeCell ref="E18:H18"/>
    <mergeCell ref="E27:H27"/>
    <mergeCell ref="E48:H48"/>
  </mergeCells>
  <hyperlinks>
    <hyperlink ref="F99" r:id="rId1" xr:uid="{00000000-0004-0000-0100-000000000000}"/>
    <hyperlink ref="F129" r:id="rId2" xr:uid="{00000000-0004-0000-0100-000001000000}"/>
    <hyperlink ref="F134" r:id="rId3" xr:uid="{00000000-0004-0000-0100-000002000000}"/>
    <hyperlink ref="F137" r:id="rId4" xr:uid="{00000000-0004-0000-0100-000003000000}"/>
    <hyperlink ref="F139" r:id="rId5" xr:uid="{00000000-0004-0000-0100-000004000000}"/>
    <hyperlink ref="F144" r:id="rId6" xr:uid="{00000000-0004-0000-0100-000005000000}"/>
    <hyperlink ref="F147" r:id="rId7" xr:uid="{00000000-0004-0000-0100-000006000000}"/>
    <hyperlink ref="F149" r:id="rId8" xr:uid="{00000000-0004-0000-0100-000007000000}"/>
    <hyperlink ref="F156" r:id="rId9" xr:uid="{00000000-0004-0000-0100-000008000000}"/>
    <hyperlink ref="F161" r:id="rId10" xr:uid="{00000000-0004-0000-0100-000009000000}"/>
    <hyperlink ref="F166" r:id="rId11" xr:uid="{00000000-0004-0000-0100-00000A000000}"/>
    <hyperlink ref="F173" r:id="rId12" xr:uid="{00000000-0004-0000-0100-00000B000000}"/>
    <hyperlink ref="F182" r:id="rId13" xr:uid="{00000000-0004-0000-0100-00000C000000}"/>
    <hyperlink ref="F184" r:id="rId14" xr:uid="{00000000-0004-0000-0100-00000D000000}"/>
    <hyperlink ref="F186" r:id="rId15" xr:uid="{00000000-0004-0000-0100-00000E000000}"/>
    <hyperlink ref="F188" r:id="rId16" xr:uid="{00000000-0004-0000-0100-00000F000000}"/>
    <hyperlink ref="F191" r:id="rId17" xr:uid="{00000000-0004-0000-0100-000010000000}"/>
    <hyperlink ref="F194" r:id="rId18" xr:uid="{00000000-0004-0000-0100-000011000000}"/>
    <hyperlink ref="F198" r:id="rId19" xr:uid="{00000000-0004-0000-0100-000012000000}"/>
    <hyperlink ref="F207" r:id="rId20" xr:uid="{00000000-0004-0000-0100-000013000000}"/>
    <hyperlink ref="F221" r:id="rId21" xr:uid="{00000000-0004-0000-0100-000014000000}"/>
    <hyperlink ref="F235" r:id="rId22" xr:uid="{00000000-0004-0000-0100-000015000000}"/>
    <hyperlink ref="F238" r:id="rId23" xr:uid="{00000000-0004-0000-0100-000016000000}"/>
    <hyperlink ref="F245" r:id="rId24" xr:uid="{00000000-0004-0000-0100-000017000000}"/>
    <hyperlink ref="F248" r:id="rId25" xr:uid="{00000000-0004-0000-0100-000018000000}"/>
    <hyperlink ref="F258" r:id="rId26" xr:uid="{00000000-0004-0000-0100-000019000000}"/>
    <hyperlink ref="F261" r:id="rId27" xr:uid="{00000000-0004-0000-0100-00001A000000}"/>
    <hyperlink ref="F266" r:id="rId28" xr:uid="{00000000-0004-0000-0100-00001B000000}"/>
    <hyperlink ref="F271" r:id="rId29" xr:uid="{00000000-0004-0000-0100-00001C000000}"/>
    <hyperlink ref="F276" r:id="rId30" xr:uid="{00000000-0004-0000-0100-00001D000000}"/>
    <hyperlink ref="F285" r:id="rId31" xr:uid="{00000000-0004-0000-0100-00001E000000}"/>
    <hyperlink ref="F290" r:id="rId32" xr:uid="{00000000-0004-0000-0100-00001F000000}"/>
    <hyperlink ref="F295" r:id="rId33" xr:uid="{00000000-0004-0000-0100-000020000000}"/>
    <hyperlink ref="F300" r:id="rId34" xr:uid="{00000000-0004-0000-0100-000021000000}"/>
    <hyperlink ref="F302" r:id="rId35" xr:uid="{00000000-0004-0000-0100-000022000000}"/>
    <hyperlink ref="F309" r:id="rId36" xr:uid="{00000000-0004-0000-0100-000023000000}"/>
    <hyperlink ref="F314" r:id="rId37" xr:uid="{00000000-0004-0000-0100-000024000000}"/>
    <hyperlink ref="F321" r:id="rId38" xr:uid="{00000000-0004-0000-0100-000025000000}"/>
    <hyperlink ref="F326" r:id="rId39" xr:uid="{00000000-0004-0000-0100-000026000000}"/>
    <hyperlink ref="F333" r:id="rId40" xr:uid="{00000000-0004-0000-0100-000027000000}"/>
    <hyperlink ref="F340" r:id="rId41" xr:uid="{00000000-0004-0000-0100-000028000000}"/>
    <hyperlink ref="F345" r:id="rId42" xr:uid="{00000000-0004-0000-0100-000029000000}"/>
    <hyperlink ref="F352" r:id="rId43" xr:uid="{00000000-0004-0000-0100-00002A000000}"/>
    <hyperlink ref="F359" r:id="rId44" xr:uid="{00000000-0004-0000-0100-00002B000000}"/>
    <hyperlink ref="F362" r:id="rId45" xr:uid="{00000000-0004-0000-0100-00002C000000}"/>
    <hyperlink ref="F370" r:id="rId46" xr:uid="{00000000-0004-0000-0100-00002D000000}"/>
    <hyperlink ref="F377" r:id="rId47" xr:uid="{00000000-0004-0000-0100-00002E000000}"/>
    <hyperlink ref="F385" r:id="rId48" xr:uid="{00000000-0004-0000-0100-00002F000000}"/>
    <hyperlink ref="F387" r:id="rId49" xr:uid="{00000000-0004-0000-0100-000030000000}"/>
    <hyperlink ref="F395" r:id="rId50" xr:uid="{00000000-0004-0000-0100-000031000000}"/>
    <hyperlink ref="F399" r:id="rId51" xr:uid="{00000000-0004-0000-0100-00003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5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filterMode="1">
    <pageSetUpPr fitToPage="1"/>
  </sheetPr>
  <dimension ref="B2:BM404"/>
  <sheetViews>
    <sheetView showGridLines="0" topLeftCell="A77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88"/>
      <c r="M2" s="288"/>
      <c r="N2" s="288"/>
      <c r="O2" s="288"/>
      <c r="P2" s="288"/>
      <c r="Q2" s="288"/>
      <c r="R2" s="288"/>
      <c r="S2" s="288"/>
      <c r="T2" s="288"/>
      <c r="U2" s="288"/>
      <c r="V2" s="288"/>
      <c r="AT2" s="18" t="s">
        <v>83</v>
      </c>
    </row>
    <row r="3" spans="2:46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2:46" ht="24.9" customHeight="1">
      <c r="B4" s="21"/>
      <c r="D4" s="22" t="s">
        <v>93</v>
      </c>
      <c r="L4" s="21"/>
      <c r="M4" s="86" t="s">
        <v>10</v>
      </c>
      <c r="AT4" s="18" t="s">
        <v>4</v>
      </c>
    </row>
    <row r="5" spans="2:46" ht="6.9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03" t="str">
        <f>'Rekapitulace stavby'!K6</f>
        <v>Nemocnice Karviná-Ráj - oprava střech kotelny</v>
      </c>
      <c r="F7" s="304"/>
      <c r="G7" s="304"/>
      <c r="H7" s="304"/>
      <c r="L7" s="21"/>
    </row>
    <row r="8" spans="2:46" s="1" customFormat="1" ht="12" customHeight="1">
      <c r="B8" s="33"/>
      <c r="D8" s="28" t="s">
        <v>94</v>
      </c>
      <c r="L8" s="33"/>
    </row>
    <row r="9" spans="2:46" s="1" customFormat="1" ht="16.5" customHeight="1">
      <c r="B9" s="33"/>
      <c r="E9" s="266" t="s">
        <v>551</v>
      </c>
      <c r="F9" s="305"/>
      <c r="G9" s="305"/>
      <c r="H9" s="305"/>
      <c r="L9" s="33"/>
    </row>
    <row r="10" spans="2:46" s="1" customFormat="1" ht="10.199999999999999">
      <c r="B10" s="33"/>
      <c r="L10" s="33"/>
    </row>
    <row r="11" spans="2:46" s="1" customFormat="1" ht="12" customHeight="1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</row>
    <row r="12" spans="2:46" s="1" customFormat="1" ht="12" customHeight="1">
      <c r="B12" s="33"/>
      <c r="D12" s="28" t="s">
        <v>21</v>
      </c>
      <c r="F12" s="26" t="s">
        <v>36</v>
      </c>
      <c r="I12" s="28" t="s">
        <v>23</v>
      </c>
      <c r="J12" s="50" t="str">
        <f>'Rekapitulace stavby'!AN8</f>
        <v>8. 9. 2023</v>
      </c>
      <c r="L12" s="33"/>
    </row>
    <row r="13" spans="2:46" s="1" customFormat="1" ht="10.8" customHeight="1">
      <c r="B13" s="33"/>
      <c r="L13" s="33"/>
    </row>
    <row r="14" spans="2:46" s="1" customFormat="1" ht="12" customHeight="1">
      <c r="B14" s="33"/>
      <c r="D14" s="28" t="s">
        <v>25</v>
      </c>
      <c r="I14" s="28" t="s">
        <v>26</v>
      </c>
      <c r="J14" s="26" t="str">
        <f>IF('Rekapitulace stavby'!AN10="","",'Rekapitulace stavby'!AN10)</f>
        <v/>
      </c>
      <c r="L14" s="33"/>
    </row>
    <row r="15" spans="2:46" s="1" customFormat="1" ht="18" customHeight="1">
      <c r="B15" s="33"/>
      <c r="E15" s="26" t="str">
        <f>IF('Rekapitulace stavby'!E11="","",'Rekapitulace stavby'!E11)</f>
        <v>Nemocnice Karviná-Ráj, p.o.</v>
      </c>
      <c r="I15" s="28" t="s">
        <v>28</v>
      </c>
      <c r="J15" s="26" t="str">
        <f>IF('Rekapitulace stavby'!AN11="","",'Rekapitulace stavby'!AN11)</f>
        <v/>
      </c>
      <c r="L15" s="33"/>
    </row>
    <row r="16" spans="2:46" s="1" customFormat="1" ht="6.9" customHeight="1">
      <c r="B16" s="33"/>
      <c r="L16" s="33"/>
    </row>
    <row r="17" spans="2:12" s="1" customFormat="1" ht="12" customHeight="1">
      <c r="B17" s="33"/>
      <c r="D17" s="28" t="s">
        <v>29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306" t="str">
        <f>'Rekapitulace stavby'!E14</f>
        <v>Vyplň údaj</v>
      </c>
      <c r="F18" s="287"/>
      <c r="G18" s="287"/>
      <c r="H18" s="287"/>
      <c r="I18" s="28" t="s">
        <v>28</v>
      </c>
      <c r="J18" s="29" t="str">
        <f>'Rekapitulace stavby'!AN14</f>
        <v>Vyplň údaj</v>
      </c>
      <c r="L18" s="33"/>
    </row>
    <row r="19" spans="2:12" s="1" customFormat="1" ht="6.9" customHeight="1">
      <c r="B19" s="33"/>
      <c r="L19" s="33"/>
    </row>
    <row r="20" spans="2:12" s="1" customFormat="1" ht="12" customHeight="1">
      <c r="B20" s="33"/>
      <c r="D20" s="28" t="s">
        <v>31</v>
      </c>
      <c r="I20" s="28" t="s">
        <v>26</v>
      </c>
      <c r="J20" s="26" t="str">
        <f>IF('Rekapitulace stavby'!AN16="","",'Rekapitulace stavby'!AN16)</f>
        <v/>
      </c>
      <c r="L20" s="33"/>
    </row>
    <row r="21" spans="2:12" s="1" customFormat="1" ht="18" customHeight="1">
      <c r="B21" s="33"/>
      <c r="E21" s="26" t="str">
        <f>IF('Rekapitulace stavby'!E17="","",'Rekapitulace stavby'!E17)</f>
        <v>ing. Jiří Majer</v>
      </c>
      <c r="I21" s="28" t="s">
        <v>28</v>
      </c>
      <c r="J21" s="26" t="str">
        <f>IF('Rekapitulace stavby'!AN17="","",'Rekapitulace stavby'!AN17)</f>
        <v/>
      </c>
      <c r="L21" s="33"/>
    </row>
    <row r="22" spans="2:12" s="1" customFormat="1" ht="6.9" customHeight="1">
      <c r="B22" s="33"/>
      <c r="L22" s="33"/>
    </row>
    <row r="23" spans="2:12" s="1" customFormat="1" ht="12" customHeight="1">
      <c r="B23" s="33"/>
      <c r="D23" s="28" t="s">
        <v>35</v>
      </c>
      <c r="I23" s="28" t="s">
        <v>26</v>
      </c>
      <c r="J23" s="26" t="str">
        <f>IF('Rekapitulace stavby'!AN19="","",'Rekapitulace stavby'!AN19)</f>
        <v/>
      </c>
      <c r="L23" s="33"/>
    </row>
    <row r="24" spans="2:12" s="1" customFormat="1" ht="18" customHeight="1">
      <c r="B24" s="33"/>
      <c r="E24" s="26" t="str">
        <f>IF('Rekapitulace stavby'!E20="","",'Rekapitulace stavby'!E20)</f>
        <v xml:space="preserve"> </v>
      </c>
      <c r="I24" s="28" t="s">
        <v>28</v>
      </c>
      <c r="J24" s="26" t="str">
        <f>IF('Rekapitulace stavby'!AN20="","",'Rekapitulace stavby'!AN20)</f>
        <v/>
      </c>
      <c r="L24" s="33"/>
    </row>
    <row r="25" spans="2:12" s="1" customFormat="1" ht="6.9" customHeight="1">
      <c r="B25" s="33"/>
      <c r="L25" s="33"/>
    </row>
    <row r="26" spans="2:12" s="1" customFormat="1" ht="12" customHeight="1">
      <c r="B26" s="33"/>
      <c r="D26" s="28" t="s">
        <v>37</v>
      </c>
      <c r="L26" s="33"/>
    </row>
    <row r="27" spans="2:12" s="7" customFormat="1" ht="16.5" customHeight="1">
      <c r="B27" s="87"/>
      <c r="E27" s="292" t="s">
        <v>19</v>
      </c>
      <c r="F27" s="292"/>
      <c r="G27" s="292"/>
      <c r="H27" s="292"/>
      <c r="L27" s="87"/>
    </row>
    <row r="28" spans="2:12" s="1" customFormat="1" ht="6.9" customHeight="1">
      <c r="B28" s="33"/>
      <c r="L28" s="33"/>
    </row>
    <row r="29" spans="2:12" s="1" customFormat="1" ht="6.9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88" t="s">
        <v>39</v>
      </c>
      <c r="J30" s="64">
        <f>ROUND(J95, 0)</f>
        <v>0</v>
      </c>
      <c r="L30" s="33"/>
    </row>
    <row r="31" spans="2:12" s="1" customFormat="1" ht="6.9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" customHeight="1">
      <c r="B32" s="33"/>
      <c r="F32" s="36" t="s">
        <v>41</v>
      </c>
      <c r="I32" s="36" t="s">
        <v>40</v>
      </c>
      <c r="J32" s="36" t="s">
        <v>42</v>
      </c>
      <c r="L32" s="33"/>
    </row>
    <row r="33" spans="2:12" s="1" customFormat="1" ht="14.4" customHeight="1">
      <c r="B33" s="33"/>
      <c r="D33" s="53" t="s">
        <v>43</v>
      </c>
      <c r="E33" s="28" t="s">
        <v>44</v>
      </c>
      <c r="F33" s="89">
        <f>ROUND((SUM(BE95:BE403)),  0)</f>
        <v>0</v>
      </c>
      <c r="I33" s="90">
        <v>0.21</v>
      </c>
      <c r="J33" s="89">
        <f>ROUND(((SUM(BE95:BE403))*I33),  0)</f>
        <v>0</v>
      </c>
      <c r="L33" s="33"/>
    </row>
    <row r="34" spans="2:12" s="1" customFormat="1" ht="14.4" customHeight="1">
      <c r="B34" s="33"/>
      <c r="E34" s="28" t="s">
        <v>45</v>
      </c>
      <c r="F34" s="89">
        <f>ROUND((SUM(BF95:BF403)),  0)</f>
        <v>0</v>
      </c>
      <c r="I34" s="90">
        <v>0.15</v>
      </c>
      <c r="J34" s="89">
        <f>ROUND(((SUM(BF95:BF403))*I34),  0)</f>
        <v>0</v>
      </c>
      <c r="L34" s="33"/>
    </row>
    <row r="35" spans="2:12" s="1" customFormat="1" ht="14.4" hidden="1" customHeight="1">
      <c r="B35" s="33"/>
      <c r="E35" s="28" t="s">
        <v>46</v>
      </c>
      <c r="F35" s="89">
        <f>ROUND((SUM(BG95:BG403)),  0)</f>
        <v>0</v>
      </c>
      <c r="I35" s="90">
        <v>0.21</v>
      </c>
      <c r="J35" s="89">
        <f>0</f>
        <v>0</v>
      </c>
      <c r="L35" s="33"/>
    </row>
    <row r="36" spans="2:12" s="1" customFormat="1" ht="14.4" hidden="1" customHeight="1">
      <c r="B36" s="33"/>
      <c r="E36" s="28" t="s">
        <v>47</v>
      </c>
      <c r="F36" s="89">
        <f>ROUND((SUM(BH95:BH403)),  0)</f>
        <v>0</v>
      </c>
      <c r="I36" s="90">
        <v>0.15</v>
      </c>
      <c r="J36" s="89">
        <f>0</f>
        <v>0</v>
      </c>
      <c r="L36" s="33"/>
    </row>
    <row r="37" spans="2:12" s="1" customFormat="1" ht="14.4" hidden="1" customHeight="1">
      <c r="B37" s="33"/>
      <c r="E37" s="28" t="s">
        <v>48</v>
      </c>
      <c r="F37" s="89">
        <f>ROUND((SUM(BI95:BI403)),  0)</f>
        <v>0</v>
      </c>
      <c r="I37" s="90">
        <v>0</v>
      </c>
      <c r="J37" s="89">
        <f>0</f>
        <v>0</v>
      </c>
      <c r="L37" s="33"/>
    </row>
    <row r="38" spans="2:12" s="1" customFormat="1" ht="6.9" customHeight="1">
      <c r="B38" s="33"/>
      <c r="L38" s="33"/>
    </row>
    <row r="39" spans="2:12" s="1" customFormat="1" ht="25.35" customHeight="1">
      <c r="B39" s="33"/>
      <c r="C39" s="91"/>
      <c r="D39" s="92" t="s">
        <v>49</v>
      </c>
      <c r="E39" s="55"/>
      <c r="F39" s="55"/>
      <c r="G39" s="93" t="s">
        <v>50</v>
      </c>
      <c r="H39" s="94" t="s">
        <v>51</v>
      </c>
      <c r="I39" s="55"/>
      <c r="J39" s="95">
        <f>SUM(J30:J37)</f>
        <v>0</v>
      </c>
      <c r="K39" s="96"/>
      <c r="L39" s="33"/>
    </row>
    <row r="40" spans="2:12" s="1" customFormat="1" ht="14.4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" customHeight="1">
      <c r="B45" s="33"/>
      <c r="C45" s="22" t="s">
        <v>96</v>
      </c>
      <c r="L45" s="33"/>
    </row>
    <row r="46" spans="2:12" s="1" customFormat="1" ht="6.9" customHeight="1">
      <c r="B46" s="33"/>
      <c r="L46" s="33"/>
    </row>
    <row r="47" spans="2:12" s="1" customFormat="1" ht="12" customHeight="1">
      <c r="B47" s="33"/>
      <c r="C47" s="28" t="s">
        <v>16</v>
      </c>
      <c r="L47" s="33"/>
    </row>
    <row r="48" spans="2:12" s="1" customFormat="1" ht="16.5" customHeight="1">
      <c r="B48" s="33"/>
      <c r="E48" s="303" t="str">
        <f>E7</f>
        <v>Nemocnice Karviná-Ráj - oprava střech kotelny</v>
      </c>
      <c r="F48" s="304"/>
      <c r="G48" s="304"/>
      <c r="H48" s="304"/>
      <c r="L48" s="33"/>
    </row>
    <row r="49" spans="2:47" s="1" customFormat="1" ht="12" customHeight="1">
      <c r="B49" s="33"/>
      <c r="C49" s="28" t="s">
        <v>94</v>
      </c>
      <c r="L49" s="33"/>
    </row>
    <row r="50" spans="2:47" s="1" customFormat="1" ht="16.5" customHeight="1">
      <c r="B50" s="33"/>
      <c r="E50" s="266" t="str">
        <f>E9</f>
        <v>2 - Střechy 4+4A</v>
      </c>
      <c r="F50" s="305"/>
      <c r="G50" s="305"/>
      <c r="H50" s="305"/>
      <c r="L50" s="33"/>
    </row>
    <row r="51" spans="2:47" s="1" customFormat="1" ht="6.9" customHeight="1">
      <c r="B51" s="33"/>
      <c r="L51" s="33"/>
    </row>
    <row r="52" spans="2:47" s="1" customFormat="1" ht="12" customHeight="1">
      <c r="B52" s="33"/>
      <c r="C52" s="28" t="s">
        <v>21</v>
      </c>
      <c r="F52" s="26" t="str">
        <f>F12</f>
        <v xml:space="preserve"> </v>
      </c>
      <c r="I52" s="28" t="s">
        <v>23</v>
      </c>
      <c r="J52" s="50" t="str">
        <f>IF(J12="","",J12)</f>
        <v>8. 9. 2023</v>
      </c>
      <c r="L52" s="33"/>
    </row>
    <row r="53" spans="2:47" s="1" customFormat="1" ht="6.9" customHeight="1">
      <c r="B53" s="33"/>
      <c r="L53" s="33"/>
    </row>
    <row r="54" spans="2:47" s="1" customFormat="1" ht="15.15" customHeight="1">
      <c r="B54" s="33"/>
      <c r="C54" s="28" t="s">
        <v>25</v>
      </c>
      <c r="F54" s="26" t="str">
        <f>E15</f>
        <v>Nemocnice Karviná-Ráj, p.o.</v>
      </c>
      <c r="I54" s="28" t="s">
        <v>31</v>
      </c>
      <c r="J54" s="31" t="str">
        <f>E21</f>
        <v>ing. Jiří Majer</v>
      </c>
      <c r="L54" s="33"/>
    </row>
    <row r="55" spans="2:47" s="1" customFormat="1" ht="15.15" customHeight="1">
      <c r="B55" s="33"/>
      <c r="C55" s="28" t="s">
        <v>29</v>
      </c>
      <c r="F55" s="26" t="str">
        <f>IF(E18="","",E18)</f>
        <v>Vyplň údaj</v>
      </c>
      <c r="I55" s="28" t="s">
        <v>35</v>
      </c>
      <c r="J55" s="31" t="str">
        <f>E24</f>
        <v xml:space="preserve"> 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97" t="s">
        <v>97</v>
      </c>
      <c r="D57" s="91"/>
      <c r="E57" s="91"/>
      <c r="F57" s="91"/>
      <c r="G57" s="91"/>
      <c r="H57" s="91"/>
      <c r="I57" s="91"/>
      <c r="J57" s="98" t="s">
        <v>98</v>
      </c>
      <c r="K57" s="91"/>
      <c r="L57" s="33"/>
    </row>
    <row r="58" spans="2:47" s="1" customFormat="1" ht="10.35" customHeight="1">
      <c r="B58" s="33"/>
      <c r="L58" s="33"/>
    </row>
    <row r="59" spans="2:47" s="1" customFormat="1" ht="22.8" customHeight="1">
      <c r="B59" s="33"/>
      <c r="C59" s="99" t="s">
        <v>71</v>
      </c>
      <c r="J59" s="64">
        <f>J95</f>
        <v>0</v>
      </c>
      <c r="L59" s="33"/>
      <c r="AU59" s="18" t="s">
        <v>99</v>
      </c>
    </row>
    <row r="60" spans="2:47" s="8" customFormat="1" ht="24.9" customHeight="1">
      <c r="B60" s="100"/>
      <c r="D60" s="101" t="s">
        <v>100</v>
      </c>
      <c r="E60" s="102"/>
      <c r="F60" s="102"/>
      <c r="G60" s="102"/>
      <c r="H60" s="102"/>
      <c r="I60" s="102"/>
      <c r="J60" s="103">
        <f>J96</f>
        <v>0</v>
      </c>
      <c r="L60" s="100"/>
    </row>
    <row r="61" spans="2:47" s="9" customFormat="1" ht="19.95" customHeight="1">
      <c r="B61" s="104"/>
      <c r="D61" s="105" t="s">
        <v>552</v>
      </c>
      <c r="E61" s="106"/>
      <c r="F61" s="106"/>
      <c r="G61" s="106"/>
      <c r="H61" s="106"/>
      <c r="I61" s="106"/>
      <c r="J61" s="107">
        <f>J97</f>
        <v>0</v>
      </c>
      <c r="L61" s="104"/>
    </row>
    <row r="62" spans="2:47" s="9" customFormat="1" ht="19.95" customHeight="1">
      <c r="B62" s="104"/>
      <c r="D62" s="105" t="s">
        <v>101</v>
      </c>
      <c r="E62" s="106"/>
      <c r="F62" s="106"/>
      <c r="G62" s="106"/>
      <c r="H62" s="106"/>
      <c r="I62" s="106"/>
      <c r="J62" s="107">
        <f>J108</f>
        <v>0</v>
      </c>
      <c r="L62" s="104"/>
    </row>
    <row r="63" spans="2:47" s="9" customFormat="1" ht="19.95" customHeight="1">
      <c r="B63" s="104"/>
      <c r="D63" s="105" t="s">
        <v>102</v>
      </c>
      <c r="E63" s="106"/>
      <c r="F63" s="106"/>
      <c r="G63" s="106"/>
      <c r="H63" s="106"/>
      <c r="I63" s="106"/>
      <c r="J63" s="107">
        <f>J139</f>
        <v>0</v>
      </c>
      <c r="L63" s="104"/>
    </row>
    <row r="64" spans="2:47" s="9" customFormat="1" ht="19.95" customHeight="1">
      <c r="B64" s="104"/>
      <c r="D64" s="105" t="s">
        <v>103</v>
      </c>
      <c r="E64" s="106"/>
      <c r="F64" s="106"/>
      <c r="G64" s="106"/>
      <c r="H64" s="106"/>
      <c r="I64" s="106"/>
      <c r="J64" s="107">
        <f>J187</f>
        <v>0</v>
      </c>
      <c r="L64" s="104"/>
    </row>
    <row r="65" spans="2:12" s="9" customFormat="1" ht="19.95" customHeight="1">
      <c r="B65" s="104"/>
      <c r="D65" s="105" t="s">
        <v>104</v>
      </c>
      <c r="E65" s="106"/>
      <c r="F65" s="106"/>
      <c r="G65" s="106"/>
      <c r="H65" s="106"/>
      <c r="I65" s="106"/>
      <c r="J65" s="107">
        <f>J189</f>
        <v>0</v>
      </c>
      <c r="L65" s="104"/>
    </row>
    <row r="66" spans="2:12" s="9" customFormat="1" ht="19.95" customHeight="1">
      <c r="B66" s="104"/>
      <c r="D66" s="105" t="s">
        <v>105</v>
      </c>
      <c r="E66" s="106"/>
      <c r="F66" s="106"/>
      <c r="G66" s="106"/>
      <c r="H66" s="106"/>
      <c r="I66" s="106"/>
      <c r="J66" s="107">
        <f>J202</f>
        <v>0</v>
      </c>
      <c r="L66" s="104"/>
    </row>
    <row r="67" spans="2:12" s="8" customFormat="1" ht="24.9" customHeight="1">
      <c r="B67" s="100"/>
      <c r="D67" s="101" t="s">
        <v>106</v>
      </c>
      <c r="E67" s="102"/>
      <c r="F67" s="102"/>
      <c r="G67" s="102"/>
      <c r="H67" s="102"/>
      <c r="I67" s="102"/>
      <c r="J67" s="103">
        <f>J205</f>
        <v>0</v>
      </c>
      <c r="L67" s="100"/>
    </row>
    <row r="68" spans="2:12" s="9" customFormat="1" ht="19.95" customHeight="1">
      <c r="B68" s="104"/>
      <c r="D68" s="105" t="s">
        <v>107</v>
      </c>
      <c r="E68" s="106"/>
      <c r="F68" s="106"/>
      <c r="G68" s="106"/>
      <c r="H68" s="106"/>
      <c r="I68" s="106"/>
      <c r="J68" s="107">
        <f>J206</f>
        <v>0</v>
      </c>
      <c r="L68" s="104"/>
    </row>
    <row r="69" spans="2:12" s="9" customFormat="1" ht="19.95" customHeight="1">
      <c r="B69" s="104"/>
      <c r="D69" s="105" t="s">
        <v>109</v>
      </c>
      <c r="E69" s="106"/>
      <c r="F69" s="106"/>
      <c r="G69" s="106"/>
      <c r="H69" s="106"/>
      <c r="I69" s="106"/>
      <c r="J69" s="107">
        <f>J253</f>
        <v>0</v>
      </c>
      <c r="L69" s="104"/>
    </row>
    <row r="70" spans="2:12" s="9" customFormat="1" ht="19.95" customHeight="1">
      <c r="B70" s="104"/>
      <c r="D70" s="105" t="s">
        <v>110</v>
      </c>
      <c r="E70" s="106"/>
      <c r="F70" s="106"/>
      <c r="G70" s="106"/>
      <c r="H70" s="106"/>
      <c r="I70" s="106"/>
      <c r="J70" s="107">
        <f>J266</f>
        <v>0</v>
      </c>
      <c r="L70" s="104"/>
    </row>
    <row r="71" spans="2:12" s="9" customFormat="1" ht="19.95" customHeight="1">
      <c r="B71" s="104"/>
      <c r="D71" s="105" t="s">
        <v>111</v>
      </c>
      <c r="E71" s="106"/>
      <c r="F71" s="106"/>
      <c r="G71" s="106"/>
      <c r="H71" s="106"/>
      <c r="I71" s="106"/>
      <c r="J71" s="107">
        <f>J367</f>
        <v>0</v>
      </c>
      <c r="L71" s="104"/>
    </row>
    <row r="72" spans="2:12" s="9" customFormat="1" ht="19.95" customHeight="1">
      <c r="B72" s="104"/>
      <c r="D72" s="105" t="s">
        <v>553</v>
      </c>
      <c r="E72" s="106"/>
      <c r="F72" s="106"/>
      <c r="G72" s="106"/>
      <c r="H72" s="106"/>
      <c r="I72" s="106"/>
      <c r="J72" s="107">
        <f>J375</f>
        <v>0</v>
      </c>
      <c r="L72" s="104"/>
    </row>
    <row r="73" spans="2:12" s="8" customFormat="1" ht="24.9" customHeight="1">
      <c r="B73" s="100"/>
      <c r="D73" s="101" t="s">
        <v>113</v>
      </c>
      <c r="E73" s="102"/>
      <c r="F73" s="102"/>
      <c r="G73" s="102"/>
      <c r="H73" s="102"/>
      <c r="I73" s="102"/>
      <c r="J73" s="103">
        <f>J380</f>
        <v>0</v>
      </c>
      <c r="L73" s="100"/>
    </row>
    <row r="74" spans="2:12" s="9" customFormat="1" ht="19.95" customHeight="1">
      <c r="B74" s="104"/>
      <c r="D74" s="105" t="s">
        <v>114</v>
      </c>
      <c r="E74" s="106"/>
      <c r="F74" s="106"/>
      <c r="G74" s="106"/>
      <c r="H74" s="106"/>
      <c r="I74" s="106"/>
      <c r="J74" s="107">
        <f>J381</f>
        <v>0</v>
      </c>
      <c r="L74" s="104"/>
    </row>
    <row r="75" spans="2:12" s="8" customFormat="1" ht="24.9" customHeight="1">
      <c r="B75" s="100"/>
      <c r="D75" s="101" t="s">
        <v>115</v>
      </c>
      <c r="E75" s="102"/>
      <c r="F75" s="102"/>
      <c r="G75" s="102"/>
      <c r="H75" s="102"/>
      <c r="I75" s="102"/>
      <c r="J75" s="103">
        <f>J397</f>
        <v>0</v>
      </c>
      <c r="L75" s="100"/>
    </row>
    <row r="76" spans="2:12" s="1" customFormat="1" ht="21.75" customHeight="1">
      <c r="B76" s="33"/>
      <c r="L76" s="33"/>
    </row>
    <row r="77" spans="2:12" s="1" customFormat="1" ht="6.9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3"/>
    </row>
    <row r="81" spans="2:63" s="1" customFormat="1" ht="6.9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3"/>
    </row>
    <row r="82" spans="2:63" s="1" customFormat="1" ht="24.9" customHeight="1">
      <c r="B82" s="33"/>
      <c r="C82" s="22" t="s">
        <v>116</v>
      </c>
      <c r="L82" s="33"/>
    </row>
    <row r="83" spans="2:63" s="1" customFormat="1" ht="6.9" customHeight="1">
      <c r="B83" s="33"/>
      <c r="L83" s="33"/>
    </row>
    <row r="84" spans="2:63" s="1" customFormat="1" ht="12" customHeight="1">
      <c r="B84" s="33"/>
      <c r="C84" s="28" t="s">
        <v>16</v>
      </c>
      <c r="L84" s="33"/>
    </row>
    <row r="85" spans="2:63" s="1" customFormat="1" ht="16.5" customHeight="1">
      <c r="B85" s="33"/>
      <c r="E85" s="303" t="str">
        <f>E7</f>
        <v>Nemocnice Karviná-Ráj - oprava střech kotelny</v>
      </c>
      <c r="F85" s="304"/>
      <c r="G85" s="304"/>
      <c r="H85" s="304"/>
      <c r="L85" s="33"/>
    </row>
    <row r="86" spans="2:63" s="1" customFormat="1" ht="12" customHeight="1">
      <c r="B86" s="33"/>
      <c r="C86" s="28" t="s">
        <v>94</v>
      </c>
      <c r="L86" s="33"/>
    </row>
    <row r="87" spans="2:63" s="1" customFormat="1" ht="16.5" customHeight="1">
      <c r="B87" s="33"/>
      <c r="E87" s="266" t="str">
        <f>E9</f>
        <v>2 - Střechy 4+4A</v>
      </c>
      <c r="F87" s="305"/>
      <c r="G87" s="305"/>
      <c r="H87" s="305"/>
      <c r="L87" s="33"/>
    </row>
    <row r="88" spans="2:63" s="1" customFormat="1" ht="6.9" customHeight="1">
      <c r="B88" s="33"/>
      <c r="L88" s="33"/>
    </row>
    <row r="89" spans="2:63" s="1" customFormat="1" ht="12" customHeight="1">
      <c r="B89" s="33"/>
      <c r="C89" s="28" t="s">
        <v>21</v>
      </c>
      <c r="F89" s="26" t="str">
        <f>F12</f>
        <v xml:space="preserve"> </v>
      </c>
      <c r="I89" s="28" t="s">
        <v>23</v>
      </c>
      <c r="J89" s="50" t="str">
        <f>IF(J12="","",J12)</f>
        <v>8. 9. 2023</v>
      </c>
      <c r="L89" s="33"/>
    </row>
    <row r="90" spans="2:63" s="1" customFormat="1" ht="6.9" customHeight="1">
      <c r="B90" s="33"/>
      <c r="L90" s="33"/>
    </row>
    <row r="91" spans="2:63" s="1" customFormat="1" ht="15.15" customHeight="1">
      <c r="B91" s="33"/>
      <c r="C91" s="28" t="s">
        <v>25</v>
      </c>
      <c r="F91" s="26" t="str">
        <f>E15</f>
        <v>Nemocnice Karviná-Ráj, p.o.</v>
      </c>
      <c r="I91" s="28" t="s">
        <v>31</v>
      </c>
      <c r="J91" s="31" t="str">
        <f>E21</f>
        <v>ing. Jiří Majer</v>
      </c>
      <c r="L91" s="33"/>
    </row>
    <row r="92" spans="2:63" s="1" customFormat="1" ht="15.15" customHeight="1">
      <c r="B92" s="33"/>
      <c r="C92" s="28" t="s">
        <v>29</v>
      </c>
      <c r="F92" s="26" t="str">
        <f>IF(E18="","",E18)</f>
        <v>Vyplň údaj</v>
      </c>
      <c r="I92" s="28" t="s">
        <v>35</v>
      </c>
      <c r="J92" s="31" t="str">
        <f>E24</f>
        <v xml:space="preserve"> </v>
      </c>
      <c r="L92" s="33"/>
    </row>
    <row r="93" spans="2:63" s="1" customFormat="1" ht="10.35" customHeight="1">
      <c r="B93" s="33"/>
      <c r="L93" s="33"/>
    </row>
    <row r="94" spans="2:63" s="10" customFormat="1" ht="29.25" customHeight="1">
      <c r="B94" s="108"/>
      <c r="C94" s="109" t="s">
        <v>117</v>
      </c>
      <c r="D94" s="110" t="s">
        <v>58</v>
      </c>
      <c r="E94" s="110" t="s">
        <v>54</v>
      </c>
      <c r="F94" s="110" t="s">
        <v>55</v>
      </c>
      <c r="G94" s="110" t="s">
        <v>118</v>
      </c>
      <c r="H94" s="110" t="s">
        <v>119</v>
      </c>
      <c r="I94" s="110" t="s">
        <v>120</v>
      </c>
      <c r="J94" s="110" t="s">
        <v>98</v>
      </c>
      <c r="K94" s="111" t="s">
        <v>121</v>
      </c>
      <c r="L94" s="108"/>
      <c r="M94" s="57" t="s">
        <v>19</v>
      </c>
      <c r="N94" s="58" t="s">
        <v>43</v>
      </c>
      <c r="O94" s="58" t="s">
        <v>122</v>
      </c>
      <c r="P94" s="58" t="s">
        <v>123</v>
      </c>
      <c r="Q94" s="58" t="s">
        <v>124</v>
      </c>
      <c r="R94" s="58" t="s">
        <v>125</v>
      </c>
      <c r="S94" s="58" t="s">
        <v>126</v>
      </c>
      <c r="T94" s="59" t="s">
        <v>127</v>
      </c>
    </row>
    <row r="95" spans="2:63" s="1" customFormat="1" ht="22.8" customHeight="1">
      <c r="B95" s="33"/>
      <c r="C95" s="62" t="s">
        <v>128</v>
      </c>
      <c r="J95" s="112">
        <f>BK95</f>
        <v>0</v>
      </c>
      <c r="L95" s="33"/>
      <c r="M95" s="60"/>
      <c r="N95" s="51"/>
      <c r="O95" s="51"/>
      <c r="P95" s="113">
        <f>P96+P205+P380+P397</f>
        <v>0</v>
      </c>
      <c r="Q95" s="51"/>
      <c r="R95" s="113">
        <f>R96+R205+R380+R397</f>
        <v>7.3185065489100012</v>
      </c>
      <c r="S95" s="51"/>
      <c r="T95" s="114">
        <f>T96+T205+T380+T397</f>
        <v>9.9641219399999983</v>
      </c>
      <c r="AT95" s="18" t="s">
        <v>72</v>
      </c>
      <c r="AU95" s="18" t="s">
        <v>99</v>
      </c>
      <c r="BK95" s="115">
        <f>BK96+BK205+BK380+BK397</f>
        <v>0</v>
      </c>
    </row>
    <row r="96" spans="2:63" s="11" customFormat="1" ht="25.95" customHeight="1">
      <c r="B96" s="116"/>
      <c r="D96" s="117" t="s">
        <v>72</v>
      </c>
      <c r="E96" s="118" t="s">
        <v>129</v>
      </c>
      <c r="F96" s="118" t="s">
        <v>130</v>
      </c>
      <c r="I96" s="119"/>
      <c r="J96" s="120">
        <f>BK96</f>
        <v>0</v>
      </c>
      <c r="L96" s="116"/>
      <c r="M96" s="121"/>
      <c r="P96" s="122">
        <f>P97+P108+P139+P187+P189+P202</f>
        <v>0</v>
      </c>
      <c r="R96" s="122">
        <f>R97+R108+R139+R187+R189+R202</f>
        <v>1.9348028900000001</v>
      </c>
      <c r="T96" s="123">
        <f>T97+T108+T139+T187+T189+T202</f>
        <v>8.988389999999999</v>
      </c>
      <c r="AR96" s="117" t="s">
        <v>34</v>
      </c>
      <c r="AT96" s="124" t="s">
        <v>72</v>
      </c>
      <c r="AU96" s="124" t="s">
        <v>73</v>
      </c>
      <c r="AY96" s="117" t="s">
        <v>131</v>
      </c>
      <c r="BK96" s="125">
        <f>BK97+BK108+BK139+BK187+BK189+BK202</f>
        <v>0</v>
      </c>
    </row>
    <row r="97" spans="2:65" s="11" customFormat="1" ht="22.8" customHeight="1">
      <c r="B97" s="116"/>
      <c r="D97" s="117" t="s">
        <v>72</v>
      </c>
      <c r="E97" s="126" t="s">
        <v>84</v>
      </c>
      <c r="F97" s="126" t="s">
        <v>554</v>
      </c>
      <c r="I97" s="119"/>
      <c r="J97" s="127">
        <f>BK97</f>
        <v>0</v>
      </c>
      <c r="L97" s="116"/>
      <c r="M97" s="121"/>
      <c r="P97" s="122">
        <f>SUM(P98:P107)</f>
        <v>0</v>
      </c>
      <c r="R97" s="122">
        <f>SUM(R98:R107)</f>
        <v>0.37018149000000006</v>
      </c>
      <c r="T97" s="123">
        <f>SUM(T98:T107)</f>
        <v>0</v>
      </c>
      <c r="AR97" s="117" t="s">
        <v>34</v>
      </c>
      <c r="AT97" s="124" t="s">
        <v>72</v>
      </c>
      <c r="AU97" s="124" t="s">
        <v>34</v>
      </c>
      <c r="AY97" s="117" t="s">
        <v>131</v>
      </c>
      <c r="BK97" s="125">
        <f>SUM(BK98:BK107)</f>
        <v>0</v>
      </c>
    </row>
    <row r="98" spans="2:65" s="1" customFormat="1" ht="37.799999999999997" customHeight="1">
      <c r="B98" s="33"/>
      <c r="C98" s="128" t="s">
        <v>34</v>
      </c>
      <c r="D98" s="128" t="s">
        <v>134</v>
      </c>
      <c r="E98" s="129" t="s">
        <v>555</v>
      </c>
      <c r="F98" s="130" t="s">
        <v>556</v>
      </c>
      <c r="G98" s="131" t="s">
        <v>137</v>
      </c>
      <c r="H98" s="132">
        <v>12.957000000000001</v>
      </c>
      <c r="I98" s="133"/>
      <c r="J98" s="134">
        <f>ROUND(I98*H98,2)</f>
        <v>0</v>
      </c>
      <c r="K98" s="130" t="s">
        <v>138</v>
      </c>
      <c r="L98" s="33"/>
      <c r="M98" s="135" t="s">
        <v>19</v>
      </c>
      <c r="N98" s="136" t="s">
        <v>44</v>
      </c>
      <c r="P98" s="137">
        <f>O98*H98</f>
        <v>0</v>
      </c>
      <c r="Q98" s="137">
        <v>2.8570000000000002E-2</v>
      </c>
      <c r="R98" s="137">
        <f>Q98*H98</f>
        <v>0.37018149000000006</v>
      </c>
      <c r="S98" s="137">
        <v>0</v>
      </c>
      <c r="T98" s="138">
        <f>S98*H98</f>
        <v>0</v>
      </c>
      <c r="AR98" s="139" t="s">
        <v>87</v>
      </c>
      <c r="AT98" s="139" t="s">
        <v>134</v>
      </c>
      <c r="AU98" s="139" t="s">
        <v>81</v>
      </c>
      <c r="AY98" s="18" t="s">
        <v>131</v>
      </c>
      <c r="BE98" s="140">
        <f>IF(N98="základní",J98,0)</f>
        <v>0</v>
      </c>
      <c r="BF98" s="140">
        <f>IF(N98="snížená",J98,0)</f>
        <v>0</v>
      </c>
      <c r="BG98" s="140">
        <f>IF(N98="zákl. přenesená",J98,0)</f>
        <v>0</v>
      </c>
      <c r="BH98" s="140">
        <f>IF(N98="sníž. přenesená",J98,0)</f>
        <v>0</v>
      </c>
      <c r="BI98" s="140">
        <f>IF(N98="nulová",J98,0)</f>
        <v>0</v>
      </c>
      <c r="BJ98" s="18" t="s">
        <v>34</v>
      </c>
      <c r="BK98" s="140">
        <f>ROUND(I98*H98,2)</f>
        <v>0</v>
      </c>
      <c r="BL98" s="18" t="s">
        <v>87</v>
      </c>
      <c r="BM98" s="139" t="s">
        <v>81</v>
      </c>
    </row>
    <row r="99" spans="2:65" s="1" customFormat="1" ht="10.199999999999999" hidden="1">
      <c r="B99" s="33"/>
      <c r="D99" s="141" t="s">
        <v>140</v>
      </c>
      <c r="F99" s="142" t="s">
        <v>557</v>
      </c>
      <c r="I99" s="143"/>
      <c r="L99" s="33"/>
      <c r="M99" s="144"/>
      <c r="T99" s="54"/>
      <c r="AT99" s="18" t="s">
        <v>140</v>
      </c>
      <c r="AU99" s="18" t="s">
        <v>81</v>
      </c>
    </row>
    <row r="100" spans="2:65" s="12" customFormat="1" ht="10.199999999999999">
      <c r="B100" s="145"/>
      <c r="D100" s="146" t="s">
        <v>142</v>
      </c>
      <c r="E100" s="147" t="s">
        <v>19</v>
      </c>
      <c r="F100" s="148" t="s">
        <v>558</v>
      </c>
      <c r="H100" s="147" t="s">
        <v>19</v>
      </c>
      <c r="I100" s="149"/>
      <c r="L100" s="145"/>
      <c r="M100" s="150"/>
      <c r="T100" s="151"/>
      <c r="AT100" s="147" t="s">
        <v>142</v>
      </c>
      <c r="AU100" s="147" t="s">
        <v>81</v>
      </c>
      <c r="AV100" s="12" t="s">
        <v>34</v>
      </c>
      <c r="AW100" s="12" t="s">
        <v>33</v>
      </c>
      <c r="AX100" s="12" t="s">
        <v>73</v>
      </c>
      <c r="AY100" s="147" t="s">
        <v>131</v>
      </c>
    </row>
    <row r="101" spans="2:65" s="13" customFormat="1" ht="10.199999999999999">
      <c r="B101" s="152"/>
      <c r="D101" s="146" t="s">
        <v>142</v>
      </c>
      <c r="E101" s="153" t="s">
        <v>19</v>
      </c>
      <c r="F101" s="154" t="s">
        <v>559</v>
      </c>
      <c r="H101" s="155">
        <v>6.8280000000000003</v>
      </c>
      <c r="I101" s="156"/>
      <c r="L101" s="152"/>
      <c r="M101" s="157"/>
      <c r="T101" s="158"/>
      <c r="AT101" s="153" t="s">
        <v>142</v>
      </c>
      <c r="AU101" s="153" t="s">
        <v>81</v>
      </c>
      <c r="AV101" s="13" t="s">
        <v>81</v>
      </c>
      <c r="AW101" s="13" t="s">
        <v>33</v>
      </c>
      <c r="AX101" s="13" t="s">
        <v>73</v>
      </c>
      <c r="AY101" s="153" t="s">
        <v>131</v>
      </c>
    </row>
    <row r="102" spans="2:65" s="12" customFormat="1" ht="20.399999999999999">
      <c r="B102" s="145"/>
      <c r="D102" s="146" t="s">
        <v>142</v>
      </c>
      <c r="E102" s="147" t="s">
        <v>19</v>
      </c>
      <c r="F102" s="148" t="s">
        <v>560</v>
      </c>
      <c r="H102" s="147" t="s">
        <v>19</v>
      </c>
      <c r="I102" s="149"/>
      <c r="L102" s="145"/>
      <c r="M102" s="150"/>
      <c r="T102" s="151"/>
      <c r="AT102" s="147" t="s">
        <v>142</v>
      </c>
      <c r="AU102" s="147" t="s">
        <v>81</v>
      </c>
      <c r="AV102" s="12" t="s">
        <v>34</v>
      </c>
      <c r="AW102" s="12" t="s">
        <v>33</v>
      </c>
      <c r="AX102" s="12" t="s">
        <v>73</v>
      </c>
      <c r="AY102" s="147" t="s">
        <v>131</v>
      </c>
    </row>
    <row r="103" spans="2:65" s="13" customFormat="1" ht="10.199999999999999">
      <c r="B103" s="152"/>
      <c r="D103" s="146" t="s">
        <v>142</v>
      </c>
      <c r="E103" s="153" t="s">
        <v>19</v>
      </c>
      <c r="F103" s="154" t="s">
        <v>561</v>
      </c>
      <c r="H103" s="155">
        <v>5.1020000000000003</v>
      </c>
      <c r="I103" s="156"/>
      <c r="L103" s="152"/>
      <c r="M103" s="157"/>
      <c r="T103" s="158"/>
      <c r="AT103" s="153" t="s">
        <v>142</v>
      </c>
      <c r="AU103" s="153" t="s">
        <v>81</v>
      </c>
      <c r="AV103" s="13" t="s">
        <v>81</v>
      </c>
      <c r="AW103" s="13" t="s">
        <v>33</v>
      </c>
      <c r="AX103" s="13" t="s">
        <v>73</v>
      </c>
      <c r="AY103" s="153" t="s">
        <v>131</v>
      </c>
    </row>
    <row r="104" spans="2:65" s="12" customFormat="1" ht="10.199999999999999">
      <c r="B104" s="145"/>
      <c r="D104" s="146" t="s">
        <v>142</v>
      </c>
      <c r="E104" s="147" t="s">
        <v>19</v>
      </c>
      <c r="F104" s="148" t="s">
        <v>562</v>
      </c>
      <c r="H104" s="147" t="s">
        <v>19</v>
      </c>
      <c r="I104" s="149"/>
      <c r="L104" s="145"/>
      <c r="M104" s="150"/>
      <c r="T104" s="151"/>
      <c r="AT104" s="147" t="s">
        <v>142</v>
      </c>
      <c r="AU104" s="147" t="s">
        <v>81</v>
      </c>
      <c r="AV104" s="12" t="s">
        <v>34</v>
      </c>
      <c r="AW104" s="12" t="s">
        <v>33</v>
      </c>
      <c r="AX104" s="12" t="s">
        <v>73</v>
      </c>
      <c r="AY104" s="147" t="s">
        <v>131</v>
      </c>
    </row>
    <row r="105" spans="2:65" s="12" customFormat="1" ht="20.399999999999999">
      <c r="B105" s="145"/>
      <c r="D105" s="146" t="s">
        <v>142</v>
      </c>
      <c r="E105" s="147" t="s">
        <v>19</v>
      </c>
      <c r="F105" s="148" t="s">
        <v>560</v>
      </c>
      <c r="H105" s="147" t="s">
        <v>19</v>
      </c>
      <c r="I105" s="149"/>
      <c r="L105" s="145"/>
      <c r="M105" s="150"/>
      <c r="T105" s="151"/>
      <c r="AT105" s="147" t="s">
        <v>142</v>
      </c>
      <c r="AU105" s="147" t="s">
        <v>81</v>
      </c>
      <c r="AV105" s="12" t="s">
        <v>34</v>
      </c>
      <c r="AW105" s="12" t="s">
        <v>33</v>
      </c>
      <c r="AX105" s="12" t="s">
        <v>73</v>
      </c>
      <c r="AY105" s="147" t="s">
        <v>131</v>
      </c>
    </row>
    <row r="106" spans="2:65" s="13" customFormat="1" ht="10.199999999999999">
      <c r="B106" s="152"/>
      <c r="D106" s="146" t="s">
        <v>142</v>
      </c>
      <c r="E106" s="153" t="s">
        <v>19</v>
      </c>
      <c r="F106" s="154" t="s">
        <v>563</v>
      </c>
      <c r="H106" s="155">
        <v>1.0269999999999999</v>
      </c>
      <c r="I106" s="156"/>
      <c r="L106" s="152"/>
      <c r="M106" s="157"/>
      <c r="T106" s="158"/>
      <c r="AT106" s="153" t="s">
        <v>142</v>
      </c>
      <c r="AU106" s="153" t="s">
        <v>81</v>
      </c>
      <c r="AV106" s="13" t="s">
        <v>81</v>
      </c>
      <c r="AW106" s="13" t="s">
        <v>33</v>
      </c>
      <c r="AX106" s="13" t="s">
        <v>73</v>
      </c>
      <c r="AY106" s="153" t="s">
        <v>131</v>
      </c>
    </row>
    <row r="107" spans="2:65" s="14" customFormat="1" ht="10.199999999999999">
      <c r="B107" s="159"/>
      <c r="D107" s="146" t="s">
        <v>142</v>
      </c>
      <c r="E107" s="160" t="s">
        <v>19</v>
      </c>
      <c r="F107" s="161" t="s">
        <v>147</v>
      </c>
      <c r="H107" s="162">
        <v>12.957000000000001</v>
      </c>
      <c r="I107" s="163"/>
      <c r="L107" s="159"/>
      <c r="M107" s="164"/>
      <c r="T107" s="165"/>
      <c r="AT107" s="160" t="s">
        <v>142</v>
      </c>
      <c r="AU107" s="160" t="s">
        <v>81</v>
      </c>
      <c r="AV107" s="14" t="s">
        <v>87</v>
      </c>
      <c r="AW107" s="14" t="s">
        <v>33</v>
      </c>
      <c r="AX107" s="14" t="s">
        <v>34</v>
      </c>
      <c r="AY107" s="160" t="s">
        <v>131</v>
      </c>
    </row>
    <row r="108" spans="2:65" s="11" customFormat="1" ht="22.8" customHeight="1">
      <c r="B108" s="116"/>
      <c r="D108" s="117" t="s">
        <v>72</v>
      </c>
      <c r="E108" s="126" t="s">
        <v>132</v>
      </c>
      <c r="F108" s="126" t="s">
        <v>133</v>
      </c>
      <c r="I108" s="119"/>
      <c r="J108" s="127">
        <f>BK108</f>
        <v>0</v>
      </c>
      <c r="L108" s="116"/>
      <c r="M108" s="121"/>
      <c r="P108" s="122">
        <f>SUM(P109:P138)</f>
        <v>0</v>
      </c>
      <c r="R108" s="122">
        <f>SUM(R109:R138)</f>
        <v>1.4111830000000001</v>
      </c>
      <c r="T108" s="123">
        <f>SUM(T109:T138)</f>
        <v>0</v>
      </c>
      <c r="AR108" s="117" t="s">
        <v>34</v>
      </c>
      <c r="AT108" s="124" t="s">
        <v>72</v>
      </c>
      <c r="AU108" s="124" t="s">
        <v>34</v>
      </c>
      <c r="AY108" s="117" t="s">
        <v>131</v>
      </c>
      <c r="BK108" s="125">
        <f>SUM(BK109:BK138)</f>
        <v>0</v>
      </c>
    </row>
    <row r="109" spans="2:65" s="1" customFormat="1" ht="37.799999999999997" customHeight="1">
      <c r="B109" s="33"/>
      <c r="C109" s="128" t="s">
        <v>81</v>
      </c>
      <c r="D109" s="128" t="s">
        <v>134</v>
      </c>
      <c r="E109" s="129" t="s">
        <v>564</v>
      </c>
      <c r="F109" s="130" t="s">
        <v>565</v>
      </c>
      <c r="G109" s="131" t="s">
        <v>137</v>
      </c>
      <c r="H109" s="132">
        <v>0.65</v>
      </c>
      <c r="I109" s="133"/>
      <c r="J109" s="134">
        <f>ROUND(I109*H109,2)</f>
        <v>0</v>
      </c>
      <c r="K109" s="130" t="s">
        <v>138</v>
      </c>
      <c r="L109" s="33"/>
      <c r="M109" s="135" t="s">
        <v>19</v>
      </c>
      <c r="N109" s="136" t="s">
        <v>44</v>
      </c>
      <c r="P109" s="137">
        <f>O109*H109</f>
        <v>0</v>
      </c>
      <c r="Q109" s="137">
        <v>5.2900000000000003E-2</v>
      </c>
      <c r="R109" s="137">
        <f>Q109*H109</f>
        <v>3.4385000000000006E-2</v>
      </c>
      <c r="S109" s="137">
        <v>0</v>
      </c>
      <c r="T109" s="138">
        <f>S109*H109</f>
        <v>0</v>
      </c>
      <c r="AR109" s="139" t="s">
        <v>87</v>
      </c>
      <c r="AT109" s="139" t="s">
        <v>134</v>
      </c>
      <c r="AU109" s="139" t="s">
        <v>81</v>
      </c>
      <c r="AY109" s="18" t="s">
        <v>131</v>
      </c>
      <c r="BE109" s="140">
        <f>IF(N109="základní",J109,0)</f>
        <v>0</v>
      </c>
      <c r="BF109" s="140">
        <f>IF(N109="snížená",J109,0)</f>
        <v>0</v>
      </c>
      <c r="BG109" s="140">
        <f>IF(N109="zákl. přenesená",J109,0)</f>
        <v>0</v>
      </c>
      <c r="BH109" s="140">
        <f>IF(N109="sníž. přenesená",J109,0)</f>
        <v>0</v>
      </c>
      <c r="BI109" s="140">
        <f>IF(N109="nulová",J109,0)</f>
        <v>0</v>
      </c>
      <c r="BJ109" s="18" t="s">
        <v>34</v>
      </c>
      <c r="BK109" s="140">
        <f>ROUND(I109*H109,2)</f>
        <v>0</v>
      </c>
      <c r="BL109" s="18" t="s">
        <v>87</v>
      </c>
      <c r="BM109" s="139" t="s">
        <v>566</v>
      </c>
    </row>
    <row r="110" spans="2:65" s="1" customFormat="1" ht="10.199999999999999" hidden="1">
      <c r="B110" s="33"/>
      <c r="D110" s="141" t="s">
        <v>140</v>
      </c>
      <c r="F110" s="142" t="s">
        <v>567</v>
      </c>
      <c r="I110" s="143"/>
      <c r="L110" s="33"/>
      <c r="M110" s="144"/>
      <c r="T110" s="54"/>
      <c r="AT110" s="18" t="s">
        <v>140</v>
      </c>
      <c r="AU110" s="18" t="s">
        <v>81</v>
      </c>
    </row>
    <row r="111" spans="2:65" s="12" customFormat="1" ht="20.399999999999999">
      <c r="B111" s="145"/>
      <c r="D111" s="146" t="s">
        <v>142</v>
      </c>
      <c r="E111" s="147" t="s">
        <v>19</v>
      </c>
      <c r="F111" s="148" t="s">
        <v>568</v>
      </c>
      <c r="H111" s="147" t="s">
        <v>19</v>
      </c>
      <c r="I111" s="149"/>
      <c r="L111" s="145"/>
      <c r="M111" s="150"/>
      <c r="T111" s="151"/>
      <c r="AT111" s="147" t="s">
        <v>142</v>
      </c>
      <c r="AU111" s="147" t="s">
        <v>81</v>
      </c>
      <c r="AV111" s="12" t="s">
        <v>34</v>
      </c>
      <c r="AW111" s="12" t="s">
        <v>33</v>
      </c>
      <c r="AX111" s="12" t="s">
        <v>73</v>
      </c>
      <c r="AY111" s="147" t="s">
        <v>131</v>
      </c>
    </row>
    <row r="112" spans="2:65" s="13" customFormat="1" ht="10.199999999999999">
      <c r="B112" s="152"/>
      <c r="D112" s="146" t="s">
        <v>142</v>
      </c>
      <c r="E112" s="153" t="s">
        <v>19</v>
      </c>
      <c r="F112" s="154" t="s">
        <v>569</v>
      </c>
      <c r="H112" s="155">
        <v>0.65</v>
      </c>
      <c r="I112" s="156"/>
      <c r="L112" s="152"/>
      <c r="M112" s="157"/>
      <c r="T112" s="158"/>
      <c r="AT112" s="153" t="s">
        <v>142</v>
      </c>
      <c r="AU112" s="153" t="s">
        <v>81</v>
      </c>
      <c r="AV112" s="13" t="s">
        <v>81</v>
      </c>
      <c r="AW112" s="13" t="s">
        <v>33</v>
      </c>
      <c r="AX112" s="13" t="s">
        <v>73</v>
      </c>
      <c r="AY112" s="153" t="s">
        <v>131</v>
      </c>
    </row>
    <row r="113" spans="2:65" s="14" customFormat="1" ht="10.199999999999999">
      <c r="B113" s="159"/>
      <c r="D113" s="146" t="s">
        <v>142</v>
      </c>
      <c r="E113" s="160" t="s">
        <v>19</v>
      </c>
      <c r="F113" s="161" t="s">
        <v>147</v>
      </c>
      <c r="H113" s="162">
        <v>0.65</v>
      </c>
      <c r="I113" s="163"/>
      <c r="L113" s="159"/>
      <c r="M113" s="164"/>
      <c r="T113" s="165"/>
      <c r="AT113" s="160" t="s">
        <v>142</v>
      </c>
      <c r="AU113" s="160" t="s">
        <v>81</v>
      </c>
      <c r="AV113" s="14" t="s">
        <v>87</v>
      </c>
      <c r="AW113" s="14" t="s">
        <v>33</v>
      </c>
      <c r="AX113" s="14" t="s">
        <v>34</v>
      </c>
      <c r="AY113" s="160" t="s">
        <v>131</v>
      </c>
    </row>
    <row r="114" spans="2:65" s="1" customFormat="1" ht="33" customHeight="1">
      <c r="B114" s="33"/>
      <c r="C114" s="128" t="s">
        <v>84</v>
      </c>
      <c r="D114" s="128" t="s">
        <v>134</v>
      </c>
      <c r="E114" s="129" t="s">
        <v>135</v>
      </c>
      <c r="F114" s="130" t="s">
        <v>136</v>
      </c>
      <c r="G114" s="131" t="s">
        <v>137</v>
      </c>
      <c r="H114" s="132">
        <v>8.5960000000000001</v>
      </c>
      <c r="I114" s="133"/>
      <c r="J114" s="134">
        <f>ROUND(I114*H114,2)</f>
        <v>0</v>
      </c>
      <c r="K114" s="130" t="s">
        <v>138</v>
      </c>
      <c r="L114" s="33"/>
      <c r="M114" s="135" t="s">
        <v>19</v>
      </c>
      <c r="N114" s="136" t="s">
        <v>44</v>
      </c>
      <c r="P114" s="137">
        <f>O114*H114</f>
        <v>0</v>
      </c>
      <c r="Q114" s="137">
        <v>3.15E-2</v>
      </c>
      <c r="R114" s="137">
        <f>Q114*H114</f>
        <v>0.27077400000000001</v>
      </c>
      <c r="S114" s="137">
        <v>0</v>
      </c>
      <c r="T114" s="138">
        <f>S114*H114</f>
        <v>0</v>
      </c>
      <c r="AR114" s="139" t="s">
        <v>87</v>
      </c>
      <c r="AT114" s="139" t="s">
        <v>134</v>
      </c>
      <c r="AU114" s="139" t="s">
        <v>81</v>
      </c>
      <c r="AY114" s="18" t="s">
        <v>131</v>
      </c>
      <c r="BE114" s="140">
        <f>IF(N114="základní",J114,0)</f>
        <v>0</v>
      </c>
      <c r="BF114" s="140">
        <f>IF(N114="snížená",J114,0)</f>
        <v>0</v>
      </c>
      <c r="BG114" s="140">
        <f>IF(N114="zákl. přenesená",J114,0)</f>
        <v>0</v>
      </c>
      <c r="BH114" s="140">
        <f>IF(N114="sníž. přenesená",J114,0)</f>
        <v>0</v>
      </c>
      <c r="BI114" s="140">
        <f>IF(N114="nulová",J114,0)</f>
        <v>0</v>
      </c>
      <c r="BJ114" s="18" t="s">
        <v>34</v>
      </c>
      <c r="BK114" s="140">
        <f>ROUND(I114*H114,2)</f>
        <v>0</v>
      </c>
      <c r="BL114" s="18" t="s">
        <v>87</v>
      </c>
      <c r="BM114" s="139" t="s">
        <v>570</v>
      </c>
    </row>
    <row r="115" spans="2:65" s="1" customFormat="1" ht="10.199999999999999" hidden="1">
      <c r="B115" s="33"/>
      <c r="D115" s="141" t="s">
        <v>140</v>
      </c>
      <c r="F115" s="142" t="s">
        <v>141</v>
      </c>
      <c r="I115" s="143"/>
      <c r="L115" s="33"/>
      <c r="M115" s="144"/>
      <c r="T115" s="54"/>
      <c r="AT115" s="18" t="s">
        <v>140</v>
      </c>
      <c r="AU115" s="18" t="s">
        <v>81</v>
      </c>
    </row>
    <row r="116" spans="2:65" s="12" customFormat="1" ht="10.199999999999999">
      <c r="B116" s="145"/>
      <c r="D116" s="146" t="s">
        <v>142</v>
      </c>
      <c r="E116" s="147" t="s">
        <v>19</v>
      </c>
      <c r="F116" s="148" t="s">
        <v>571</v>
      </c>
      <c r="H116" s="147" t="s">
        <v>19</v>
      </c>
      <c r="I116" s="149"/>
      <c r="L116" s="145"/>
      <c r="M116" s="150"/>
      <c r="T116" s="151"/>
      <c r="AT116" s="147" t="s">
        <v>142</v>
      </c>
      <c r="AU116" s="147" t="s">
        <v>81</v>
      </c>
      <c r="AV116" s="12" t="s">
        <v>34</v>
      </c>
      <c r="AW116" s="12" t="s">
        <v>33</v>
      </c>
      <c r="AX116" s="12" t="s">
        <v>73</v>
      </c>
      <c r="AY116" s="147" t="s">
        <v>131</v>
      </c>
    </row>
    <row r="117" spans="2:65" s="13" customFormat="1" ht="10.199999999999999">
      <c r="B117" s="152"/>
      <c r="D117" s="146" t="s">
        <v>142</v>
      </c>
      <c r="E117" s="153" t="s">
        <v>19</v>
      </c>
      <c r="F117" s="154" t="s">
        <v>572</v>
      </c>
      <c r="H117" s="155">
        <v>8.5960000000000001</v>
      </c>
      <c r="I117" s="156"/>
      <c r="L117" s="152"/>
      <c r="M117" s="157"/>
      <c r="T117" s="158"/>
      <c r="AT117" s="153" t="s">
        <v>142</v>
      </c>
      <c r="AU117" s="153" t="s">
        <v>81</v>
      </c>
      <c r="AV117" s="13" t="s">
        <v>81</v>
      </c>
      <c r="AW117" s="13" t="s">
        <v>33</v>
      </c>
      <c r="AX117" s="13" t="s">
        <v>73</v>
      </c>
      <c r="AY117" s="153" t="s">
        <v>131</v>
      </c>
    </row>
    <row r="118" spans="2:65" s="14" customFormat="1" ht="10.199999999999999">
      <c r="B118" s="159"/>
      <c r="D118" s="146" t="s">
        <v>142</v>
      </c>
      <c r="E118" s="160" t="s">
        <v>19</v>
      </c>
      <c r="F118" s="161" t="s">
        <v>147</v>
      </c>
      <c r="H118" s="162">
        <v>8.5960000000000001</v>
      </c>
      <c r="I118" s="163"/>
      <c r="L118" s="159"/>
      <c r="M118" s="164"/>
      <c r="T118" s="165"/>
      <c r="AT118" s="160" t="s">
        <v>142</v>
      </c>
      <c r="AU118" s="160" t="s">
        <v>81</v>
      </c>
      <c r="AV118" s="14" t="s">
        <v>87</v>
      </c>
      <c r="AW118" s="14" t="s">
        <v>33</v>
      </c>
      <c r="AX118" s="14" t="s">
        <v>34</v>
      </c>
      <c r="AY118" s="160" t="s">
        <v>131</v>
      </c>
    </row>
    <row r="119" spans="2:65" s="1" customFormat="1" ht="16.5" customHeight="1">
      <c r="B119" s="33"/>
      <c r="C119" s="128" t="s">
        <v>87</v>
      </c>
      <c r="D119" s="128" t="s">
        <v>134</v>
      </c>
      <c r="E119" s="129" t="s">
        <v>573</v>
      </c>
      <c r="F119" s="130" t="s">
        <v>574</v>
      </c>
      <c r="G119" s="131" t="s">
        <v>137</v>
      </c>
      <c r="H119" s="132">
        <v>5.2</v>
      </c>
      <c r="I119" s="133"/>
      <c r="J119" s="134">
        <f>ROUND(I119*H119,2)</f>
        <v>0</v>
      </c>
      <c r="K119" s="130" t="s">
        <v>138</v>
      </c>
      <c r="L119" s="33"/>
      <c r="M119" s="135" t="s">
        <v>19</v>
      </c>
      <c r="N119" s="136" t="s">
        <v>44</v>
      </c>
      <c r="P119" s="137">
        <f>O119*H119</f>
        <v>0</v>
      </c>
      <c r="Q119" s="137">
        <v>1.6070000000000001E-2</v>
      </c>
      <c r="R119" s="137">
        <f>Q119*H119</f>
        <v>8.3564000000000013E-2</v>
      </c>
      <c r="S119" s="137">
        <v>0</v>
      </c>
      <c r="T119" s="138">
        <f>S119*H119</f>
        <v>0</v>
      </c>
      <c r="AR119" s="139" t="s">
        <v>87</v>
      </c>
      <c r="AT119" s="139" t="s">
        <v>134</v>
      </c>
      <c r="AU119" s="139" t="s">
        <v>81</v>
      </c>
      <c r="AY119" s="18" t="s">
        <v>131</v>
      </c>
      <c r="BE119" s="140">
        <f>IF(N119="základní",J119,0)</f>
        <v>0</v>
      </c>
      <c r="BF119" s="140">
        <f>IF(N119="snížená",J119,0)</f>
        <v>0</v>
      </c>
      <c r="BG119" s="140">
        <f>IF(N119="zákl. přenesená",J119,0)</f>
        <v>0</v>
      </c>
      <c r="BH119" s="140">
        <f>IF(N119="sníž. přenesená",J119,0)</f>
        <v>0</v>
      </c>
      <c r="BI119" s="140">
        <f>IF(N119="nulová",J119,0)</f>
        <v>0</v>
      </c>
      <c r="BJ119" s="18" t="s">
        <v>34</v>
      </c>
      <c r="BK119" s="140">
        <f>ROUND(I119*H119,2)</f>
        <v>0</v>
      </c>
      <c r="BL119" s="18" t="s">
        <v>87</v>
      </c>
      <c r="BM119" s="139" t="s">
        <v>575</v>
      </c>
    </row>
    <row r="120" spans="2:65" s="1" customFormat="1" ht="10.199999999999999" hidden="1">
      <c r="B120" s="33"/>
      <c r="D120" s="141" t="s">
        <v>140</v>
      </c>
      <c r="F120" s="142" t="s">
        <v>576</v>
      </c>
      <c r="I120" s="143"/>
      <c r="L120" s="33"/>
      <c r="M120" s="144"/>
      <c r="T120" s="54"/>
      <c r="AT120" s="18" t="s">
        <v>140</v>
      </c>
      <c r="AU120" s="18" t="s">
        <v>81</v>
      </c>
    </row>
    <row r="121" spans="2:65" s="12" customFormat="1" ht="10.199999999999999">
      <c r="B121" s="145"/>
      <c r="D121" s="146" t="s">
        <v>142</v>
      </c>
      <c r="E121" s="147" t="s">
        <v>19</v>
      </c>
      <c r="F121" s="148" t="s">
        <v>577</v>
      </c>
      <c r="H121" s="147" t="s">
        <v>19</v>
      </c>
      <c r="I121" s="149"/>
      <c r="L121" s="145"/>
      <c r="M121" s="150"/>
      <c r="T121" s="151"/>
      <c r="AT121" s="147" t="s">
        <v>142</v>
      </c>
      <c r="AU121" s="147" t="s">
        <v>81</v>
      </c>
      <c r="AV121" s="12" t="s">
        <v>34</v>
      </c>
      <c r="AW121" s="12" t="s">
        <v>33</v>
      </c>
      <c r="AX121" s="12" t="s">
        <v>73</v>
      </c>
      <c r="AY121" s="147" t="s">
        <v>131</v>
      </c>
    </row>
    <row r="122" spans="2:65" s="13" customFormat="1" ht="10.199999999999999">
      <c r="B122" s="152"/>
      <c r="D122" s="146" t="s">
        <v>142</v>
      </c>
      <c r="E122" s="153" t="s">
        <v>19</v>
      </c>
      <c r="F122" s="154" t="s">
        <v>578</v>
      </c>
      <c r="H122" s="155">
        <v>5.2</v>
      </c>
      <c r="I122" s="156"/>
      <c r="L122" s="152"/>
      <c r="M122" s="157"/>
      <c r="T122" s="158"/>
      <c r="AT122" s="153" t="s">
        <v>142</v>
      </c>
      <c r="AU122" s="153" t="s">
        <v>81</v>
      </c>
      <c r="AV122" s="13" t="s">
        <v>81</v>
      </c>
      <c r="AW122" s="13" t="s">
        <v>33</v>
      </c>
      <c r="AX122" s="13" t="s">
        <v>73</v>
      </c>
      <c r="AY122" s="153" t="s">
        <v>131</v>
      </c>
    </row>
    <row r="123" spans="2:65" s="14" customFormat="1" ht="10.199999999999999">
      <c r="B123" s="159"/>
      <c r="D123" s="146" t="s">
        <v>142</v>
      </c>
      <c r="E123" s="160" t="s">
        <v>19</v>
      </c>
      <c r="F123" s="161" t="s">
        <v>147</v>
      </c>
      <c r="H123" s="162">
        <v>5.2</v>
      </c>
      <c r="I123" s="163"/>
      <c r="L123" s="159"/>
      <c r="M123" s="164"/>
      <c r="T123" s="165"/>
      <c r="AT123" s="160" t="s">
        <v>142</v>
      </c>
      <c r="AU123" s="160" t="s">
        <v>81</v>
      </c>
      <c r="AV123" s="14" t="s">
        <v>87</v>
      </c>
      <c r="AW123" s="14" t="s">
        <v>33</v>
      </c>
      <c r="AX123" s="14" t="s">
        <v>34</v>
      </c>
      <c r="AY123" s="160" t="s">
        <v>131</v>
      </c>
    </row>
    <row r="124" spans="2:65" s="1" customFormat="1" ht="16.5" customHeight="1">
      <c r="B124" s="33"/>
      <c r="C124" s="128" t="s">
        <v>90</v>
      </c>
      <c r="D124" s="128" t="s">
        <v>134</v>
      </c>
      <c r="E124" s="129" t="s">
        <v>579</v>
      </c>
      <c r="F124" s="130" t="s">
        <v>580</v>
      </c>
      <c r="G124" s="131" t="s">
        <v>137</v>
      </c>
      <c r="H124" s="132">
        <v>5.2</v>
      </c>
      <c r="I124" s="133"/>
      <c r="J124" s="134">
        <f>ROUND(I124*H124,2)</f>
        <v>0</v>
      </c>
      <c r="K124" s="130" t="s">
        <v>138</v>
      </c>
      <c r="L124" s="33"/>
      <c r="M124" s="135" t="s">
        <v>19</v>
      </c>
      <c r="N124" s="136" t="s">
        <v>44</v>
      </c>
      <c r="P124" s="137">
        <f>O124*H124</f>
        <v>0</v>
      </c>
      <c r="Q124" s="137">
        <v>0</v>
      </c>
      <c r="R124" s="137">
        <f>Q124*H124</f>
        <v>0</v>
      </c>
      <c r="S124" s="137">
        <v>0</v>
      </c>
      <c r="T124" s="138">
        <f>S124*H124</f>
        <v>0</v>
      </c>
      <c r="AR124" s="139" t="s">
        <v>87</v>
      </c>
      <c r="AT124" s="139" t="s">
        <v>134</v>
      </c>
      <c r="AU124" s="139" t="s">
        <v>81</v>
      </c>
      <c r="AY124" s="18" t="s">
        <v>131</v>
      </c>
      <c r="BE124" s="140">
        <f>IF(N124="základní",J124,0)</f>
        <v>0</v>
      </c>
      <c r="BF124" s="140">
        <f>IF(N124="snížená",J124,0)</f>
        <v>0</v>
      </c>
      <c r="BG124" s="140">
        <f>IF(N124="zákl. přenesená",J124,0)</f>
        <v>0</v>
      </c>
      <c r="BH124" s="140">
        <f>IF(N124="sníž. přenesená",J124,0)</f>
        <v>0</v>
      </c>
      <c r="BI124" s="140">
        <f>IF(N124="nulová",J124,0)</f>
        <v>0</v>
      </c>
      <c r="BJ124" s="18" t="s">
        <v>34</v>
      </c>
      <c r="BK124" s="140">
        <f>ROUND(I124*H124,2)</f>
        <v>0</v>
      </c>
      <c r="BL124" s="18" t="s">
        <v>87</v>
      </c>
      <c r="BM124" s="139" t="s">
        <v>581</v>
      </c>
    </row>
    <row r="125" spans="2:65" s="1" customFormat="1" ht="10.199999999999999" hidden="1">
      <c r="B125" s="33"/>
      <c r="D125" s="141" t="s">
        <v>140</v>
      </c>
      <c r="F125" s="142" t="s">
        <v>582</v>
      </c>
      <c r="I125" s="143"/>
      <c r="L125" s="33"/>
      <c r="M125" s="144"/>
      <c r="T125" s="54"/>
      <c r="AT125" s="18" t="s">
        <v>140</v>
      </c>
      <c r="AU125" s="18" t="s">
        <v>81</v>
      </c>
    </row>
    <row r="126" spans="2:65" s="1" customFormat="1" ht="33" customHeight="1">
      <c r="B126" s="33"/>
      <c r="C126" s="128" t="s">
        <v>132</v>
      </c>
      <c r="D126" s="128" t="s">
        <v>134</v>
      </c>
      <c r="E126" s="129" t="s">
        <v>583</v>
      </c>
      <c r="F126" s="130" t="s">
        <v>584</v>
      </c>
      <c r="G126" s="131" t="s">
        <v>137</v>
      </c>
      <c r="H126" s="132">
        <v>4.54</v>
      </c>
      <c r="I126" s="133"/>
      <c r="J126" s="134">
        <f>ROUND(I126*H126,2)</f>
        <v>0</v>
      </c>
      <c r="K126" s="130" t="s">
        <v>138</v>
      </c>
      <c r="L126" s="33"/>
      <c r="M126" s="135" t="s">
        <v>19</v>
      </c>
      <c r="N126" s="136" t="s">
        <v>44</v>
      </c>
      <c r="P126" s="137">
        <f>O126*H126</f>
        <v>0</v>
      </c>
      <c r="Q126" s="137">
        <v>0.105</v>
      </c>
      <c r="R126" s="137">
        <f>Q126*H126</f>
        <v>0.47670000000000001</v>
      </c>
      <c r="S126" s="137">
        <v>0</v>
      </c>
      <c r="T126" s="138">
        <f>S126*H126</f>
        <v>0</v>
      </c>
      <c r="AR126" s="139" t="s">
        <v>87</v>
      </c>
      <c r="AT126" s="139" t="s">
        <v>134</v>
      </c>
      <c r="AU126" s="139" t="s">
        <v>81</v>
      </c>
      <c r="AY126" s="18" t="s">
        <v>131</v>
      </c>
      <c r="BE126" s="140">
        <f>IF(N126="základní",J126,0)</f>
        <v>0</v>
      </c>
      <c r="BF126" s="140">
        <f>IF(N126="snížená",J126,0)</f>
        <v>0</v>
      </c>
      <c r="BG126" s="140">
        <f>IF(N126="zákl. přenesená",J126,0)</f>
        <v>0</v>
      </c>
      <c r="BH126" s="140">
        <f>IF(N126="sníž. přenesená",J126,0)</f>
        <v>0</v>
      </c>
      <c r="BI126" s="140">
        <f>IF(N126="nulová",J126,0)</f>
        <v>0</v>
      </c>
      <c r="BJ126" s="18" t="s">
        <v>34</v>
      </c>
      <c r="BK126" s="140">
        <f>ROUND(I126*H126,2)</f>
        <v>0</v>
      </c>
      <c r="BL126" s="18" t="s">
        <v>87</v>
      </c>
      <c r="BM126" s="139" t="s">
        <v>585</v>
      </c>
    </row>
    <row r="127" spans="2:65" s="1" customFormat="1" ht="10.199999999999999" hidden="1">
      <c r="B127" s="33"/>
      <c r="D127" s="141" t="s">
        <v>140</v>
      </c>
      <c r="F127" s="142" t="s">
        <v>586</v>
      </c>
      <c r="I127" s="143"/>
      <c r="L127" s="33"/>
      <c r="M127" s="144"/>
      <c r="T127" s="54"/>
      <c r="AT127" s="18" t="s">
        <v>140</v>
      </c>
      <c r="AU127" s="18" t="s">
        <v>81</v>
      </c>
    </row>
    <row r="128" spans="2:65" s="12" customFormat="1" ht="20.399999999999999">
      <c r="B128" s="145"/>
      <c r="D128" s="146" t="s">
        <v>142</v>
      </c>
      <c r="E128" s="147" t="s">
        <v>19</v>
      </c>
      <c r="F128" s="148" t="s">
        <v>587</v>
      </c>
      <c r="H128" s="147" t="s">
        <v>19</v>
      </c>
      <c r="I128" s="149"/>
      <c r="L128" s="145"/>
      <c r="M128" s="150"/>
      <c r="T128" s="151"/>
      <c r="AT128" s="147" t="s">
        <v>142</v>
      </c>
      <c r="AU128" s="147" t="s">
        <v>81</v>
      </c>
      <c r="AV128" s="12" t="s">
        <v>34</v>
      </c>
      <c r="AW128" s="12" t="s">
        <v>33</v>
      </c>
      <c r="AX128" s="12" t="s">
        <v>73</v>
      </c>
      <c r="AY128" s="147" t="s">
        <v>131</v>
      </c>
    </row>
    <row r="129" spans="2:65" s="13" customFormat="1" ht="10.199999999999999">
      <c r="B129" s="152"/>
      <c r="D129" s="146" t="s">
        <v>142</v>
      </c>
      <c r="E129" s="153" t="s">
        <v>19</v>
      </c>
      <c r="F129" s="154" t="s">
        <v>588</v>
      </c>
      <c r="H129" s="155">
        <v>4.54</v>
      </c>
      <c r="I129" s="156"/>
      <c r="L129" s="152"/>
      <c r="M129" s="157"/>
      <c r="T129" s="158"/>
      <c r="AT129" s="153" t="s">
        <v>142</v>
      </c>
      <c r="AU129" s="153" t="s">
        <v>81</v>
      </c>
      <c r="AV129" s="13" t="s">
        <v>81</v>
      </c>
      <c r="AW129" s="13" t="s">
        <v>33</v>
      </c>
      <c r="AX129" s="13" t="s">
        <v>73</v>
      </c>
      <c r="AY129" s="153" t="s">
        <v>131</v>
      </c>
    </row>
    <row r="130" spans="2:65" s="14" customFormat="1" ht="10.199999999999999">
      <c r="B130" s="159"/>
      <c r="D130" s="146" t="s">
        <v>142</v>
      </c>
      <c r="E130" s="160" t="s">
        <v>19</v>
      </c>
      <c r="F130" s="161" t="s">
        <v>147</v>
      </c>
      <c r="H130" s="162">
        <v>4.54</v>
      </c>
      <c r="I130" s="163"/>
      <c r="L130" s="159"/>
      <c r="M130" s="164"/>
      <c r="T130" s="165"/>
      <c r="AT130" s="160" t="s">
        <v>142</v>
      </c>
      <c r="AU130" s="160" t="s">
        <v>81</v>
      </c>
      <c r="AV130" s="14" t="s">
        <v>87</v>
      </c>
      <c r="AW130" s="14" t="s">
        <v>33</v>
      </c>
      <c r="AX130" s="14" t="s">
        <v>34</v>
      </c>
      <c r="AY130" s="160" t="s">
        <v>131</v>
      </c>
    </row>
    <row r="131" spans="2:65" s="1" customFormat="1" ht="16.5" customHeight="1">
      <c r="B131" s="33"/>
      <c r="C131" s="128" t="s">
        <v>179</v>
      </c>
      <c r="D131" s="128" t="s">
        <v>134</v>
      </c>
      <c r="E131" s="129" t="s">
        <v>148</v>
      </c>
      <c r="F131" s="130" t="s">
        <v>149</v>
      </c>
      <c r="G131" s="131" t="s">
        <v>137</v>
      </c>
      <c r="H131" s="132">
        <v>8.5960000000000001</v>
      </c>
      <c r="I131" s="133"/>
      <c r="J131" s="134">
        <f>ROUND(I131*H131,2)</f>
        <v>0</v>
      </c>
      <c r="K131" s="130" t="s">
        <v>19</v>
      </c>
      <c r="L131" s="33"/>
      <c r="M131" s="135" t="s">
        <v>19</v>
      </c>
      <c r="N131" s="136" t="s">
        <v>44</v>
      </c>
      <c r="P131" s="137">
        <f>O131*H131</f>
        <v>0</v>
      </c>
      <c r="Q131" s="137">
        <v>0.06</v>
      </c>
      <c r="R131" s="137">
        <f>Q131*H131</f>
        <v>0.51576</v>
      </c>
      <c r="S131" s="137">
        <v>0</v>
      </c>
      <c r="T131" s="138">
        <f>S131*H131</f>
        <v>0</v>
      </c>
      <c r="AR131" s="139" t="s">
        <v>87</v>
      </c>
      <c r="AT131" s="139" t="s">
        <v>134</v>
      </c>
      <c r="AU131" s="139" t="s">
        <v>81</v>
      </c>
      <c r="AY131" s="18" t="s">
        <v>131</v>
      </c>
      <c r="BE131" s="140">
        <f>IF(N131="základní",J131,0)</f>
        <v>0</v>
      </c>
      <c r="BF131" s="140">
        <f>IF(N131="snížená",J131,0)</f>
        <v>0</v>
      </c>
      <c r="BG131" s="140">
        <f>IF(N131="zákl. přenesená",J131,0)</f>
        <v>0</v>
      </c>
      <c r="BH131" s="140">
        <f>IF(N131="sníž. přenesená",J131,0)</f>
        <v>0</v>
      </c>
      <c r="BI131" s="140">
        <f>IF(N131="nulová",J131,0)</f>
        <v>0</v>
      </c>
      <c r="BJ131" s="18" t="s">
        <v>34</v>
      </c>
      <c r="BK131" s="140">
        <f>ROUND(I131*H131,2)</f>
        <v>0</v>
      </c>
      <c r="BL131" s="18" t="s">
        <v>87</v>
      </c>
      <c r="BM131" s="139" t="s">
        <v>156</v>
      </c>
    </row>
    <row r="132" spans="2:65" s="12" customFormat="1" ht="10.199999999999999">
      <c r="B132" s="145"/>
      <c r="D132" s="146" t="s">
        <v>142</v>
      </c>
      <c r="E132" s="147" t="s">
        <v>19</v>
      </c>
      <c r="F132" s="148" t="s">
        <v>589</v>
      </c>
      <c r="H132" s="147" t="s">
        <v>19</v>
      </c>
      <c r="I132" s="149"/>
      <c r="L132" s="145"/>
      <c r="M132" s="150"/>
      <c r="T132" s="151"/>
      <c r="AT132" s="147" t="s">
        <v>142</v>
      </c>
      <c r="AU132" s="147" t="s">
        <v>81</v>
      </c>
      <c r="AV132" s="12" t="s">
        <v>34</v>
      </c>
      <c r="AW132" s="12" t="s">
        <v>33</v>
      </c>
      <c r="AX132" s="12" t="s">
        <v>73</v>
      </c>
      <c r="AY132" s="147" t="s">
        <v>131</v>
      </c>
    </row>
    <row r="133" spans="2:65" s="13" customFormat="1" ht="10.199999999999999">
      <c r="B133" s="152"/>
      <c r="D133" s="146" t="s">
        <v>142</v>
      </c>
      <c r="E133" s="153" t="s">
        <v>19</v>
      </c>
      <c r="F133" s="154" t="s">
        <v>572</v>
      </c>
      <c r="H133" s="155">
        <v>8.5960000000000001</v>
      </c>
      <c r="I133" s="156"/>
      <c r="L133" s="152"/>
      <c r="M133" s="157"/>
      <c r="T133" s="158"/>
      <c r="AT133" s="153" t="s">
        <v>142</v>
      </c>
      <c r="AU133" s="153" t="s">
        <v>81</v>
      </c>
      <c r="AV133" s="13" t="s">
        <v>81</v>
      </c>
      <c r="AW133" s="13" t="s">
        <v>33</v>
      </c>
      <c r="AX133" s="13" t="s">
        <v>73</v>
      </c>
      <c r="AY133" s="153" t="s">
        <v>131</v>
      </c>
    </row>
    <row r="134" spans="2:65" s="14" customFormat="1" ht="10.199999999999999">
      <c r="B134" s="159"/>
      <c r="D134" s="146" t="s">
        <v>142</v>
      </c>
      <c r="E134" s="160" t="s">
        <v>19</v>
      </c>
      <c r="F134" s="161" t="s">
        <v>147</v>
      </c>
      <c r="H134" s="162">
        <v>8.5960000000000001</v>
      </c>
      <c r="I134" s="163"/>
      <c r="L134" s="159"/>
      <c r="M134" s="164"/>
      <c r="T134" s="165"/>
      <c r="AT134" s="160" t="s">
        <v>142</v>
      </c>
      <c r="AU134" s="160" t="s">
        <v>81</v>
      </c>
      <c r="AV134" s="14" t="s">
        <v>87</v>
      </c>
      <c r="AW134" s="14" t="s">
        <v>33</v>
      </c>
      <c r="AX134" s="14" t="s">
        <v>34</v>
      </c>
      <c r="AY134" s="160" t="s">
        <v>131</v>
      </c>
    </row>
    <row r="135" spans="2:65" s="1" customFormat="1" ht="16.5" customHeight="1">
      <c r="B135" s="33"/>
      <c r="C135" s="128" t="s">
        <v>185</v>
      </c>
      <c r="D135" s="128" t="s">
        <v>134</v>
      </c>
      <c r="E135" s="129" t="s">
        <v>153</v>
      </c>
      <c r="F135" s="130" t="s">
        <v>154</v>
      </c>
      <c r="G135" s="131" t="s">
        <v>155</v>
      </c>
      <c r="H135" s="132">
        <v>3</v>
      </c>
      <c r="I135" s="133"/>
      <c r="J135" s="134">
        <f>ROUND(I135*H135,2)</f>
        <v>0</v>
      </c>
      <c r="K135" s="130" t="s">
        <v>19</v>
      </c>
      <c r="L135" s="33"/>
      <c r="M135" s="135" t="s">
        <v>19</v>
      </c>
      <c r="N135" s="136" t="s">
        <v>44</v>
      </c>
      <c r="P135" s="137">
        <f>O135*H135</f>
        <v>0</v>
      </c>
      <c r="Q135" s="137">
        <v>0.01</v>
      </c>
      <c r="R135" s="137">
        <f>Q135*H135</f>
        <v>0.03</v>
      </c>
      <c r="S135" s="137">
        <v>0</v>
      </c>
      <c r="T135" s="138">
        <f>S135*H135</f>
        <v>0</v>
      </c>
      <c r="AR135" s="139" t="s">
        <v>87</v>
      </c>
      <c r="AT135" s="139" t="s">
        <v>134</v>
      </c>
      <c r="AU135" s="139" t="s">
        <v>81</v>
      </c>
      <c r="AY135" s="18" t="s">
        <v>131</v>
      </c>
      <c r="BE135" s="140">
        <f>IF(N135="základní",J135,0)</f>
        <v>0</v>
      </c>
      <c r="BF135" s="140">
        <f>IF(N135="snížená",J135,0)</f>
        <v>0</v>
      </c>
      <c r="BG135" s="140">
        <f>IF(N135="zákl. přenesená",J135,0)</f>
        <v>0</v>
      </c>
      <c r="BH135" s="140">
        <f>IF(N135="sníž. přenesená",J135,0)</f>
        <v>0</v>
      </c>
      <c r="BI135" s="140">
        <f>IF(N135="nulová",J135,0)</f>
        <v>0</v>
      </c>
      <c r="BJ135" s="18" t="s">
        <v>34</v>
      </c>
      <c r="BK135" s="140">
        <f>ROUND(I135*H135,2)</f>
        <v>0</v>
      </c>
      <c r="BL135" s="18" t="s">
        <v>87</v>
      </c>
      <c r="BM135" s="139" t="s">
        <v>590</v>
      </c>
    </row>
    <row r="136" spans="2:65" s="12" customFormat="1" ht="10.199999999999999">
      <c r="B136" s="145"/>
      <c r="D136" s="146" t="s">
        <v>142</v>
      </c>
      <c r="E136" s="147" t="s">
        <v>19</v>
      </c>
      <c r="F136" s="148" t="s">
        <v>591</v>
      </c>
      <c r="H136" s="147" t="s">
        <v>19</v>
      </c>
      <c r="I136" s="149"/>
      <c r="L136" s="145"/>
      <c r="M136" s="150"/>
      <c r="T136" s="151"/>
      <c r="AT136" s="147" t="s">
        <v>142</v>
      </c>
      <c r="AU136" s="147" t="s">
        <v>81</v>
      </c>
      <c r="AV136" s="12" t="s">
        <v>34</v>
      </c>
      <c r="AW136" s="12" t="s">
        <v>33</v>
      </c>
      <c r="AX136" s="12" t="s">
        <v>73</v>
      </c>
      <c r="AY136" s="147" t="s">
        <v>131</v>
      </c>
    </row>
    <row r="137" spans="2:65" s="13" customFormat="1" ht="10.199999999999999">
      <c r="B137" s="152"/>
      <c r="D137" s="146" t="s">
        <v>142</v>
      </c>
      <c r="E137" s="153" t="s">
        <v>19</v>
      </c>
      <c r="F137" s="154" t="s">
        <v>592</v>
      </c>
      <c r="H137" s="155">
        <v>3</v>
      </c>
      <c r="I137" s="156"/>
      <c r="L137" s="152"/>
      <c r="M137" s="157"/>
      <c r="T137" s="158"/>
      <c r="AT137" s="153" t="s">
        <v>142</v>
      </c>
      <c r="AU137" s="153" t="s">
        <v>81</v>
      </c>
      <c r="AV137" s="13" t="s">
        <v>81</v>
      </c>
      <c r="AW137" s="13" t="s">
        <v>33</v>
      </c>
      <c r="AX137" s="13" t="s">
        <v>73</v>
      </c>
      <c r="AY137" s="153" t="s">
        <v>131</v>
      </c>
    </row>
    <row r="138" spans="2:65" s="14" customFormat="1" ht="10.199999999999999">
      <c r="B138" s="159"/>
      <c r="D138" s="146" t="s">
        <v>142</v>
      </c>
      <c r="E138" s="160" t="s">
        <v>19</v>
      </c>
      <c r="F138" s="161" t="s">
        <v>147</v>
      </c>
      <c r="H138" s="162">
        <v>3</v>
      </c>
      <c r="I138" s="163"/>
      <c r="L138" s="159"/>
      <c r="M138" s="164"/>
      <c r="T138" s="165"/>
      <c r="AT138" s="160" t="s">
        <v>142</v>
      </c>
      <c r="AU138" s="160" t="s">
        <v>81</v>
      </c>
      <c r="AV138" s="14" t="s">
        <v>87</v>
      </c>
      <c r="AW138" s="14" t="s">
        <v>33</v>
      </c>
      <c r="AX138" s="14" t="s">
        <v>34</v>
      </c>
      <c r="AY138" s="160" t="s">
        <v>131</v>
      </c>
    </row>
    <row r="139" spans="2:65" s="11" customFormat="1" ht="22.8" customHeight="1">
      <c r="B139" s="116"/>
      <c r="D139" s="117" t="s">
        <v>72</v>
      </c>
      <c r="E139" s="126" t="s">
        <v>171</v>
      </c>
      <c r="F139" s="126" t="s">
        <v>172</v>
      </c>
      <c r="I139" s="119"/>
      <c r="J139" s="127">
        <f>BK139</f>
        <v>0</v>
      </c>
      <c r="L139" s="116"/>
      <c r="M139" s="121"/>
      <c r="P139" s="122">
        <f>SUM(P140:P186)</f>
        <v>0</v>
      </c>
      <c r="R139" s="122">
        <f>SUM(R140:R186)</f>
        <v>3.4383999999999999E-3</v>
      </c>
      <c r="T139" s="123">
        <f>SUM(T140:T186)</f>
        <v>8.988389999999999</v>
      </c>
      <c r="AR139" s="117" t="s">
        <v>34</v>
      </c>
      <c r="AT139" s="124" t="s">
        <v>72</v>
      </c>
      <c r="AU139" s="124" t="s">
        <v>34</v>
      </c>
      <c r="AY139" s="117" t="s">
        <v>131</v>
      </c>
      <c r="BK139" s="125">
        <f>SUM(BK140:BK186)</f>
        <v>0</v>
      </c>
    </row>
    <row r="140" spans="2:65" s="1" customFormat="1" ht="44.25" customHeight="1">
      <c r="B140" s="33"/>
      <c r="C140" s="128" t="s">
        <v>171</v>
      </c>
      <c r="D140" s="128" t="s">
        <v>134</v>
      </c>
      <c r="E140" s="129" t="s">
        <v>173</v>
      </c>
      <c r="F140" s="130" t="s">
        <v>174</v>
      </c>
      <c r="G140" s="131" t="s">
        <v>137</v>
      </c>
      <c r="H140" s="132">
        <v>215.47300000000001</v>
      </c>
      <c r="I140" s="133"/>
      <c r="J140" s="134">
        <f>ROUND(I140*H140,2)</f>
        <v>0</v>
      </c>
      <c r="K140" s="130" t="s">
        <v>138</v>
      </c>
      <c r="L140" s="33"/>
      <c r="M140" s="135" t="s">
        <v>19</v>
      </c>
      <c r="N140" s="136" t="s">
        <v>44</v>
      </c>
      <c r="P140" s="137">
        <f>O140*H140</f>
        <v>0</v>
      </c>
      <c r="Q140" s="137">
        <v>0</v>
      </c>
      <c r="R140" s="137">
        <f>Q140*H140</f>
        <v>0</v>
      </c>
      <c r="S140" s="137">
        <v>0</v>
      </c>
      <c r="T140" s="138">
        <f>S140*H140</f>
        <v>0</v>
      </c>
      <c r="AR140" s="139" t="s">
        <v>87</v>
      </c>
      <c r="AT140" s="139" t="s">
        <v>134</v>
      </c>
      <c r="AU140" s="139" t="s">
        <v>81</v>
      </c>
      <c r="AY140" s="18" t="s">
        <v>131</v>
      </c>
      <c r="BE140" s="140">
        <f>IF(N140="základní",J140,0)</f>
        <v>0</v>
      </c>
      <c r="BF140" s="140">
        <f>IF(N140="snížená",J140,0)</f>
        <v>0</v>
      </c>
      <c r="BG140" s="140">
        <f>IF(N140="zákl. přenesená",J140,0)</f>
        <v>0</v>
      </c>
      <c r="BH140" s="140">
        <f>IF(N140="sníž. přenesená",J140,0)</f>
        <v>0</v>
      </c>
      <c r="BI140" s="140">
        <f>IF(N140="nulová",J140,0)</f>
        <v>0</v>
      </c>
      <c r="BJ140" s="18" t="s">
        <v>34</v>
      </c>
      <c r="BK140" s="140">
        <f>ROUND(I140*H140,2)</f>
        <v>0</v>
      </c>
      <c r="BL140" s="18" t="s">
        <v>87</v>
      </c>
      <c r="BM140" s="139" t="s">
        <v>182</v>
      </c>
    </row>
    <row r="141" spans="2:65" s="1" customFormat="1" ht="10.199999999999999" hidden="1">
      <c r="B141" s="33"/>
      <c r="D141" s="141" t="s">
        <v>140</v>
      </c>
      <c r="F141" s="142" t="s">
        <v>176</v>
      </c>
      <c r="I141" s="143"/>
      <c r="L141" s="33"/>
      <c r="M141" s="144"/>
      <c r="T141" s="54"/>
      <c r="AT141" s="18" t="s">
        <v>140</v>
      </c>
      <c r="AU141" s="18" t="s">
        <v>81</v>
      </c>
    </row>
    <row r="142" spans="2:65" s="13" customFormat="1" ht="10.199999999999999">
      <c r="B142" s="152"/>
      <c r="D142" s="146" t="s">
        <v>142</v>
      </c>
      <c r="E142" s="153" t="s">
        <v>19</v>
      </c>
      <c r="F142" s="154" t="s">
        <v>593</v>
      </c>
      <c r="H142" s="155">
        <v>193.208</v>
      </c>
      <c r="I142" s="156"/>
      <c r="L142" s="152"/>
      <c r="M142" s="157"/>
      <c r="T142" s="158"/>
      <c r="AT142" s="153" t="s">
        <v>142</v>
      </c>
      <c r="AU142" s="153" t="s">
        <v>81</v>
      </c>
      <c r="AV142" s="13" t="s">
        <v>81</v>
      </c>
      <c r="AW142" s="13" t="s">
        <v>33</v>
      </c>
      <c r="AX142" s="13" t="s">
        <v>73</v>
      </c>
      <c r="AY142" s="153" t="s">
        <v>131</v>
      </c>
    </row>
    <row r="143" spans="2:65" s="13" customFormat="1" ht="10.199999999999999">
      <c r="B143" s="152"/>
      <c r="D143" s="146" t="s">
        <v>142</v>
      </c>
      <c r="E143" s="153" t="s">
        <v>19</v>
      </c>
      <c r="F143" s="154" t="s">
        <v>594</v>
      </c>
      <c r="H143" s="155">
        <v>22.265000000000001</v>
      </c>
      <c r="I143" s="156"/>
      <c r="L143" s="152"/>
      <c r="M143" s="157"/>
      <c r="T143" s="158"/>
      <c r="AT143" s="153" t="s">
        <v>142</v>
      </c>
      <c r="AU143" s="153" t="s">
        <v>81</v>
      </c>
      <c r="AV143" s="13" t="s">
        <v>81</v>
      </c>
      <c r="AW143" s="13" t="s">
        <v>33</v>
      </c>
      <c r="AX143" s="13" t="s">
        <v>73</v>
      </c>
      <c r="AY143" s="153" t="s">
        <v>131</v>
      </c>
    </row>
    <row r="144" spans="2:65" s="14" customFormat="1" ht="10.199999999999999">
      <c r="B144" s="159"/>
      <c r="D144" s="146" t="s">
        <v>142</v>
      </c>
      <c r="E144" s="160" t="s">
        <v>19</v>
      </c>
      <c r="F144" s="161" t="s">
        <v>147</v>
      </c>
      <c r="H144" s="162">
        <v>215.47300000000001</v>
      </c>
      <c r="I144" s="163"/>
      <c r="L144" s="159"/>
      <c r="M144" s="164"/>
      <c r="T144" s="165"/>
      <c r="AT144" s="160" t="s">
        <v>142</v>
      </c>
      <c r="AU144" s="160" t="s">
        <v>81</v>
      </c>
      <c r="AV144" s="14" t="s">
        <v>87</v>
      </c>
      <c r="AW144" s="14" t="s">
        <v>33</v>
      </c>
      <c r="AX144" s="14" t="s">
        <v>34</v>
      </c>
      <c r="AY144" s="160" t="s">
        <v>131</v>
      </c>
    </row>
    <row r="145" spans="2:65" s="1" customFormat="1" ht="49.05" customHeight="1">
      <c r="B145" s="33"/>
      <c r="C145" s="128" t="s">
        <v>150</v>
      </c>
      <c r="D145" s="128" t="s">
        <v>134</v>
      </c>
      <c r="E145" s="129" t="s">
        <v>180</v>
      </c>
      <c r="F145" s="130" t="s">
        <v>181</v>
      </c>
      <c r="G145" s="131" t="s">
        <v>137</v>
      </c>
      <c r="H145" s="132">
        <v>6464.19</v>
      </c>
      <c r="I145" s="133"/>
      <c r="J145" s="134">
        <f>ROUND(I145*H145,2)</f>
        <v>0</v>
      </c>
      <c r="K145" s="130" t="s">
        <v>138</v>
      </c>
      <c r="L145" s="33"/>
      <c r="M145" s="135" t="s">
        <v>19</v>
      </c>
      <c r="N145" s="136" t="s">
        <v>44</v>
      </c>
      <c r="P145" s="137">
        <f>O145*H145</f>
        <v>0</v>
      </c>
      <c r="Q145" s="137">
        <v>0</v>
      </c>
      <c r="R145" s="137">
        <f>Q145*H145</f>
        <v>0</v>
      </c>
      <c r="S145" s="137">
        <v>0</v>
      </c>
      <c r="T145" s="138">
        <f>S145*H145</f>
        <v>0</v>
      </c>
      <c r="AR145" s="139" t="s">
        <v>87</v>
      </c>
      <c r="AT145" s="139" t="s">
        <v>134</v>
      </c>
      <c r="AU145" s="139" t="s">
        <v>81</v>
      </c>
      <c r="AY145" s="18" t="s">
        <v>131</v>
      </c>
      <c r="BE145" s="140">
        <f>IF(N145="základní",J145,0)</f>
        <v>0</v>
      </c>
      <c r="BF145" s="140">
        <f>IF(N145="snížená",J145,0)</f>
        <v>0</v>
      </c>
      <c r="BG145" s="140">
        <f>IF(N145="zákl. přenesená",J145,0)</f>
        <v>0</v>
      </c>
      <c r="BH145" s="140">
        <f>IF(N145="sníž. přenesená",J145,0)</f>
        <v>0</v>
      </c>
      <c r="BI145" s="140">
        <f>IF(N145="nulová",J145,0)</f>
        <v>0</v>
      </c>
      <c r="BJ145" s="18" t="s">
        <v>34</v>
      </c>
      <c r="BK145" s="140">
        <f>ROUND(I145*H145,2)</f>
        <v>0</v>
      </c>
      <c r="BL145" s="18" t="s">
        <v>87</v>
      </c>
      <c r="BM145" s="139" t="s">
        <v>188</v>
      </c>
    </row>
    <row r="146" spans="2:65" s="1" customFormat="1" ht="10.199999999999999" hidden="1">
      <c r="B146" s="33"/>
      <c r="D146" s="141" t="s">
        <v>140</v>
      </c>
      <c r="F146" s="142" t="s">
        <v>183</v>
      </c>
      <c r="I146" s="143"/>
      <c r="L146" s="33"/>
      <c r="M146" s="144"/>
      <c r="T146" s="54"/>
      <c r="AT146" s="18" t="s">
        <v>140</v>
      </c>
      <c r="AU146" s="18" t="s">
        <v>81</v>
      </c>
    </row>
    <row r="147" spans="2:65" s="13" customFormat="1" ht="10.199999999999999">
      <c r="B147" s="152"/>
      <c r="D147" s="146" t="s">
        <v>142</v>
      </c>
      <c r="E147" s="153" t="s">
        <v>19</v>
      </c>
      <c r="F147" s="154" t="s">
        <v>595</v>
      </c>
      <c r="H147" s="155">
        <v>6464.19</v>
      </c>
      <c r="I147" s="156"/>
      <c r="L147" s="152"/>
      <c r="M147" s="157"/>
      <c r="T147" s="158"/>
      <c r="AT147" s="153" t="s">
        <v>142</v>
      </c>
      <c r="AU147" s="153" t="s">
        <v>81</v>
      </c>
      <c r="AV147" s="13" t="s">
        <v>81</v>
      </c>
      <c r="AW147" s="13" t="s">
        <v>33</v>
      </c>
      <c r="AX147" s="13" t="s">
        <v>34</v>
      </c>
      <c r="AY147" s="153" t="s">
        <v>131</v>
      </c>
    </row>
    <row r="148" spans="2:65" s="1" customFormat="1" ht="44.25" customHeight="1">
      <c r="B148" s="33"/>
      <c r="C148" s="128" t="s">
        <v>198</v>
      </c>
      <c r="D148" s="128" t="s">
        <v>134</v>
      </c>
      <c r="E148" s="129" t="s">
        <v>186</v>
      </c>
      <c r="F148" s="130" t="s">
        <v>187</v>
      </c>
      <c r="G148" s="131" t="s">
        <v>137</v>
      </c>
      <c r="H148" s="132">
        <v>215.47300000000001</v>
      </c>
      <c r="I148" s="133"/>
      <c r="J148" s="134">
        <f>ROUND(I148*H148,2)</f>
        <v>0</v>
      </c>
      <c r="K148" s="130" t="s">
        <v>138</v>
      </c>
      <c r="L148" s="33"/>
      <c r="M148" s="135" t="s">
        <v>19</v>
      </c>
      <c r="N148" s="136" t="s">
        <v>44</v>
      </c>
      <c r="P148" s="137">
        <f>O148*H148</f>
        <v>0</v>
      </c>
      <c r="Q148" s="137">
        <v>0</v>
      </c>
      <c r="R148" s="137">
        <f>Q148*H148</f>
        <v>0</v>
      </c>
      <c r="S148" s="137">
        <v>0</v>
      </c>
      <c r="T148" s="138">
        <f>S148*H148</f>
        <v>0</v>
      </c>
      <c r="AR148" s="139" t="s">
        <v>87</v>
      </c>
      <c r="AT148" s="139" t="s">
        <v>134</v>
      </c>
      <c r="AU148" s="139" t="s">
        <v>81</v>
      </c>
      <c r="AY148" s="18" t="s">
        <v>131</v>
      </c>
      <c r="BE148" s="140">
        <f>IF(N148="základní",J148,0)</f>
        <v>0</v>
      </c>
      <c r="BF148" s="140">
        <f>IF(N148="snížená",J148,0)</f>
        <v>0</v>
      </c>
      <c r="BG148" s="140">
        <f>IF(N148="zákl. přenesená",J148,0)</f>
        <v>0</v>
      </c>
      <c r="BH148" s="140">
        <f>IF(N148="sníž. přenesená",J148,0)</f>
        <v>0</v>
      </c>
      <c r="BI148" s="140">
        <f>IF(N148="nulová",J148,0)</f>
        <v>0</v>
      </c>
      <c r="BJ148" s="18" t="s">
        <v>34</v>
      </c>
      <c r="BK148" s="140">
        <f>ROUND(I148*H148,2)</f>
        <v>0</v>
      </c>
      <c r="BL148" s="18" t="s">
        <v>87</v>
      </c>
      <c r="BM148" s="139" t="s">
        <v>192</v>
      </c>
    </row>
    <row r="149" spans="2:65" s="1" customFormat="1" ht="10.199999999999999" hidden="1">
      <c r="B149" s="33"/>
      <c r="D149" s="141" t="s">
        <v>140</v>
      </c>
      <c r="F149" s="142" t="s">
        <v>189</v>
      </c>
      <c r="I149" s="143"/>
      <c r="L149" s="33"/>
      <c r="M149" s="144"/>
      <c r="T149" s="54"/>
      <c r="AT149" s="18" t="s">
        <v>140</v>
      </c>
      <c r="AU149" s="18" t="s">
        <v>81</v>
      </c>
    </row>
    <row r="150" spans="2:65" s="1" customFormat="1" ht="24.15" customHeight="1">
      <c r="B150" s="33"/>
      <c r="C150" s="128" t="s">
        <v>156</v>
      </c>
      <c r="D150" s="128" t="s">
        <v>134</v>
      </c>
      <c r="E150" s="129" t="s">
        <v>190</v>
      </c>
      <c r="F150" s="130" t="s">
        <v>191</v>
      </c>
      <c r="G150" s="131" t="s">
        <v>137</v>
      </c>
      <c r="H150" s="132">
        <v>215.47300000000001</v>
      </c>
      <c r="I150" s="133"/>
      <c r="J150" s="134">
        <f>ROUND(I150*H150,2)</f>
        <v>0</v>
      </c>
      <c r="K150" s="130" t="s">
        <v>138</v>
      </c>
      <c r="L150" s="33"/>
      <c r="M150" s="135" t="s">
        <v>19</v>
      </c>
      <c r="N150" s="136" t="s">
        <v>44</v>
      </c>
      <c r="P150" s="137">
        <f>O150*H150</f>
        <v>0</v>
      </c>
      <c r="Q150" s="137">
        <v>0</v>
      </c>
      <c r="R150" s="137">
        <f>Q150*H150</f>
        <v>0</v>
      </c>
      <c r="S150" s="137">
        <v>0</v>
      </c>
      <c r="T150" s="138">
        <f>S150*H150</f>
        <v>0</v>
      </c>
      <c r="AR150" s="139" t="s">
        <v>87</v>
      </c>
      <c r="AT150" s="139" t="s">
        <v>134</v>
      </c>
      <c r="AU150" s="139" t="s">
        <v>81</v>
      </c>
      <c r="AY150" s="18" t="s">
        <v>131</v>
      </c>
      <c r="BE150" s="140">
        <f>IF(N150="základní",J150,0)</f>
        <v>0</v>
      </c>
      <c r="BF150" s="140">
        <f>IF(N150="snížená",J150,0)</f>
        <v>0</v>
      </c>
      <c r="BG150" s="140">
        <f>IF(N150="zákl. přenesená",J150,0)</f>
        <v>0</v>
      </c>
      <c r="BH150" s="140">
        <f>IF(N150="sníž. přenesená",J150,0)</f>
        <v>0</v>
      </c>
      <c r="BI150" s="140">
        <f>IF(N150="nulová",J150,0)</f>
        <v>0</v>
      </c>
      <c r="BJ150" s="18" t="s">
        <v>34</v>
      </c>
      <c r="BK150" s="140">
        <f>ROUND(I150*H150,2)</f>
        <v>0</v>
      </c>
      <c r="BL150" s="18" t="s">
        <v>87</v>
      </c>
      <c r="BM150" s="139" t="s">
        <v>201</v>
      </c>
    </row>
    <row r="151" spans="2:65" s="1" customFormat="1" ht="10.199999999999999" hidden="1">
      <c r="B151" s="33"/>
      <c r="D151" s="141" t="s">
        <v>140</v>
      </c>
      <c r="F151" s="142" t="s">
        <v>193</v>
      </c>
      <c r="I151" s="143"/>
      <c r="L151" s="33"/>
      <c r="M151" s="144"/>
      <c r="T151" s="54"/>
      <c r="AT151" s="18" t="s">
        <v>140</v>
      </c>
      <c r="AU151" s="18" t="s">
        <v>81</v>
      </c>
    </row>
    <row r="152" spans="2:65" s="13" customFormat="1" ht="10.199999999999999">
      <c r="B152" s="152"/>
      <c r="D152" s="146" t="s">
        <v>142</v>
      </c>
      <c r="E152" s="153" t="s">
        <v>19</v>
      </c>
      <c r="F152" s="154" t="s">
        <v>593</v>
      </c>
      <c r="H152" s="155">
        <v>193.208</v>
      </c>
      <c r="I152" s="156"/>
      <c r="L152" s="152"/>
      <c r="M152" s="157"/>
      <c r="T152" s="158"/>
      <c r="AT152" s="153" t="s">
        <v>142</v>
      </c>
      <c r="AU152" s="153" t="s">
        <v>81</v>
      </c>
      <c r="AV152" s="13" t="s">
        <v>81</v>
      </c>
      <c r="AW152" s="13" t="s">
        <v>33</v>
      </c>
      <c r="AX152" s="13" t="s">
        <v>73</v>
      </c>
      <c r="AY152" s="153" t="s">
        <v>131</v>
      </c>
    </row>
    <row r="153" spans="2:65" s="13" customFormat="1" ht="10.199999999999999">
      <c r="B153" s="152"/>
      <c r="D153" s="146" t="s">
        <v>142</v>
      </c>
      <c r="E153" s="153" t="s">
        <v>19</v>
      </c>
      <c r="F153" s="154" t="s">
        <v>594</v>
      </c>
      <c r="H153" s="155">
        <v>22.265000000000001</v>
      </c>
      <c r="I153" s="156"/>
      <c r="L153" s="152"/>
      <c r="M153" s="157"/>
      <c r="T153" s="158"/>
      <c r="AT153" s="153" t="s">
        <v>142</v>
      </c>
      <c r="AU153" s="153" t="s">
        <v>81</v>
      </c>
      <c r="AV153" s="13" t="s">
        <v>81</v>
      </c>
      <c r="AW153" s="13" t="s">
        <v>33</v>
      </c>
      <c r="AX153" s="13" t="s">
        <v>73</v>
      </c>
      <c r="AY153" s="153" t="s">
        <v>131</v>
      </c>
    </row>
    <row r="154" spans="2:65" s="14" customFormat="1" ht="10.199999999999999">
      <c r="B154" s="159"/>
      <c r="D154" s="146" t="s">
        <v>142</v>
      </c>
      <c r="E154" s="160" t="s">
        <v>19</v>
      </c>
      <c r="F154" s="161" t="s">
        <v>147</v>
      </c>
      <c r="H154" s="162">
        <v>215.47300000000001</v>
      </c>
      <c r="I154" s="163"/>
      <c r="L154" s="159"/>
      <c r="M154" s="164"/>
      <c r="T154" s="165"/>
      <c r="AT154" s="160" t="s">
        <v>142</v>
      </c>
      <c r="AU154" s="160" t="s">
        <v>81</v>
      </c>
      <c r="AV154" s="14" t="s">
        <v>87</v>
      </c>
      <c r="AW154" s="14" t="s">
        <v>33</v>
      </c>
      <c r="AX154" s="14" t="s">
        <v>34</v>
      </c>
      <c r="AY154" s="160" t="s">
        <v>131</v>
      </c>
    </row>
    <row r="155" spans="2:65" s="1" customFormat="1" ht="33" customHeight="1">
      <c r="B155" s="33"/>
      <c r="C155" s="128" t="s">
        <v>211</v>
      </c>
      <c r="D155" s="128" t="s">
        <v>134</v>
      </c>
      <c r="E155" s="129" t="s">
        <v>194</v>
      </c>
      <c r="F155" s="130" t="s">
        <v>195</v>
      </c>
      <c r="G155" s="131" t="s">
        <v>137</v>
      </c>
      <c r="H155" s="132">
        <v>6464.19</v>
      </c>
      <c r="I155" s="133"/>
      <c r="J155" s="134">
        <f>ROUND(I155*H155,2)</f>
        <v>0</v>
      </c>
      <c r="K155" s="130" t="s">
        <v>138</v>
      </c>
      <c r="L155" s="33"/>
      <c r="M155" s="135" t="s">
        <v>19</v>
      </c>
      <c r="N155" s="136" t="s">
        <v>44</v>
      </c>
      <c r="P155" s="137">
        <f>O155*H155</f>
        <v>0</v>
      </c>
      <c r="Q155" s="137">
        <v>0</v>
      </c>
      <c r="R155" s="137">
        <f>Q155*H155</f>
        <v>0</v>
      </c>
      <c r="S155" s="137">
        <v>0</v>
      </c>
      <c r="T155" s="138">
        <f>S155*H155</f>
        <v>0</v>
      </c>
      <c r="AR155" s="139" t="s">
        <v>87</v>
      </c>
      <c r="AT155" s="139" t="s">
        <v>134</v>
      </c>
      <c r="AU155" s="139" t="s">
        <v>81</v>
      </c>
      <c r="AY155" s="18" t="s">
        <v>131</v>
      </c>
      <c r="BE155" s="140">
        <f>IF(N155="základní",J155,0)</f>
        <v>0</v>
      </c>
      <c r="BF155" s="140">
        <f>IF(N155="snížená",J155,0)</f>
        <v>0</v>
      </c>
      <c r="BG155" s="140">
        <f>IF(N155="zákl. přenesená",J155,0)</f>
        <v>0</v>
      </c>
      <c r="BH155" s="140">
        <f>IF(N155="sníž. přenesená",J155,0)</f>
        <v>0</v>
      </c>
      <c r="BI155" s="140">
        <f>IF(N155="nulová",J155,0)</f>
        <v>0</v>
      </c>
      <c r="BJ155" s="18" t="s">
        <v>34</v>
      </c>
      <c r="BK155" s="140">
        <f>ROUND(I155*H155,2)</f>
        <v>0</v>
      </c>
      <c r="BL155" s="18" t="s">
        <v>87</v>
      </c>
      <c r="BM155" s="139" t="s">
        <v>596</v>
      </c>
    </row>
    <row r="156" spans="2:65" s="1" customFormat="1" ht="10.199999999999999" hidden="1">
      <c r="B156" s="33"/>
      <c r="D156" s="141" t="s">
        <v>140</v>
      </c>
      <c r="F156" s="142" t="s">
        <v>197</v>
      </c>
      <c r="I156" s="143"/>
      <c r="L156" s="33"/>
      <c r="M156" s="144"/>
      <c r="T156" s="54"/>
      <c r="AT156" s="18" t="s">
        <v>140</v>
      </c>
      <c r="AU156" s="18" t="s">
        <v>81</v>
      </c>
    </row>
    <row r="157" spans="2:65" s="13" customFormat="1" ht="10.199999999999999">
      <c r="B157" s="152"/>
      <c r="D157" s="146" t="s">
        <v>142</v>
      </c>
      <c r="E157" s="153" t="s">
        <v>19</v>
      </c>
      <c r="F157" s="154" t="s">
        <v>595</v>
      </c>
      <c r="H157" s="155">
        <v>6464.19</v>
      </c>
      <c r="I157" s="156"/>
      <c r="L157" s="152"/>
      <c r="M157" s="157"/>
      <c r="T157" s="158"/>
      <c r="AT157" s="153" t="s">
        <v>142</v>
      </c>
      <c r="AU157" s="153" t="s">
        <v>81</v>
      </c>
      <c r="AV157" s="13" t="s">
        <v>81</v>
      </c>
      <c r="AW157" s="13" t="s">
        <v>33</v>
      </c>
      <c r="AX157" s="13" t="s">
        <v>34</v>
      </c>
      <c r="AY157" s="153" t="s">
        <v>131</v>
      </c>
    </row>
    <row r="158" spans="2:65" s="1" customFormat="1" ht="24.15" customHeight="1">
      <c r="B158" s="33"/>
      <c r="C158" s="128" t="s">
        <v>219</v>
      </c>
      <c r="D158" s="128" t="s">
        <v>134</v>
      </c>
      <c r="E158" s="129" t="s">
        <v>199</v>
      </c>
      <c r="F158" s="130" t="s">
        <v>200</v>
      </c>
      <c r="G158" s="131" t="s">
        <v>137</v>
      </c>
      <c r="H158" s="132">
        <v>215.47300000000001</v>
      </c>
      <c r="I158" s="133"/>
      <c r="J158" s="134">
        <f>ROUND(I158*H158,2)</f>
        <v>0</v>
      </c>
      <c r="K158" s="130" t="s">
        <v>138</v>
      </c>
      <c r="L158" s="33"/>
      <c r="M158" s="135" t="s">
        <v>19</v>
      </c>
      <c r="N158" s="136" t="s">
        <v>44</v>
      </c>
      <c r="P158" s="137">
        <f>O158*H158</f>
        <v>0</v>
      </c>
      <c r="Q158" s="137">
        <v>0</v>
      </c>
      <c r="R158" s="137">
        <f>Q158*H158</f>
        <v>0</v>
      </c>
      <c r="S158" s="137">
        <v>0</v>
      </c>
      <c r="T158" s="138">
        <f>S158*H158</f>
        <v>0</v>
      </c>
      <c r="AR158" s="139" t="s">
        <v>87</v>
      </c>
      <c r="AT158" s="139" t="s">
        <v>134</v>
      </c>
      <c r="AU158" s="139" t="s">
        <v>81</v>
      </c>
      <c r="AY158" s="18" t="s">
        <v>131</v>
      </c>
      <c r="BE158" s="140">
        <f>IF(N158="základní",J158,0)</f>
        <v>0</v>
      </c>
      <c r="BF158" s="140">
        <f>IF(N158="snížená",J158,0)</f>
        <v>0</v>
      </c>
      <c r="BG158" s="140">
        <f>IF(N158="zákl. přenesená",J158,0)</f>
        <v>0</v>
      </c>
      <c r="BH158" s="140">
        <f>IF(N158="sníž. přenesená",J158,0)</f>
        <v>0</v>
      </c>
      <c r="BI158" s="140">
        <f>IF(N158="nulová",J158,0)</f>
        <v>0</v>
      </c>
      <c r="BJ158" s="18" t="s">
        <v>34</v>
      </c>
      <c r="BK158" s="140">
        <f>ROUND(I158*H158,2)</f>
        <v>0</v>
      </c>
      <c r="BL158" s="18" t="s">
        <v>87</v>
      </c>
      <c r="BM158" s="139" t="s">
        <v>290</v>
      </c>
    </row>
    <row r="159" spans="2:65" s="1" customFormat="1" ht="10.199999999999999" hidden="1">
      <c r="B159" s="33"/>
      <c r="D159" s="141" t="s">
        <v>140</v>
      </c>
      <c r="F159" s="142" t="s">
        <v>202</v>
      </c>
      <c r="I159" s="143"/>
      <c r="L159" s="33"/>
      <c r="M159" s="144"/>
      <c r="T159" s="54"/>
      <c r="AT159" s="18" t="s">
        <v>140</v>
      </c>
      <c r="AU159" s="18" t="s">
        <v>81</v>
      </c>
    </row>
    <row r="160" spans="2:65" s="1" customFormat="1" ht="37.799999999999997" customHeight="1">
      <c r="B160" s="33"/>
      <c r="C160" s="128" t="s">
        <v>8</v>
      </c>
      <c r="D160" s="128" t="s">
        <v>134</v>
      </c>
      <c r="E160" s="129" t="s">
        <v>203</v>
      </c>
      <c r="F160" s="130" t="s">
        <v>204</v>
      </c>
      <c r="G160" s="131" t="s">
        <v>137</v>
      </c>
      <c r="H160" s="132">
        <v>229.99299999999999</v>
      </c>
      <c r="I160" s="133"/>
      <c r="J160" s="134">
        <f>ROUND(I160*H160,2)</f>
        <v>0</v>
      </c>
      <c r="K160" s="130" t="s">
        <v>138</v>
      </c>
      <c r="L160" s="33"/>
      <c r="M160" s="135" t="s">
        <v>19</v>
      </c>
      <c r="N160" s="136" t="s">
        <v>44</v>
      </c>
      <c r="P160" s="137">
        <f>O160*H160</f>
        <v>0</v>
      </c>
      <c r="Q160" s="137">
        <v>0</v>
      </c>
      <c r="R160" s="137">
        <f>Q160*H160</f>
        <v>0</v>
      </c>
      <c r="S160" s="137">
        <v>0</v>
      </c>
      <c r="T160" s="138">
        <f>S160*H160</f>
        <v>0</v>
      </c>
      <c r="AR160" s="139" t="s">
        <v>87</v>
      </c>
      <c r="AT160" s="139" t="s">
        <v>134</v>
      </c>
      <c r="AU160" s="139" t="s">
        <v>81</v>
      </c>
      <c r="AY160" s="18" t="s">
        <v>131</v>
      </c>
      <c r="BE160" s="140">
        <f>IF(N160="základní",J160,0)</f>
        <v>0</v>
      </c>
      <c r="BF160" s="140">
        <f>IF(N160="snížená",J160,0)</f>
        <v>0</v>
      </c>
      <c r="BG160" s="140">
        <f>IF(N160="zákl. přenesená",J160,0)</f>
        <v>0</v>
      </c>
      <c r="BH160" s="140">
        <f>IF(N160="sníž. přenesená",J160,0)</f>
        <v>0</v>
      </c>
      <c r="BI160" s="140">
        <f>IF(N160="nulová",J160,0)</f>
        <v>0</v>
      </c>
      <c r="BJ160" s="18" t="s">
        <v>34</v>
      </c>
      <c r="BK160" s="140">
        <f>ROUND(I160*H160,2)</f>
        <v>0</v>
      </c>
      <c r="BL160" s="18" t="s">
        <v>87</v>
      </c>
      <c r="BM160" s="139" t="s">
        <v>150</v>
      </c>
    </row>
    <row r="161" spans="2:65" s="1" customFormat="1" ht="10.199999999999999" hidden="1">
      <c r="B161" s="33"/>
      <c r="D161" s="141" t="s">
        <v>140</v>
      </c>
      <c r="F161" s="142" t="s">
        <v>206</v>
      </c>
      <c r="I161" s="143"/>
      <c r="L161" s="33"/>
      <c r="M161" s="144"/>
      <c r="T161" s="54"/>
      <c r="AT161" s="18" t="s">
        <v>140</v>
      </c>
      <c r="AU161" s="18" t="s">
        <v>81</v>
      </c>
    </row>
    <row r="162" spans="2:65" s="12" customFormat="1" ht="10.199999999999999">
      <c r="B162" s="145"/>
      <c r="D162" s="146" t="s">
        <v>142</v>
      </c>
      <c r="E162" s="147" t="s">
        <v>19</v>
      </c>
      <c r="F162" s="148" t="s">
        <v>589</v>
      </c>
      <c r="H162" s="147" t="s">
        <v>19</v>
      </c>
      <c r="I162" s="149"/>
      <c r="L162" s="145"/>
      <c r="M162" s="150"/>
      <c r="T162" s="151"/>
      <c r="AT162" s="147" t="s">
        <v>142</v>
      </c>
      <c r="AU162" s="147" t="s">
        <v>81</v>
      </c>
      <c r="AV162" s="12" t="s">
        <v>34</v>
      </c>
      <c r="AW162" s="12" t="s">
        <v>33</v>
      </c>
      <c r="AX162" s="12" t="s">
        <v>73</v>
      </c>
      <c r="AY162" s="147" t="s">
        <v>131</v>
      </c>
    </row>
    <row r="163" spans="2:65" s="13" customFormat="1" ht="10.199999999999999">
      <c r="B163" s="152"/>
      <c r="D163" s="146" t="s">
        <v>142</v>
      </c>
      <c r="E163" s="153" t="s">
        <v>19</v>
      </c>
      <c r="F163" s="154" t="s">
        <v>597</v>
      </c>
      <c r="H163" s="155">
        <v>219.458</v>
      </c>
      <c r="I163" s="156"/>
      <c r="L163" s="152"/>
      <c r="M163" s="157"/>
      <c r="T163" s="158"/>
      <c r="AT163" s="153" t="s">
        <v>142</v>
      </c>
      <c r="AU163" s="153" t="s">
        <v>81</v>
      </c>
      <c r="AV163" s="13" t="s">
        <v>81</v>
      </c>
      <c r="AW163" s="13" t="s">
        <v>33</v>
      </c>
      <c r="AX163" s="13" t="s">
        <v>73</v>
      </c>
      <c r="AY163" s="153" t="s">
        <v>131</v>
      </c>
    </row>
    <row r="164" spans="2:65" s="12" customFormat="1" ht="10.199999999999999">
      <c r="B164" s="145"/>
      <c r="D164" s="146" t="s">
        <v>142</v>
      </c>
      <c r="E164" s="147" t="s">
        <v>19</v>
      </c>
      <c r="F164" s="148" t="s">
        <v>562</v>
      </c>
      <c r="H164" s="147" t="s">
        <v>19</v>
      </c>
      <c r="I164" s="149"/>
      <c r="L164" s="145"/>
      <c r="M164" s="150"/>
      <c r="T164" s="151"/>
      <c r="AT164" s="147" t="s">
        <v>142</v>
      </c>
      <c r="AU164" s="147" t="s">
        <v>81</v>
      </c>
      <c r="AV164" s="12" t="s">
        <v>34</v>
      </c>
      <c r="AW164" s="12" t="s">
        <v>33</v>
      </c>
      <c r="AX164" s="12" t="s">
        <v>73</v>
      </c>
      <c r="AY164" s="147" t="s">
        <v>131</v>
      </c>
    </row>
    <row r="165" spans="2:65" s="13" customFormat="1" ht="10.199999999999999">
      <c r="B165" s="152"/>
      <c r="D165" s="146" t="s">
        <v>142</v>
      </c>
      <c r="E165" s="153" t="s">
        <v>19</v>
      </c>
      <c r="F165" s="154" t="s">
        <v>598</v>
      </c>
      <c r="H165" s="155">
        <v>10.535</v>
      </c>
      <c r="I165" s="156"/>
      <c r="L165" s="152"/>
      <c r="M165" s="157"/>
      <c r="T165" s="158"/>
      <c r="AT165" s="153" t="s">
        <v>142</v>
      </c>
      <c r="AU165" s="153" t="s">
        <v>81</v>
      </c>
      <c r="AV165" s="13" t="s">
        <v>81</v>
      </c>
      <c r="AW165" s="13" t="s">
        <v>33</v>
      </c>
      <c r="AX165" s="13" t="s">
        <v>73</v>
      </c>
      <c r="AY165" s="153" t="s">
        <v>131</v>
      </c>
    </row>
    <row r="166" spans="2:65" s="14" customFormat="1" ht="10.199999999999999">
      <c r="B166" s="159"/>
      <c r="D166" s="146" t="s">
        <v>142</v>
      </c>
      <c r="E166" s="160" t="s">
        <v>19</v>
      </c>
      <c r="F166" s="161" t="s">
        <v>147</v>
      </c>
      <c r="H166" s="162">
        <v>229.99299999999999</v>
      </c>
      <c r="I166" s="163"/>
      <c r="L166" s="159"/>
      <c r="M166" s="164"/>
      <c r="T166" s="165"/>
      <c r="AT166" s="160" t="s">
        <v>142</v>
      </c>
      <c r="AU166" s="160" t="s">
        <v>81</v>
      </c>
      <c r="AV166" s="14" t="s">
        <v>87</v>
      </c>
      <c r="AW166" s="14" t="s">
        <v>33</v>
      </c>
      <c r="AX166" s="14" t="s">
        <v>34</v>
      </c>
      <c r="AY166" s="160" t="s">
        <v>131</v>
      </c>
    </row>
    <row r="167" spans="2:65" s="1" customFormat="1" ht="37.799999999999997" customHeight="1">
      <c r="B167" s="33"/>
      <c r="C167" s="128" t="s">
        <v>175</v>
      </c>
      <c r="D167" s="128" t="s">
        <v>134</v>
      </c>
      <c r="E167" s="129" t="s">
        <v>599</v>
      </c>
      <c r="F167" s="130" t="s">
        <v>600</v>
      </c>
      <c r="G167" s="131" t="s">
        <v>601</v>
      </c>
      <c r="H167" s="132">
        <v>1.589</v>
      </c>
      <c r="I167" s="133"/>
      <c r="J167" s="134">
        <f>ROUND(I167*H167,2)</f>
        <v>0</v>
      </c>
      <c r="K167" s="130" t="s">
        <v>138</v>
      </c>
      <c r="L167" s="33"/>
      <c r="M167" s="135" t="s">
        <v>19</v>
      </c>
      <c r="N167" s="136" t="s">
        <v>44</v>
      </c>
      <c r="P167" s="137">
        <f>O167*H167</f>
        <v>0</v>
      </c>
      <c r="Q167" s="137">
        <v>0</v>
      </c>
      <c r="R167" s="137">
        <f>Q167*H167</f>
        <v>0</v>
      </c>
      <c r="S167" s="137">
        <v>1.95</v>
      </c>
      <c r="T167" s="138">
        <f>S167*H167</f>
        <v>3.0985499999999999</v>
      </c>
      <c r="AR167" s="139" t="s">
        <v>87</v>
      </c>
      <c r="AT167" s="139" t="s">
        <v>134</v>
      </c>
      <c r="AU167" s="139" t="s">
        <v>81</v>
      </c>
      <c r="AY167" s="18" t="s">
        <v>131</v>
      </c>
      <c r="BE167" s="140">
        <f>IF(N167="základní",J167,0)</f>
        <v>0</v>
      </c>
      <c r="BF167" s="140">
        <f>IF(N167="snížená",J167,0)</f>
        <v>0</v>
      </c>
      <c r="BG167" s="140">
        <f>IF(N167="zákl. přenesená",J167,0)</f>
        <v>0</v>
      </c>
      <c r="BH167" s="140">
        <f>IF(N167="sníž. přenesená",J167,0)</f>
        <v>0</v>
      </c>
      <c r="BI167" s="140">
        <f>IF(N167="nulová",J167,0)</f>
        <v>0</v>
      </c>
      <c r="BJ167" s="18" t="s">
        <v>34</v>
      </c>
      <c r="BK167" s="140">
        <f>ROUND(I167*H167,2)</f>
        <v>0</v>
      </c>
      <c r="BL167" s="18" t="s">
        <v>87</v>
      </c>
      <c r="BM167" s="139" t="s">
        <v>602</v>
      </c>
    </row>
    <row r="168" spans="2:65" s="1" customFormat="1" ht="10.199999999999999" hidden="1">
      <c r="B168" s="33"/>
      <c r="D168" s="141" t="s">
        <v>140</v>
      </c>
      <c r="F168" s="142" t="s">
        <v>603</v>
      </c>
      <c r="I168" s="143"/>
      <c r="L168" s="33"/>
      <c r="M168" s="144"/>
      <c r="T168" s="54"/>
      <c r="AT168" s="18" t="s">
        <v>140</v>
      </c>
      <c r="AU168" s="18" t="s">
        <v>81</v>
      </c>
    </row>
    <row r="169" spans="2:65" s="12" customFormat="1" ht="10.199999999999999">
      <c r="B169" s="145"/>
      <c r="D169" s="146" t="s">
        <v>142</v>
      </c>
      <c r="E169" s="147" t="s">
        <v>19</v>
      </c>
      <c r="F169" s="148" t="s">
        <v>604</v>
      </c>
      <c r="H169" s="147" t="s">
        <v>19</v>
      </c>
      <c r="I169" s="149"/>
      <c r="L169" s="145"/>
      <c r="M169" s="150"/>
      <c r="T169" s="151"/>
      <c r="AT169" s="147" t="s">
        <v>142</v>
      </c>
      <c r="AU169" s="147" t="s">
        <v>81</v>
      </c>
      <c r="AV169" s="12" t="s">
        <v>34</v>
      </c>
      <c r="AW169" s="12" t="s">
        <v>33</v>
      </c>
      <c r="AX169" s="12" t="s">
        <v>73</v>
      </c>
      <c r="AY169" s="147" t="s">
        <v>131</v>
      </c>
    </row>
    <row r="170" spans="2:65" s="13" customFormat="1" ht="10.199999999999999">
      <c r="B170" s="152"/>
      <c r="D170" s="146" t="s">
        <v>142</v>
      </c>
      <c r="E170" s="153" t="s">
        <v>19</v>
      </c>
      <c r="F170" s="154" t="s">
        <v>605</v>
      </c>
      <c r="H170" s="155">
        <v>1.589</v>
      </c>
      <c r="I170" s="156"/>
      <c r="L170" s="152"/>
      <c r="M170" s="157"/>
      <c r="T170" s="158"/>
      <c r="AT170" s="153" t="s">
        <v>142</v>
      </c>
      <c r="AU170" s="153" t="s">
        <v>81</v>
      </c>
      <c r="AV170" s="13" t="s">
        <v>81</v>
      </c>
      <c r="AW170" s="13" t="s">
        <v>33</v>
      </c>
      <c r="AX170" s="13" t="s">
        <v>73</v>
      </c>
      <c r="AY170" s="153" t="s">
        <v>131</v>
      </c>
    </row>
    <row r="171" spans="2:65" s="14" customFormat="1" ht="10.199999999999999">
      <c r="B171" s="159"/>
      <c r="D171" s="146" t="s">
        <v>142</v>
      </c>
      <c r="E171" s="160" t="s">
        <v>19</v>
      </c>
      <c r="F171" s="161" t="s">
        <v>147</v>
      </c>
      <c r="H171" s="162">
        <v>1.589</v>
      </c>
      <c r="I171" s="163"/>
      <c r="L171" s="159"/>
      <c r="M171" s="164"/>
      <c r="T171" s="165"/>
      <c r="AT171" s="160" t="s">
        <v>142</v>
      </c>
      <c r="AU171" s="160" t="s">
        <v>81</v>
      </c>
      <c r="AV171" s="14" t="s">
        <v>87</v>
      </c>
      <c r="AW171" s="14" t="s">
        <v>33</v>
      </c>
      <c r="AX171" s="14" t="s">
        <v>34</v>
      </c>
      <c r="AY171" s="160" t="s">
        <v>131</v>
      </c>
    </row>
    <row r="172" spans="2:65" s="1" customFormat="1" ht="37.799999999999997" customHeight="1">
      <c r="B172" s="33"/>
      <c r="C172" s="128" t="s">
        <v>239</v>
      </c>
      <c r="D172" s="128" t="s">
        <v>134</v>
      </c>
      <c r="E172" s="129" t="s">
        <v>606</v>
      </c>
      <c r="F172" s="130" t="s">
        <v>607</v>
      </c>
      <c r="G172" s="131" t="s">
        <v>601</v>
      </c>
      <c r="H172" s="132">
        <v>0.52</v>
      </c>
      <c r="I172" s="133"/>
      <c r="J172" s="134">
        <f>ROUND(I172*H172,2)</f>
        <v>0</v>
      </c>
      <c r="K172" s="130" t="s">
        <v>138</v>
      </c>
      <c r="L172" s="33"/>
      <c r="M172" s="135" t="s">
        <v>19</v>
      </c>
      <c r="N172" s="136" t="s">
        <v>44</v>
      </c>
      <c r="P172" s="137">
        <f>O172*H172</f>
        <v>0</v>
      </c>
      <c r="Q172" s="137">
        <v>0</v>
      </c>
      <c r="R172" s="137">
        <f>Q172*H172</f>
        <v>0</v>
      </c>
      <c r="S172" s="137">
        <v>2.4</v>
      </c>
      <c r="T172" s="138">
        <f>S172*H172</f>
        <v>1.248</v>
      </c>
      <c r="AR172" s="139" t="s">
        <v>87</v>
      </c>
      <c r="AT172" s="139" t="s">
        <v>134</v>
      </c>
      <c r="AU172" s="139" t="s">
        <v>81</v>
      </c>
      <c r="AY172" s="18" t="s">
        <v>131</v>
      </c>
      <c r="BE172" s="140">
        <f>IF(N172="základní",J172,0)</f>
        <v>0</v>
      </c>
      <c r="BF172" s="140">
        <f>IF(N172="snížená",J172,0)</f>
        <v>0</v>
      </c>
      <c r="BG172" s="140">
        <f>IF(N172="zákl. přenesená",J172,0)</f>
        <v>0</v>
      </c>
      <c r="BH172" s="140">
        <f>IF(N172="sníž. přenesená",J172,0)</f>
        <v>0</v>
      </c>
      <c r="BI172" s="140">
        <f>IF(N172="nulová",J172,0)</f>
        <v>0</v>
      </c>
      <c r="BJ172" s="18" t="s">
        <v>34</v>
      </c>
      <c r="BK172" s="140">
        <f>ROUND(I172*H172,2)</f>
        <v>0</v>
      </c>
      <c r="BL172" s="18" t="s">
        <v>87</v>
      </c>
      <c r="BM172" s="139" t="s">
        <v>608</v>
      </c>
    </row>
    <row r="173" spans="2:65" s="1" customFormat="1" ht="10.199999999999999" hidden="1">
      <c r="B173" s="33"/>
      <c r="D173" s="141" t="s">
        <v>140</v>
      </c>
      <c r="F173" s="142" t="s">
        <v>609</v>
      </c>
      <c r="I173" s="143"/>
      <c r="L173" s="33"/>
      <c r="M173" s="144"/>
      <c r="T173" s="54"/>
      <c r="AT173" s="18" t="s">
        <v>140</v>
      </c>
      <c r="AU173" s="18" t="s">
        <v>81</v>
      </c>
    </row>
    <row r="174" spans="2:65" s="12" customFormat="1" ht="20.399999999999999">
      <c r="B174" s="145"/>
      <c r="D174" s="146" t="s">
        <v>142</v>
      </c>
      <c r="E174" s="147" t="s">
        <v>19</v>
      </c>
      <c r="F174" s="148" t="s">
        <v>610</v>
      </c>
      <c r="H174" s="147" t="s">
        <v>19</v>
      </c>
      <c r="I174" s="149"/>
      <c r="L174" s="145"/>
      <c r="M174" s="150"/>
      <c r="T174" s="151"/>
      <c r="AT174" s="147" t="s">
        <v>142</v>
      </c>
      <c r="AU174" s="147" t="s">
        <v>81</v>
      </c>
      <c r="AV174" s="12" t="s">
        <v>34</v>
      </c>
      <c r="AW174" s="12" t="s">
        <v>33</v>
      </c>
      <c r="AX174" s="12" t="s">
        <v>73</v>
      </c>
      <c r="AY174" s="147" t="s">
        <v>131</v>
      </c>
    </row>
    <row r="175" spans="2:65" s="13" customFormat="1" ht="10.199999999999999">
      <c r="B175" s="152"/>
      <c r="D175" s="146" t="s">
        <v>142</v>
      </c>
      <c r="E175" s="153" t="s">
        <v>19</v>
      </c>
      <c r="F175" s="154" t="s">
        <v>611</v>
      </c>
      <c r="H175" s="155">
        <v>0.52</v>
      </c>
      <c r="I175" s="156"/>
      <c r="L175" s="152"/>
      <c r="M175" s="157"/>
      <c r="T175" s="158"/>
      <c r="AT175" s="153" t="s">
        <v>142</v>
      </c>
      <c r="AU175" s="153" t="s">
        <v>81</v>
      </c>
      <c r="AV175" s="13" t="s">
        <v>81</v>
      </c>
      <c r="AW175" s="13" t="s">
        <v>33</v>
      </c>
      <c r="AX175" s="13" t="s">
        <v>73</v>
      </c>
      <c r="AY175" s="153" t="s">
        <v>131</v>
      </c>
    </row>
    <row r="176" spans="2:65" s="14" customFormat="1" ht="10.199999999999999">
      <c r="B176" s="159"/>
      <c r="D176" s="146" t="s">
        <v>142</v>
      </c>
      <c r="E176" s="160" t="s">
        <v>19</v>
      </c>
      <c r="F176" s="161" t="s">
        <v>147</v>
      </c>
      <c r="H176" s="162">
        <v>0.52</v>
      </c>
      <c r="I176" s="163"/>
      <c r="L176" s="159"/>
      <c r="M176" s="164"/>
      <c r="T176" s="165"/>
      <c r="AT176" s="160" t="s">
        <v>142</v>
      </c>
      <c r="AU176" s="160" t="s">
        <v>81</v>
      </c>
      <c r="AV176" s="14" t="s">
        <v>87</v>
      </c>
      <c r="AW176" s="14" t="s">
        <v>33</v>
      </c>
      <c r="AX176" s="14" t="s">
        <v>34</v>
      </c>
      <c r="AY176" s="160" t="s">
        <v>131</v>
      </c>
    </row>
    <row r="177" spans="2:65" s="1" customFormat="1" ht="24.15" customHeight="1">
      <c r="B177" s="33"/>
      <c r="C177" s="128" t="s">
        <v>182</v>
      </c>
      <c r="D177" s="128" t="s">
        <v>134</v>
      </c>
      <c r="E177" s="129" t="s">
        <v>220</v>
      </c>
      <c r="F177" s="130" t="s">
        <v>221</v>
      </c>
      <c r="G177" s="131" t="s">
        <v>214</v>
      </c>
      <c r="H177" s="132">
        <v>42.98</v>
      </c>
      <c r="I177" s="133"/>
      <c r="J177" s="134">
        <f>ROUND(I177*H177,2)</f>
        <v>0</v>
      </c>
      <c r="K177" s="130" t="s">
        <v>138</v>
      </c>
      <c r="L177" s="33"/>
      <c r="M177" s="135" t="s">
        <v>19</v>
      </c>
      <c r="N177" s="136" t="s">
        <v>44</v>
      </c>
      <c r="P177" s="137">
        <f>O177*H177</f>
        <v>0</v>
      </c>
      <c r="Q177" s="137">
        <v>0</v>
      </c>
      <c r="R177" s="137">
        <f>Q177*H177</f>
        <v>0</v>
      </c>
      <c r="S177" s="137">
        <v>0.108</v>
      </c>
      <c r="T177" s="138">
        <f>S177*H177</f>
        <v>4.6418399999999993</v>
      </c>
      <c r="AR177" s="139" t="s">
        <v>87</v>
      </c>
      <c r="AT177" s="139" t="s">
        <v>134</v>
      </c>
      <c r="AU177" s="139" t="s">
        <v>81</v>
      </c>
      <c r="AY177" s="18" t="s">
        <v>131</v>
      </c>
      <c r="BE177" s="140">
        <f>IF(N177="základní",J177,0)</f>
        <v>0</v>
      </c>
      <c r="BF177" s="140">
        <f>IF(N177="snížená",J177,0)</f>
        <v>0</v>
      </c>
      <c r="BG177" s="140">
        <f>IF(N177="zákl. přenesená",J177,0)</f>
        <v>0</v>
      </c>
      <c r="BH177" s="140">
        <f>IF(N177="sníž. přenesená",J177,0)</f>
        <v>0</v>
      </c>
      <c r="BI177" s="140">
        <f>IF(N177="nulová",J177,0)</f>
        <v>0</v>
      </c>
      <c r="BJ177" s="18" t="s">
        <v>34</v>
      </c>
      <c r="BK177" s="140">
        <f>ROUND(I177*H177,2)</f>
        <v>0</v>
      </c>
      <c r="BL177" s="18" t="s">
        <v>87</v>
      </c>
      <c r="BM177" s="139" t="s">
        <v>612</v>
      </c>
    </row>
    <row r="178" spans="2:65" s="1" customFormat="1" ht="10.199999999999999" hidden="1">
      <c r="B178" s="33"/>
      <c r="D178" s="141" t="s">
        <v>140</v>
      </c>
      <c r="F178" s="142" t="s">
        <v>223</v>
      </c>
      <c r="I178" s="143"/>
      <c r="L178" s="33"/>
      <c r="M178" s="144"/>
      <c r="T178" s="54"/>
      <c r="AT178" s="18" t="s">
        <v>140</v>
      </c>
      <c r="AU178" s="18" t="s">
        <v>81</v>
      </c>
    </row>
    <row r="179" spans="2:65" s="12" customFormat="1" ht="10.199999999999999">
      <c r="B179" s="145"/>
      <c r="D179" s="146" t="s">
        <v>142</v>
      </c>
      <c r="E179" s="147" t="s">
        <v>19</v>
      </c>
      <c r="F179" s="148" t="s">
        <v>613</v>
      </c>
      <c r="H179" s="147" t="s">
        <v>19</v>
      </c>
      <c r="I179" s="149"/>
      <c r="L179" s="145"/>
      <c r="M179" s="150"/>
      <c r="T179" s="151"/>
      <c r="AT179" s="147" t="s">
        <v>142</v>
      </c>
      <c r="AU179" s="147" t="s">
        <v>81</v>
      </c>
      <c r="AV179" s="12" t="s">
        <v>34</v>
      </c>
      <c r="AW179" s="12" t="s">
        <v>33</v>
      </c>
      <c r="AX179" s="12" t="s">
        <v>73</v>
      </c>
      <c r="AY179" s="147" t="s">
        <v>131</v>
      </c>
    </row>
    <row r="180" spans="2:65" s="13" customFormat="1" ht="10.199999999999999">
      <c r="B180" s="152"/>
      <c r="D180" s="146" t="s">
        <v>142</v>
      </c>
      <c r="E180" s="153" t="s">
        <v>19</v>
      </c>
      <c r="F180" s="154" t="s">
        <v>614</v>
      </c>
      <c r="H180" s="155">
        <v>42.98</v>
      </c>
      <c r="I180" s="156"/>
      <c r="L180" s="152"/>
      <c r="M180" s="157"/>
      <c r="T180" s="158"/>
      <c r="AT180" s="153" t="s">
        <v>142</v>
      </c>
      <c r="AU180" s="153" t="s">
        <v>81</v>
      </c>
      <c r="AV180" s="13" t="s">
        <v>81</v>
      </c>
      <c r="AW180" s="13" t="s">
        <v>33</v>
      </c>
      <c r="AX180" s="13" t="s">
        <v>73</v>
      </c>
      <c r="AY180" s="153" t="s">
        <v>131</v>
      </c>
    </row>
    <row r="181" spans="2:65" s="14" customFormat="1" ht="10.199999999999999">
      <c r="B181" s="159"/>
      <c r="D181" s="146" t="s">
        <v>142</v>
      </c>
      <c r="E181" s="160" t="s">
        <v>19</v>
      </c>
      <c r="F181" s="161" t="s">
        <v>147</v>
      </c>
      <c r="H181" s="162">
        <v>42.98</v>
      </c>
      <c r="I181" s="163"/>
      <c r="L181" s="159"/>
      <c r="M181" s="164"/>
      <c r="T181" s="165"/>
      <c r="AT181" s="160" t="s">
        <v>142</v>
      </c>
      <c r="AU181" s="160" t="s">
        <v>81</v>
      </c>
      <c r="AV181" s="14" t="s">
        <v>87</v>
      </c>
      <c r="AW181" s="14" t="s">
        <v>33</v>
      </c>
      <c r="AX181" s="14" t="s">
        <v>34</v>
      </c>
      <c r="AY181" s="160" t="s">
        <v>131</v>
      </c>
    </row>
    <row r="182" spans="2:65" s="1" customFormat="1" ht="37.799999999999997" customHeight="1">
      <c r="B182" s="33"/>
      <c r="C182" s="128" t="s">
        <v>249</v>
      </c>
      <c r="D182" s="128" t="s">
        <v>134</v>
      </c>
      <c r="E182" s="129" t="s">
        <v>226</v>
      </c>
      <c r="F182" s="130" t="s">
        <v>227</v>
      </c>
      <c r="G182" s="131" t="s">
        <v>214</v>
      </c>
      <c r="H182" s="132">
        <v>42.98</v>
      </c>
      <c r="I182" s="133"/>
      <c r="J182" s="134">
        <f>ROUND(I182*H182,2)</f>
        <v>0</v>
      </c>
      <c r="K182" s="130" t="s">
        <v>138</v>
      </c>
      <c r="L182" s="33"/>
      <c r="M182" s="135" t="s">
        <v>19</v>
      </c>
      <c r="N182" s="136" t="s">
        <v>44</v>
      </c>
      <c r="P182" s="137">
        <f>O182*H182</f>
        <v>0</v>
      </c>
      <c r="Q182" s="137">
        <v>8.0000000000000007E-5</v>
      </c>
      <c r="R182" s="137">
        <f>Q182*H182</f>
        <v>3.4383999999999999E-3</v>
      </c>
      <c r="S182" s="137">
        <v>0</v>
      </c>
      <c r="T182" s="138">
        <f>S182*H182</f>
        <v>0</v>
      </c>
      <c r="AR182" s="139" t="s">
        <v>87</v>
      </c>
      <c r="AT182" s="139" t="s">
        <v>134</v>
      </c>
      <c r="AU182" s="139" t="s">
        <v>81</v>
      </c>
      <c r="AY182" s="18" t="s">
        <v>131</v>
      </c>
      <c r="BE182" s="140">
        <f>IF(N182="základní",J182,0)</f>
        <v>0</v>
      </c>
      <c r="BF182" s="140">
        <f>IF(N182="snížená",J182,0)</f>
        <v>0</v>
      </c>
      <c r="BG182" s="140">
        <f>IF(N182="zákl. přenesená",J182,0)</f>
        <v>0</v>
      </c>
      <c r="BH182" s="140">
        <f>IF(N182="sníž. přenesená",J182,0)</f>
        <v>0</v>
      </c>
      <c r="BI182" s="140">
        <f>IF(N182="nulová",J182,0)</f>
        <v>0</v>
      </c>
      <c r="BJ182" s="18" t="s">
        <v>34</v>
      </c>
      <c r="BK182" s="140">
        <f>ROUND(I182*H182,2)</f>
        <v>0</v>
      </c>
      <c r="BL182" s="18" t="s">
        <v>87</v>
      </c>
      <c r="BM182" s="139" t="s">
        <v>615</v>
      </c>
    </row>
    <row r="183" spans="2:65" s="1" customFormat="1" ht="10.199999999999999" hidden="1">
      <c r="B183" s="33"/>
      <c r="D183" s="141" t="s">
        <v>140</v>
      </c>
      <c r="F183" s="142" t="s">
        <v>229</v>
      </c>
      <c r="I183" s="143"/>
      <c r="L183" s="33"/>
      <c r="M183" s="144"/>
      <c r="T183" s="54"/>
      <c r="AT183" s="18" t="s">
        <v>140</v>
      </c>
      <c r="AU183" s="18" t="s">
        <v>81</v>
      </c>
    </row>
    <row r="184" spans="2:65" s="12" customFormat="1" ht="10.199999999999999">
      <c r="B184" s="145"/>
      <c r="D184" s="146" t="s">
        <v>142</v>
      </c>
      <c r="E184" s="147" t="s">
        <v>19</v>
      </c>
      <c r="F184" s="148" t="s">
        <v>613</v>
      </c>
      <c r="H184" s="147" t="s">
        <v>19</v>
      </c>
      <c r="I184" s="149"/>
      <c r="L184" s="145"/>
      <c r="M184" s="150"/>
      <c r="T184" s="151"/>
      <c r="AT184" s="147" t="s">
        <v>142</v>
      </c>
      <c r="AU184" s="147" t="s">
        <v>81</v>
      </c>
      <c r="AV184" s="12" t="s">
        <v>34</v>
      </c>
      <c r="AW184" s="12" t="s">
        <v>33</v>
      </c>
      <c r="AX184" s="12" t="s">
        <v>73</v>
      </c>
      <c r="AY184" s="147" t="s">
        <v>131</v>
      </c>
    </row>
    <row r="185" spans="2:65" s="13" customFormat="1" ht="10.199999999999999">
      <c r="B185" s="152"/>
      <c r="D185" s="146" t="s">
        <v>142</v>
      </c>
      <c r="E185" s="153" t="s">
        <v>19</v>
      </c>
      <c r="F185" s="154" t="s">
        <v>614</v>
      </c>
      <c r="H185" s="155">
        <v>42.98</v>
      </c>
      <c r="I185" s="156"/>
      <c r="L185" s="152"/>
      <c r="M185" s="157"/>
      <c r="T185" s="158"/>
      <c r="AT185" s="153" t="s">
        <v>142</v>
      </c>
      <c r="AU185" s="153" t="s">
        <v>81</v>
      </c>
      <c r="AV185" s="13" t="s">
        <v>81</v>
      </c>
      <c r="AW185" s="13" t="s">
        <v>33</v>
      </c>
      <c r="AX185" s="13" t="s">
        <v>73</v>
      </c>
      <c r="AY185" s="153" t="s">
        <v>131</v>
      </c>
    </row>
    <row r="186" spans="2:65" s="14" customFormat="1" ht="10.199999999999999">
      <c r="B186" s="159"/>
      <c r="D186" s="146" t="s">
        <v>142</v>
      </c>
      <c r="E186" s="160" t="s">
        <v>19</v>
      </c>
      <c r="F186" s="161" t="s">
        <v>147</v>
      </c>
      <c r="H186" s="162">
        <v>42.98</v>
      </c>
      <c r="I186" s="163"/>
      <c r="L186" s="159"/>
      <c r="M186" s="164"/>
      <c r="T186" s="165"/>
      <c r="AT186" s="160" t="s">
        <v>142</v>
      </c>
      <c r="AU186" s="160" t="s">
        <v>81</v>
      </c>
      <c r="AV186" s="14" t="s">
        <v>87</v>
      </c>
      <c r="AW186" s="14" t="s">
        <v>33</v>
      </c>
      <c r="AX186" s="14" t="s">
        <v>34</v>
      </c>
      <c r="AY186" s="160" t="s">
        <v>131</v>
      </c>
    </row>
    <row r="187" spans="2:65" s="11" customFormat="1" ht="22.8" customHeight="1">
      <c r="B187" s="116"/>
      <c r="D187" s="117" t="s">
        <v>72</v>
      </c>
      <c r="E187" s="126" t="s">
        <v>237</v>
      </c>
      <c r="F187" s="126" t="s">
        <v>238</v>
      </c>
      <c r="I187" s="119"/>
      <c r="J187" s="127">
        <f>BK187</f>
        <v>0</v>
      </c>
      <c r="L187" s="116"/>
      <c r="M187" s="121"/>
      <c r="P187" s="122">
        <f>P188</f>
        <v>0</v>
      </c>
      <c r="R187" s="122">
        <f>R188</f>
        <v>0.15</v>
      </c>
      <c r="T187" s="123">
        <f>T188</f>
        <v>0</v>
      </c>
      <c r="AR187" s="117" t="s">
        <v>34</v>
      </c>
      <c r="AT187" s="124" t="s">
        <v>72</v>
      </c>
      <c r="AU187" s="124" t="s">
        <v>34</v>
      </c>
      <c r="AY187" s="117" t="s">
        <v>131</v>
      </c>
      <c r="BK187" s="125">
        <f>BK188</f>
        <v>0</v>
      </c>
    </row>
    <row r="188" spans="2:65" s="1" customFormat="1" ht="16.5" customHeight="1">
      <c r="B188" s="33"/>
      <c r="C188" s="128" t="s">
        <v>188</v>
      </c>
      <c r="D188" s="128" t="s">
        <v>134</v>
      </c>
      <c r="E188" s="129" t="s">
        <v>240</v>
      </c>
      <c r="F188" s="130" t="s">
        <v>241</v>
      </c>
      <c r="G188" s="131" t="s">
        <v>242</v>
      </c>
      <c r="H188" s="132">
        <v>1</v>
      </c>
      <c r="I188" s="133"/>
      <c r="J188" s="134">
        <f>ROUND(I188*H188,2)</f>
        <v>0</v>
      </c>
      <c r="K188" s="130" t="s">
        <v>19</v>
      </c>
      <c r="L188" s="33"/>
      <c r="M188" s="135" t="s">
        <v>19</v>
      </c>
      <c r="N188" s="136" t="s">
        <v>44</v>
      </c>
      <c r="P188" s="137">
        <f>O188*H188</f>
        <v>0</v>
      </c>
      <c r="Q188" s="137">
        <v>0.15</v>
      </c>
      <c r="R188" s="137">
        <f>Q188*H188</f>
        <v>0.15</v>
      </c>
      <c r="S188" s="137">
        <v>0</v>
      </c>
      <c r="T188" s="138">
        <f>S188*H188</f>
        <v>0</v>
      </c>
      <c r="AR188" s="139" t="s">
        <v>87</v>
      </c>
      <c r="AT188" s="139" t="s">
        <v>134</v>
      </c>
      <c r="AU188" s="139" t="s">
        <v>81</v>
      </c>
      <c r="AY188" s="18" t="s">
        <v>131</v>
      </c>
      <c r="BE188" s="140">
        <f>IF(N188="základní",J188,0)</f>
        <v>0</v>
      </c>
      <c r="BF188" s="140">
        <f>IF(N188="snížená",J188,0)</f>
        <v>0</v>
      </c>
      <c r="BG188" s="140">
        <f>IF(N188="zákl. přenesená",J188,0)</f>
        <v>0</v>
      </c>
      <c r="BH188" s="140">
        <f>IF(N188="sníž. přenesená",J188,0)</f>
        <v>0</v>
      </c>
      <c r="BI188" s="140">
        <f>IF(N188="nulová",J188,0)</f>
        <v>0</v>
      </c>
      <c r="BJ188" s="18" t="s">
        <v>34</v>
      </c>
      <c r="BK188" s="140">
        <f>ROUND(I188*H188,2)</f>
        <v>0</v>
      </c>
      <c r="BL188" s="18" t="s">
        <v>87</v>
      </c>
      <c r="BM188" s="139" t="s">
        <v>175</v>
      </c>
    </row>
    <row r="189" spans="2:65" s="11" customFormat="1" ht="22.8" customHeight="1">
      <c r="B189" s="116"/>
      <c r="D189" s="117" t="s">
        <v>72</v>
      </c>
      <c r="E189" s="126" t="s">
        <v>243</v>
      </c>
      <c r="F189" s="126" t="s">
        <v>244</v>
      </c>
      <c r="I189" s="119"/>
      <c r="J189" s="127">
        <f>BK189</f>
        <v>0</v>
      </c>
      <c r="L189" s="116"/>
      <c r="M189" s="121"/>
      <c r="P189" s="122">
        <f>SUM(P190:P201)</f>
        <v>0</v>
      </c>
      <c r="R189" s="122">
        <f>SUM(R190:R201)</f>
        <v>0</v>
      </c>
      <c r="T189" s="123">
        <f>SUM(T190:T201)</f>
        <v>0</v>
      </c>
      <c r="AR189" s="117" t="s">
        <v>34</v>
      </c>
      <c r="AT189" s="124" t="s">
        <v>72</v>
      </c>
      <c r="AU189" s="124" t="s">
        <v>34</v>
      </c>
      <c r="AY189" s="117" t="s">
        <v>131</v>
      </c>
      <c r="BK189" s="125">
        <f>SUM(BK190:BK201)</f>
        <v>0</v>
      </c>
    </row>
    <row r="190" spans="2:65" s="1" customFormat="1" ht="16.5" customHeight="1">
      <c r="B190" s="33"/>
      <c r="C190" s="128" t="s">
        <v>7</v>
      </c>
      <c r="D190" s="128" t="s">
        <v>134</v>
      </c>
      <c r="E190" s="129" t="s">
        <v>245</v>
      </c>
      <c r="F190" s="130" t="s">
        <v>246</v>
      </c>
      <c r="G190" s="131" t="s">
        <v>247</v>
      </c>
      <c r="H190" s="132">
        <v>5</v>
      </c>
      <c r="I190" s="133"/>
      <c r="J190" s="134">
        <f>ROUND(I190*H190,2)</f>
        <v>0</v>
      </c>
      <c r="K190" s="130" t="s">
        <v>19</v>
      </c>
      <c r="L190" s="33"/>
      <c r="M190" s="135" t="s">
        <v>19</v>
      </c>
      <c r="N190" s="136" t="s">
        <v>44</v>
      </c>
      <c r="P190" s="137">
        <f>O190*H190</f>
        <v>0</v>
      </c>
      <c r="Q190" s="137">
        <v>0</v>
      </c>
      <c r="R190" s="137">
        <f>Q190*H190</f>
        <v>0</v>
      </c>
      <c r="S190" s="137">
        <v>0</v>
      </c>
      <c r="T190" s="138">
        <f>S190*H190</f>
        <v>0</v>
      </c>
      <c r="AR190" s="139" t="s">
        <v>87</v>
      </c>
      <c r="AT190" s="139" t="s">
        <v>134</v>
      </c>
      <c r="AU190" s="139" t="s">
        <v>81</v>
      </c>
      <c r="AY190" s="18" t="s">
        <v>131</v>
      </c>
      <c r="BE190" s="140">
        <f>IF(N190="základní",J190,0)</f>
        <v>0</v>
      </c>
      <c r="BF190" s="140">
        <f>IF(N190="snížená",J190,0)</f>
        <v>0</v>
      </c>
      <c r="BG190" s="140">
        <f>IF(N190="zákl. přenesená",J190,0)</f>
        <v>0</v>
      </c>
      <c r="BH190" s="140">
        <f>IF(N190="sníž. přenesená",J190,0)</f>
        <v>0</v>
      </c>
      <c r="BI190" s="140">
        <f>IF(N190="nulová",J190,0)</f>
        <v>0</v>
      </c>
      <c r="BJ190" s="18" t="s">
        <v>34</v>
      </c>
      <c r="BK190" s="140">
        <f>ROUND(I190*H190,2)</f>
        <v>0</v>
      </c>
      <c r="BL190" s="18" t="s">
        <v>87</v>
      </c>
      <c r="BM190" s="139" t="s">
        <v>616</v>
      </c>
    </row>
    <row r="191" spans="2:65" s="1" customFormat="1" ht="24.15" customHeight="1">
      <c r="B191" s="33"/>
      <c r="C191" s="128" t="s">
        <v>192</v>
      </c>
      <c r="D191" s="128" t="s">
        <v>134</v>
      </c>
      <c r="E191" s="129" t="s">
        <v>250</v>
      </c>
      <c r="F191" s="130" t="s">
        <v>251</v>
      </c>
      <c r="G191" s="131" t="s">
        <v>252</v>
      </c>
      <c r="H191" s="132">
        <v>9.9640000000000004</v>
      </c>
      <c r="I191" s="133"/>
      <c r="J191" s="134">
        <f>ROUND(I191*H191,2)</f>
        <v>0</v>
      </c>
      <c r="K191" s="130" t="s">
        <v>138</v>
      </c>
      <c r="L191" s="33"/>
      <c r="M191" s="135" t="s">
        <v>19</v>
      </c>
      <c r="N191" s="136" t="s">
        <v>44</v>
      </c>
      <c r="P191" s="137">
        <f>O191*H191</f>
        <v>0</v>
      </c>
      <c r="Q191" s="137">
        <v>0</v>
      </c>
      <c r="R191" s="137">
        <f>Q191*H191</f>
        <v>0</v>
      </c>
      <c r="S191" s="137">
        <v>0</v>
      </c>
      <c r="T191" s="138">
        <f>S191*H191</f>
        <v>0</v>
      </c>
      <c r="AR191" s="139" t="s">
        <v>87</v>
      </c>
      <c r="AT191" s="139" t="s">
        <v>134</v>
      </c>
      <c r="AU191" s="139" t="s">
        <v>81</v>
      </c>
      <c r="AY191" s="18" t="s">
        <v>131</v>
      </c>
      <c r="BE191" s="140">
        <f>IF(N191="základní",J191,0)</f>
        <v>0</v>
      </c>
      <c r="BF191" s="140">
        <f>IF(N191="snížená",J191,0)</f>
        <v>0</v>
      </c>
      <c r="BG191" s="140">
        <f>IF(N191="zákl. přenesená",J191,0)</f>
        <v>0</v>
      </c>
      <c r="BH191" s="140">
        <f>IF(N191="sníž. přenesená",J191,0)</f>
        <v>0</v>
      </c>
      <c r="BI191" s="140">
        <f>IF(N191="nulová",J191,0)</f>
        <v>0</v>
      </c>
      <c r="BJ191" s="18" t="s">
        <v>34</v>
      </c>
      <c r="BK191" s="140">
        <f>ROUND(I191*H191,2)</f>
        <v>0</v>
      </c>
      <c r="BL191" s="18" t="s">
        <v>87</v>
      </c>
      <c r="BM191" s="139" t="s">
        <v>617</v>
      </c>
    </row>
    <row r="192" spans="2:65" s="1" customFormat="1" ht="10.199999999999999" hidden="1">
      <c r="B192" s="33"/>
      <c r="D192" s="141" t="s">
        <v>140</v>
      </c>
      <c r="F192" s="142" t="s">
        <v>254</v>
      </c>
      <c r="I192" s="143"/>
      <c r="L192" s="33"/>
      <c r="M192" s="144"/>
      <c r="T192" s="54"/>
      <c r="AT192" s="18" t="s">
        <v>140</v>
      </c>
      <c r="AU192" s="18" t="s">
        <v>81</v>
      </c>
    </row>
    <row r="193" spans="2:65" s="1" customFormat="1" ht="37.799999999999997" customHeight="1">
      <c r="B193" s="33"/>
      <c r="C193" s="128" t="s">
        <v>268</v>
      </c>
      <c r="D193" s="128" t="s">
        <v>134</v>
      </c>
      <c r="E193" s="129" t="s">
        <v>618</v>
      </c>
      <c r="F193" s="130" t="s">
        <v>619</v>
      </c>
      <c r="G193" s="131" t="s">
        <v>252</v>
      </c>
      <c r="H193" s="132">
        <v>9.9640000000000004</v>
      </c>
      <c r="I193" s="133"/>
      <c r="J193" s="134">
        <f>ROUND(I193*H193,2)</f>
        <v>0</v>
      </c>
      <c r="K193" s="130" t="s">
        <v>138</v>
      </c>
      <c r="L193" s="33"/>
      <c r="M193" s="135" t="s">
        <v>19</v>
      </c>
      <c r="N193" s="136" t="s">
        <v>44</v>
      </c>
      <c r="P193" s="137">
        <f>O193*H193</f>
        <v>0</v>
      </c>
      <c r="Q193" s="137">
        <v>0</v>
      </c>
      <c r="R193" s="137">
        <f>Q193*H193</f>
        <v>0</v>
      </c>
      <c r="S193" s="137">
        <v>0</v>
      </c>
      <c r="T193" s="138">
        <f>S193*H193</f>
        <v>0</v>
      </c>
      <c r="AR193" s="139" t="s">
        <v>87</v>
      </c>
      <c r="AT193" s="139" t="s">
        <v>134</v>
      </c>
      <c r="AU193" s="139" t="s">
        <v>81</v>
      </c>
      <c r="AY193" s="18" t="s">
        <v>131</v>
      </c>
      <c r="BE193" s="140">
        <f>IF(N193="základní",J193,0)</f>
        <v>0</v>
      </c>
      <c r="BF193" s="140">
        <f>IF(N193="snížená",J193,0)</f>
        <v>0</v>
      </c>
      <c r="BG193" s="140">
        <f>IF(N193="zákl. přenesená",J193,0)</f>
        <v>0</v>
      </c>
      <c r="BH193" s="140">
        <f>IF(N193="sníž. přenesená",J193,0)</f>
        <v>0</v>
      </c>
      <c r="BI193" s="140">
        <f>IF(N193="nulová",J193,0)</f>
        <v>0</v>
      </c>
      <c r="BJ193" s="18" t="s">
        <v>34</v>
      </c>
      <c r="BK193" s="140">
        <f>ROUND(I193*H193,2)</f>
        <v>0</v>
      </c>
      <c r="BL193" s="18" t="s">
        <v>87</v>
      </c>
      <c r="BM193" s="139" t="s">
        <v>620</v>
      </c>
    </row>
    <row r="194" spans="2:65" s="1" customFormat="1" ht="10.199999999999999" hidden="1">
      <c r="B194" s="33"/>
      <c r="D194" s="141" t="s">
        <v>140</v>
      </c>
      <c r="F194" s="142" t="s">
        <v>621</v>
      </c>
      <c r="I194" s="143"/>
      <c r="L194" s="33"/>
      <c r="M194" s="144"/>
      <c r="T194" s="54"/>
      <c r="AT194" s="18" t="s">
        <v>140</v>
      </c>
      <c r="AU194" s="18" t="s">
        <v>81</v>
      </c>
    </row>
    <row r="195" spans="2:65" s="1" customFormat="1" ht="33" customHeight="1">
      <c r="B195" s="33"/>
      <c r="C195" s="128" t="s">
        <v>201</v>
      </c>
      <c r="D195" s="128" t="s">
        <v>134</v>
      </c>
      <c r="E195" s="129" t="s">
        <v>259</v>
      </c>
      <c r="F195" s="130" t="s">
        <v>260</v>
      </c>
      <c r="G195" s="131" t="s">
        <v>252</v>
      </c>
      <c r="H195" s="132">
        <v>9.9640000000000004</v>
      </c>
      <c r="I195" s="133"/>
      <c r="J195" s="134">
        <f>ROUND(I195*H195,2)</f>
        <v>0</v>
      </c>
      <c r="K195" s="130" t="s">
        <v>138</v>
      </c>
      <c r="L195" s="33"/>
      <c r="M195" s="135" t="s">
        <v>19</v>
      </c>
      <c r="N195" s="136" t="s">
        <v>44</v>
      </c>
      <c r="P195" s="137">
        <f>O195*H195</f>
        <v>0</v>
      </c>
      <c r="Q195" s="137">
        <v>0</v>
      </c>
      <c r="R195" s="137">
        <f>Q195*H195</f>
        <v>0</v>
      </c>
      <c r="S195" s="137">
        <v>0</v>
      </c>
      <c r="T195" s="138">
        <f>S195*H195</f>
        <v>0</v>
      </c>
      <c r="AR195" s="139" t="s">
        <v>87</v>
      </c>
      <c r="AT195" s="139" t="s">
        <v>134</v>
      </c>
      <c r="AU195" s="139" t="s">
        <v>81</v>
      </c>
      <c r="AY195" s="18" t="s">
        <v>131</v>
      </c>
      <c r="BE195" s="140">
        <f>IF(N195="základní",J195,0)</f>
        <v>0</v>
      </c>
      <c r="BF195" s="140">
        <f>IF(N195="snížená",J195,0)</f>
        <v>0</v>
      </c>
      <c r="BG195" s="140">
        <f>IF(N195="zákl. přenesená",J195,0)</f>
        <v>0</v>
      </c>
      <c r="BH195" s="140">
        <f>IF(N195="sníž. přenesená",J195,0)</f>
        <v>0</v>
      </c>
      <c r="BI195" s="140">
        <f>IF(N195="nulová",J195,0)</f>
        <v>0</v>
      </c>
      <c r="BJ195" s="18" t="s">
        <v>34</v>
      </c>
      <c r="BK195" s="140">
        <f>ROUND(I195*H195,2)</f>
        <v>0</v>
      </c>
      <c r="BL195" s="18" t="s">
        <v>87</v>
      </c>
      <c r="BM195" s="139" t="s">
        <v>622</v>
      </c>
    </row>
    <row r="196" spans="2:65" s="1" customFormat="1" ht="10.199999999999999" hidden="1">
      <c r="B196" s="33"/>
      <c r="D196" s="141" t="s">
        <v>140</v>
      </c>
      <c r="F196" s="142" t="s">
        <v>262</v>
      </c>
      <c r="I196" s="143"/>
      <c r="L196" s="33"/>
      <c r="M196" s="144"/>
      <c r="T196" s="54"/>
      <c r="AT196" s="18" t="s">
        <v>140</v>
      </c>
      <c r="AU196" s="18" t="s">
        <v>81</v>
      </c>
    </row>
    <row r="197" spans="2:65" s="1" customFormat="1" ht="44.25" customHeight="1">
      <c r="B197" s="33"/>
      <c r="C197" s="128" t="s">
        <v>283</v>
      </c>
      <c r="D197" s="128" t="s">
        <v>134</v>
      </c>
      <c r="E197" s="129" t="s">
        <v>263</v>
      </c>
      <c r="F197" s="130" t="s">
        <v>264</v>
      </c>
      <c r="G197" s="131" t="s">
        <v>252</v>
      </c>
      <c r="H197" s="132">
        <v>129.53200000000001</v>
      </c>
      <c r="I197" s="133"/>
      <c r="J197" s="134">
        <f>ROUND(I197*H197,2)</f>
        <v>0</v>
      </c>
      <c r="K197" s="130" t="s">
        <v>138</v>
      </c>
      <c r="L197" s="33"/>
      <c r="M197" s="135" t="s">
        <v>19</v>
      </c>
      <c r="N197" s="136" t="s">
        <v>44</v>
      </c>
      <c r="P197" s="137">
        <f>O197*H197</f>
        <v>0</v>
      </c>
      <c r="Q197" s="137">
        <v>0</v>
      </c>
      <c r="R197" s="137">
        <f>Q197*H197</f>
        <v>0</v>
      </c>
      <c r="S197" s="137">
        <v>0</v>
      </c>
      <c r="T197" s="138">
        <f>S197*H197</f>
        <v>0</v>
      </c>
      <c r="AR197" s="139" t="s">
        <v>87</v>
      </c>
      <c r="AT197" s="139" t="s">
        <v>134</v>
      </c>
      <c r="AU197" s="139" t="s">
        <v>81</v>
      </c>
      <c r="AY197" s="18" t="s">
        <v>131</v>
      </c>
      <c r="BE197" s="140">
        <f>IF(N197="základní",J197,0)</f>
        <v>0</v>
      </c>
      <c r="BF197" s="140">
        <f>IF(N197="snížená",J197,0)</f>
        <v>0</v>
      </c>
      <c r="BG197" s="140">
        <f>IF(N197="zákl. přenesená",J197,0)</f>
        <v>0</v>
      </c>
      <c r="BH197" s="140">
        <f>IF(N197="sníž. přenesená",J197,0)</f>
        <v>0</v>
      </c>
      <c r="BI197" s="140">
        <f>IF(N197="nulová",J197,0)</f>
        <v>0</v>
      </c>
      <c r="BJ197" s="18" t="s">
        <v>34</v>
      </c>
      <c r="BK197" s="140">
        <f>ROUND(I197*H197,2)</f>
        <v>0</v>
      </c>
      <c r="BL197" s="18" t="s">
        <v>87</v>
      </c>
      <c r="BM197" s="139" t="s">
        <v>623</v>
      </c>
    </row>
    <row r="198" spans="2:65" s="1" customFormat="1" ht="10.199999999999999" hidden="1">
      <c r="B198" s="33"/>
      <c r="D198" s="141" t="s">
        <v>140</v>
      </c>
      <c r="F198" s="142" t="s">
        <v>266</v>
      </c>
      <c r="I198" s="143"/>
      <c r="L198" s="33"/>
      <c r="M198" s="144"/>
      <c r="T198" s="54"/>
      <c r="AT198" s="18" t="s">
        <v>140</v>
      </c>
      <c r="AU198" s="18" t="s">
        <v>81</v>
      </c>
    </row>
    <row r="199" spans="2:65" s="13" customFormat="1" ht="10.199999999999999">
      <c r="B199" s="152"/>
      <c r="D199" s="146" t="s">
        <v>142</v>
      </c>
      <c r="F199" s="154" t="s">
        <v>624</v>
      </c>
      <c r="H199" s="155">
        <v>129.53200000000001</v>
      </c>
      <c r="I199" s="156"/>
      <c r="L199" s="152"/>
      <c r="M199" s="157"/>
      <c r="T199" s="158"/>
      <c r="AT199" s="153" t="s">
        <v>142</v>
      </c>
      <c r="AU199" s="153" t="s">
        <v>81</v>
      </c>
      <c r="AV199" s="13" t="s">
        <v>81</v>
      </c>
      <c r="AW199" s="13" t="s">
        <v>4</v>
      </c>
      <c r="AX199" s="13" t="s">
        <v>34</v>
      </c>
      <c r="AY199" s="153" t="s">
        <v>131</v>
      </c>
    </row>
    <row r="200" spans="2:65" s="1" customFormat="1" ht="44.25" customHeight="1">
      <c r="B200" s="33"/>
      <c r="C200" s="128" t="s">
        <v>290</v>
      </c>
      <c r="D200" s="128" t="s">
        <v>134</v>
      </c>
      <c r="E200" s="129" t="s">
        <v>269</v>
      </c>
      <c r="F200" s="130" t="s">
        <v>270</v>
      </c>
      <c r="G200" s="131" t="s">
        <v>252</v>
      </c>
      <c r="H200" s="132">
        <v>9.9640000000000004</v>
      </c>
      <c r="I200" s="133"/>
      <c r="J200" s="134">
        <f>ROUND(I200*H200,2)</f>
        <v>0</v>
      </c>
      <c r="K200" s="130" t="s">
        <v>138</v>
      </c>
      <c r="L200" s="33"/>
      <c r="M200" s="135" t="s">
        <v>19</v>
      </c>
      <c r="N200" s="136" t="s">
        <v>44</v>
      </c>
      <c r="P200" s="137">
        <f>O200*H200</f>
        <v>0</v>
      </c>
      <c r="Q200" s="137">
        <v>0</v>
      </c>
      <c r="R200" s="137">
        <f>Q200*H200</f>
        <v>0</v>
      </c>
      <c r="S200" s="137">
        <v>0</v>
      </c>
      <c r="T200" s="138">
        <f>S200*H200</f>
        <v>0</v>
      </c>
      <c r="AR200" s="139" t="s">
        <v>87</v>
      </c>
      <c r="AT200" s="139" t="s">
        <v>134</v>
      </c>
      <c r="AU200" s="139" t="s">
        <v>81</v>
      </c>
      <c r="AY200" s="18" t="s">
        <v>131</v>
      </c>
      <c r="BE200" s="140">
        <f>IF(N200="základní",J200,0)</f>
        <v>0</v>
      </c>
      <c r="BF200" s="140">
        <f>IF(N200="snížená",J200,0)</f>
        <v>0</v>
      </c>
      <c r="BG200" s="140">
        <f>IF(N200="zákl. přenesená",J200,0)</f>
        <v>0</v>
      </c>
      <c r="BH200" s="140">
        <f>IF(N200="sníž. přenesená",J200,0)</f>
        <v>0</v>
      </c>
      <c r="BI200" s="140">
        <f>IF(N200="nulová",J200,0)</f>
        <v>0</v>
      </c>
      <c r="BJ200" s="18" t="s">
        <v>34</v>
      </c>
      <c r="BK200" s="140">
        <f>ROUND(I200*H200,2)</f>
        <v>0</v>
      </c>
      <c r="BL200" s="18" t="s">
        <v>87</v>
      </c>
      <c r="BM200" s="139" t="s">
        <v>625</v>
      </c>
    </row>
    <row r="201" spans="2:65" s="1" customFormat="1" ht="10.199999999999999" hidden="1">
      <c r="B201" s="33"/>
      <c r="D201" s="141" t="s">
        <v>140</v>
      </c>
      <c r="F201" s="142" t="s">
        <v>272</v>
      </c>
      <c r="I201" s="143"/>
      <c r="L201" s="33"/>
      <c r="M201" s="144"/>
      <c r="T201" s="54"/>
      <c r="AT201" s="18" t="s">
        <v>140</v>
      </c>
      <c r="AU201" s="18" t="s">
        <v>81</v>
      </c>
    </row>
    <row r="202" spans="2:65" s="11" customFormat="1" ht="22.8" customHeight="1">
      <c r="B202" s="116"/>
      <c r="D202" s="117" t="s">
        <v>72</v>
      </c>
      <c r="E202" s="126" t="s">
        <v>273</v>
      </c>
      <c r="F202" s="126" t="s">
        <v>274</v>
      </c>
      <c r="I202" s="119"/>
      <c r="J202" s="127">
        <f>BK202</f>
        <v>0</v>
      </c>
      <c r="L202" s="116"/>
      <c r="M202" s="121"/>
      <c r="P202" s="122">
        <f>SUM(P203:P204)</f>
        <v>0</v>
      </c>
      <c r="R202" s="122">
        <f>SUM(R203:R204)</f>
        <v>0</v>
      </c>
      <c r="T202" s="123">
        <f>SUM(T203:T204)</f>
        <v>0</v>
      </c>
      <c r="AR202" s="117" t="s">
        <v>34</v>
      </c>
      <c r="AT202" s="124" t="s">
        <v>72</v>
      </c>
      <c r="AU202" s="124" t="s">
        <v>34</v>
      </c>
      <c r="AY202" s="117" t="s">
        <v>131</v>
      </c>
      <c r="BK202" s="125">
        <f>SUM(BK203:BK204)</f>
        <v>0</v>
      </c>
    </row>
    <row r="203" spans="2:65" s="1" customFormat="1" ht="55.5" customHeight="1">
      <c r="B203" s="33"/>
      <c r="C203" s="128" t="s">
        <v>297</v>
      </c>
      <c r="D203" s="128" t="s">
        <v>134</v>
      </c>
      <c r="E203" s="129" t="s">
        <v>626</v>
      </c>
      <c r="F203" s="130" t="s">
        <v>627</v>
      </c>
      <c r="G203" s="131" t="s">
        <v>252</v>
      </c>
      <c r="H203" s="132">
        <v>1.9350000000000001</v>
      </c>
      <c r="I203" s="133"/>
      <c r="J203" s="134">
        <f>ROUND(I203*H203,2)</f>
        <v>0</v>
      </c>
      <c r="K203" s="130" t="s">
        <v>138</v>
      </c>
      <c r="L203" s="33"/>
      <c r="M203" s="135" t="s">
        <v>19</v>
      </c>
      <c r="N203" s="136" t="s">
        <v>44</v>
      </c>
      <c r="P203" s="137">
        <f>O203*H203</f>
        <v>0</v>
      </c>
      <c r="Q203" s="137">
        <v>0</v>
      </c>
      <c r="R203" s="137">
        <f>Q203*H203</f>
        <v>0</v>
      </c>
      <c r="S203" s="137">
        <v>0</v>
      </c>
      <c r="T203" s="138">
        <f>S203*H203</f>
        <v>0</v>
      </c>
      <c r="AR203" s="139" t="s">
        <v>87</v>
      </c>
      <c r="AT203" s="139" t="s">
        <v>134</v>
      </c>
      <c r="AU203" s="139" t="s">
        <v>81</v>
      </c>
      <c r="AY203" s="18" t="s">
        <v>131</v>
      </c>
      <c r="BE203" s="140">
        <f>IF(N203="základní",J203,0)</f>
        <v>0</v>
      </c>
      <c r="BF203" s="140">
        <f>IF(N203="snížená",J203,0)</f>
        <v>0</v>
      </c>
      <c r="BG203" s="140">
        <f>IF(N203="zákl. přenesená",J203,0)</f>
        <v>0</v>
      </c>
      <c r="BH203" s="140">
        <f>IF(N203="sníž. přenesená",J203,0)</f>
        <v>0</v>
      </c>
      <c r="BI203" s="140">
        <f>IF(N203="nulová",J203,0)</f>
        <v>0</v>
      </c>
      <c r="BJ203" s="18" t="s">
        <v>34</v>
      </c>
      <c r="BK203" s="140">
        <f>ROUND(I203*H203,2)</f>
        <v>0</v>
      </c>
      <c r="BL203" s="18" t="s">
        <v>87</v>
      </c>
      <c r="BM203" s="139" t="s">
        <v>628</v>
      </c>
    </row>
    <row r="204" spans="2:65" s="1" customFormat="1" ht="10.199999999999999" hidden="1">
      <c r="B204" s="33"/>
      <c r="D204" s="141" t="s">
        <v>140</v>
      </c>
      <c r="F204" s="142" t="s">
        <v>629</v>
      </c>
      <c r="I204" s="143"/>
      <c r="L204" s="33"/>
      <c r="M204" s="144"/>
      <c r="T204" s="54"/>
      <c r="AT204" s="18" t="s">
        <v>140</v>
      </c>
      <c r="AU204" s="18" t="s">
        <v>81</v>
      </c>
    </row>
    <row r="205" spans="2:65" s="11" customFormat="1" ht="25.95" customHeight="1">
      <c r="B205" s="116"/>
      <c r="D205" s="117" t="s">
        <v>72</v>
      </c>
      <c r="E205" s="118" t="s">
        <v>279</v>
      </c>
      <c r="F205" s="118" t="s">
        <v>280</v>
      </c>
      <c r="I205" s="119"/>
      <c r="J205" s="120">
        <f>BK205</f>
        <v>0</v>
      </c>
      <c r="L205" s="116"/>
      <c r="M205" s="121"/>
      <c r="P205" s="122">
        <f>P206+P253+P266+P367+P375</f>
        <v>0</v>
      </c>
      <c r="R205" s="122">
        <f>R206+R253+R266+R367+R375</f>
        <v>5.3837036589100009</v>
      </c>
      <c r="T205" s="123">
        <f>T206+T253+T266+T367+T375</f>
        <v>0.97573194000000008</v>
      </c>
      <c r="AR205" s="117" t="s">
        <v>81</v>
      </c>
      <c r="AT205" s="124" t="s">
        <v>72</v>
      </c>
      <c r="AU205" s="124" t="s">
        <v>73</v>
      </c>
      <c r="AY205" s="117" t="s">
        <v>131</v>
      </c>
      <c r="BK205" s="125">
        <f>BK206+BK253+BK266+BK367+BK375</f>
        <v>0</v>
      </c>
    </row>
    <row r="206" spans="2:65" s="11" customFormat="1" ht="22.8" customHeight="1">
      <c r="B206" s="116"/>
      <c r="D206" s="117" t="s">
        <v>72</v>
      </c>
      <c r="E206" s="126" t="s">
        <v>281</v>
      </c>
      <c r="F206" s="126" t="s">
        <v>282</v>
      </c>
      <c r="I206" s="119"/>
      <c r="J206" s="127">
        <f>BK206</f>
        <v>0</v>
      </c>
      <c r="L206" s="116"/>
      <c r="M206" s="121"/>
      <c r="P206" s="122">
        <f>SUM(P207:P252)</f>
        <v>0</v>
      </c>
      <c r="R206" s="122">
        <f>SUM(R207:R252)</f>
        <v>5.0760924069100009</v>
      </c>
      <c r="T206" s="123">
        <f>SUM(T207:T252)</f>
        <v>0</v>
      </c>
      <c r="AR206" s="117" t="s">
        <v>81</v>
      </c>
      <c r="AT206" s="124" t="s">
        <v>72</v>
      </c>
      <c r="AU206" s="124" t="s">
        <v>34</v>
      </c>
      <c r="AY206" s="117" t="s">
        <v>131</v>
      </c>
      <c r="BK206" s="125">
        <f>SUM(BK207:BK252)</f>
        <v>0</v>
      </c>
    </row>
    <row r="207" spans="2:65" s="1" customFormat="1" ht="37.799999999999997" customHeight="1">
      <c r="B207" s="33"/>
      <c r="C207" s="128" t="s">
        <v>306</v>
      </c>
      <c r="D207" s="128" t="s">
        <v>134</v>
      </c>
      <c r="E207" s="129" t="s">
        <v>284</v>
      </c>
      <c r="F207" s="130" t="s">
        <v>285</v>
      </c>
      <c r="G207" s="131" t="s">
        <v>137</v>
      </c>
      <c r="H207" s="132">
        <v>244.49600000000001</v>
      </c>
      <c r="I207" s="133"/>
      <c r="J207" s="134">
        <f>ROUND(I207*H207,2)</f>
        <v>0</v>
      </c>
      <c r="K207" s="130" t="s">
        <v>138</v>
      </c>
      <c r="L207" s="33"/>
      <c r="M207" s="135" t="s">
        <v>19</v>
      </c>
      <c r="N207" s="136" t="s">
        <v>44</v>
      </c>
      <c r="P207" s="137">
        <f>O207*H207</f>
        <v>0</v>
      </c>
      <c r="Q207" s="137">
        <v>0</v>
      </c>
      <c r="R207" s="137">
        <f>Q207*H207</f>
        <v>0</v>
      </c>
      <c r="S207" s="137">
        <v>0</v>
      </c>
      <c r="T207" s="138">
        <f>S207*H207</f>
        <v>0</v>
      </c>
      <c r="AR207" s="139" t="s">
        <v>175</v>
      </c>
      <c r="AT207" s="139" t="s">
        <v>134</v>
      </c>
      <c r="AU207" s="139" t="s">
        <v>81</v>
      </c>
      <c r="AY207" s="18" t="s">
        <v>131</v>
      </c>
      <c r="BE207" s="140">
        <f>IF(N207="základní",J207,0)</f>
        <v>0</v>
      </c>
      <c r="BF207" s="140">
        <f>IF(N207="snížená",J207,0)</f>
        <v>0</v>
      </c>
      <c r="BG207" s="140">
        <f>IF(N207="zákl. přenesená",J207,0)</f>
        <v>0</v>
      </c>
      <c r="BH207" s="140">
        <f>IF(N207="sníž. přenesená",J207,0)</f>
        <v>0</v>
      </c>
      <c r="BI207" s="140">
        <f>IF(N207="nulová",J207,0)</f>
        <v>0</v>
      </c>
      <c r="BJ207" s="18" t="s">
        <v>34</v>
      </c>
      <c r="BK207" s="140">
        <f>ROUND(I207*H207,2)</f>
        <v>0</v>
      </c>
      <c r="BL207" s="18" t="s">
        <v>175</v>
      </c>
      <c r="BM207" s="139" t="s">
        <v>630</v>
      </c>
    </row>
    <row r="208" spans="2:65" s="1" customFormat="1" ht="10.199999999999999" hidden="1">
      <c r="B208" s="33"/>
      <c r="D208" s="141" t="s">
        <v>140</v>
      </c>
      <c r="F208" s="142" t="s">
        <v>287</v>
      </c>
      <c r="I208" s="143"/>
      <c r="L208" s="33"/>
      <c r="M208" s="144"/>
      <c r="T208" s="54"/>
      <c r="AT208" s="18" t="s">
        <v>140</v>
      </c>
      <c r="AU208" s="18" t="s">
        <v>81</v>
      </c>
    </row>
    <row r="209" spans="2:65" s="12" customFormat="1" ht="30.6">
      <c r="B209" s="145"/>
      <c r="D209" s="146" t="s">
        <v>142</v>
      </c>
      <c r="E209" s="147" t="s">
        <v>19</v>
      </c>
      <c r="F209" s="148" t="s">
        <v>631</v>
      </c>
      <c r="H209" s="147" t="s">
        <v>19</v>
      </c>
      <c r="I209" s="149"/>
      <c r="L209" s="145"/>
      <c r="M209" s="150"/>
      <c r="T209" s="151"/>
      <c r="AT209" s="147" t="s">
        <v>142</v>
      </c>
      <c r="AU209" s="147" t="s">
        <v>81</v>
      </c>
      <c r="AV209" s="12" t="s">
        <v>34</v>
      </c>
      <c r="AW209" s="12" t="s">
        <v>33</v>
      </c>
      <c r="AX209" s="12" t="s">
        <v>73</v>
      </c>
      <c r="AY209" s="147" t="s">
        <v>131</v>
      </c>
    </row>
    <row r="210" spans="2:65" s="13" customFormat="1" ht="10.199999999999999">
      <c r="B210" s="152"/>
      <c r="D210" s="146" t="s">
        <v>142</v>
      </c>
      <c r="E210" s="153" t="s">
        <v>19</v>
      </c>
      <c r="F210" s="154" t="s">
        <v>632</v>
      </c>
      <c r="H210" s="155">
        <v>232.21799999999999</v>
      </c>
      <c r="I210" s="156"/>
      <c r="L210" s="152"/>
      <c r="M210" s="157"/>
      <c r="T210" s="158"/>
      <c r="AT210" s="153" t="s">
        <v>142</v>
      </c>
      <c r="AU210" s="153" t="s">
        <v>81</v>
      </c>
      <c r="AV210" s="13" t="s">
        <v>81</v>
      </c>
      <c r="AW210" s="13" t="s">
        <v>33</v>
      </c>
      <c r="AX210" s="13" t="s">
        <v>73</v>
      </c>
      <c r="AY210" s="153" t="s">
        <v>131</v>
      </c>
    </row>
    <row r="211" spans="2:65" s="12" customFormat="1" ht="20.399999999999999">
      <c r="B211" s="145"/>
      <c r="D211" s="146" t="s">
        <v>142</v>
      </c>
      <c r="E211" s="147" t="s">
        <v>19</v>
      </c>
      <c r="F211" s="148" t="s">
        <v>633</v>
      </c>
      <c r="H211" s="147" t="s">
        <v>19</v>
      </c>
      <c r="I211" s="149"/>
      <c r="L211" s="145"/>
      <c r="M211" s="150"/>
      <c r="T211" s="151"/>
      <c r="AT211" s="147" t="s">
        <v>142</v>
      </c>
      <c r="AU211" s="147" t="s">
        <v>81</v>
      </c>
      <c r="AV211" s="12" t="s">
        <v>34</v>
      </c>
      <c r="AW211" s="12" t="s">
        <v>33</v>
      </c>
      <c r="AX211" s="12" t="s">
        <v>73</v>
      </c>
      <c r="AY211" s="147" t="s">
        <v>131</v>
      </c>
    </row>
    <row r="212" spans="2:65" s="13" customFormat="1" ht="20.399999999999999">
      <c r="B212" s="152"/>
      <c r="D212" s="146" t="s">
        <v>142</v>
      </c>
      <c r="E212" s="153" t="s">
        <v>19</v>
      </c>
      <c r="F212" s="154" t="s">
        <v>634</v>
      </c>
      <c r="H212" s="155">
        <v>12.278</v>
      </c>
      <c r="I212" s="156"/>
      <c r="L212" s="152"/>
      <c r="M212" s="157"/>
      <c r="T212" s="158"/>
      <c r="AT212" s="153" t="s">
        <v>142</v>
      </c>
      <c r="AU212" s="153" t="s">
        <v>81</v>
      </c>
      <c r="AV212" s="13" t="s">
        <v>81</v>
      </c>
      <c r="AW212" s="13" t="s">
        <v>33</v>
      </c>
      <c r="AX212" s="13" t="s">
        <v>73</v>
      </c>
      <c r="AY212" s="153" t="s">
        <v>131</v>
      </c>
    </row>
    <row r="213" spans="2:65" s="14" customFormat="1" ht="10.199999999999999">
      <c r="B213" s="159"/>
      <c r="D213" s="146" t="s">
        <v>142</v>
      </c>
      <c r="E213" s="160" t="s">
        <v>19</v>
      </c>
      <c r="F213" s="161" t="s">
        <v>147</v>
      </c>
      <c r="H213" s="162">
        <v>244.49600000000001</v>
      </c>
      <c r="I213" s="163"/>
      <c r="L213" s="159"/>
      <c r="M213" s="164"/>
      <c r="T213" s="165"/>
      <c r="AT213" s="160" t="s">
        <v>142</v>
      </c>
      <c r="AU213" s="160" t="s">
        <v>81</v>
      </c>
      <c r="AV213" s="14" t="s">
        <v>87</v>
      </c>
      <c r="AW213" s="14" t="s">
        <v>33</v>
      </c>
      <c r="AX213" s="14" t="s">
        <v>34</v>
      </c>
      <c r="AY213" s="160" t="s">
        <v>131</v>
      </c>
    </row>
    <row r="214" spans="2:65" s="1" customFormat="1" ht="16.5" customHeight="1">
      <c r="B214" s="33"/>
      <c r="C214" s="166" t="s">
        <v>311</v>
      </c>
      <c r="D214" s="166" t="s">
        <v>291</v>
      </c>
      <c r="E214" s="167" t="s">
        <v>292</v>
      </c>
      <c r="F214" s="168" t="s">
        <v>293</v>
      </c>
      <c r="G214" s="169" t="s">
        <v>252</v>
      </c>
      <c r="H214" s="170">
        <v>8.5999999999999993E-2</v>
      </c>
      <c r="I214" s="171"/>
      <c r="J214" s="172">
        <f>ROUND(I214*H214,2)</f>
        <v>0</v>
      </c>
      <c r="K214" s="168" t="s">
        <v>138</v>
      </c>
      <c r="L214" s="173"/>
      <c r="M214" s="174" t="s">
        <v>19</v>
      </c>
      <c r="N214" s="175" t="s">
        <v>44</v>
      </c>
      <c r="P214" s="137">
        <f>O214*H214</f>
        <v>0</v>
      </c>
      <c r="Q214" s="137">
        <v>1</v>
      </c>
      <c r="R214" s="137">
        <f>Q214*H214</f>
        <v>8.5999999999999993E-2</v>
      </c>
      <c r="S214" s="137">
        <v>0</v>
      </c>
      <c r="T214" s="138">
        <f>S214*H214</f>
        <v>0</v>
      </c>
      <c r="AR214" s="139" t="s">
        <v>294</v>
      </c>
      <c r="AT214" s="139" t="s">
        <v>291</v>
      </c>
      <c r="AU214" s="139" t="s">
        <v>81</v>
      </c>
      <c r="AY214" s="18" t="s">
        <v>131</v>
      </c>
      <c r="BE214" s="140">
        <f>IF(N214="základní",J214,0)</f>
        <v>0</v>
      </c>
      <c r="BF214" s="140">
        <f>IF(N214="snížená",J214,0)</f>
        <v>0</v>
      </c>
      <c r="BG214" s="140">
        <f>IF(N214="zákl. přenesená",J214,0)</f>
        <v>0</v>
      </c>
      <c r="BH214" s="140">
        <f>IF(N214="sníž. přenesená",J214,0)</f>
        <v>0</v>
      </c>
      <c r="BI214" s="140">
        <f>IF(N214="nulová",J214,0)</f>
        <v>0</v>
      </c>
      <c r="BJ214" s="18" t="s">
        <v>34</v>
      </c>
      <c r="BK214" s="140">
        <f>ROUND(I214*H214,2)</f>
        <v>0</v>
      </c>
      <c r="BL214" s="18" t="s">
        <v>175</v>
      </c>
      <c r="BM214" s="139" t="s">
        <v>635</v>
      </c>
    </row>
    <row r="215" spans="2:65" s="13" customFormat="1" ht="10.199999999999999">
      <c r="B215" s="152"/>
      <c r="D215" s="146" t="s">
        <v>142</v>
      </c>
      <c r="E215" s="153" t="s">
        <v>19</v>
      </c>
      <c r="F215" s="154" t="s">
        <v>636</v>
      </c>
      <c r="H215" s="155">
        <v>8.5999999999999993E-2</v>
      </c>
      <c r="I215" s="156"/>
      <c r="L215" s="152"/>
      <c r="M215" s="157"/>
      <c r="T215" s="158"/>
      <c r="AT215" s="153" t="s">
        <v>142</v>
      </c>
      <c r="AU215" s="153" t="s">
        <v>81</v>
      </c>
      <c r="AV215" s="13" t="s">
        <v>81</v>
      </c>
      <c r="AW215" s="13" t="s">
        <v>33</v>
      </c>
      <c r="AX215" s="13" t="s">
        <v>34</v>
      </c>
      <c r="AY215" s="153" t="s">
        <v>131</v>
      </c>
    </row>
    <row r="216" spans="2:65" s="1" customFormat="1" ht="24.15" customHeight="1">
      <c r="B216" s="33"/>
      <c r="C216" s="128" t="s">
        <v>315</v>
      </c>
      <c r="D216" s="128" t="s">
        <v>134</v>
      </c>
      <c r="E216" s="129" t="s">
        <v>298</v>
      </c>
      <c r="F216" s="130" t="s">
        <v>299</v>
      </c>
      <c r="G216" s="131" t="s">
        <v>137</v>
      </c>
      <c r="H216" s="132">
        <v>488.99200000000002</v>
      </c>
      <c r="I216" s="133"/>
      <c r="J216" s="134">
        <f>ROUND(I216*H216,2)</f>
        <v>0</v>
      </c>
      <c r="K216" s="130" t="s">
        <v>138</v>
      </c>
      <c r="L216" s="33"/>
      <c r="M216" s="135" t="s">
        <v>19</v>
      </c>
      <c r="N216" s="136" t="s">
        <v>44</v>
      </c>
      <c r="P216" s="137">
        <f>O216*H216</f>
        <v>0</v>
      </c>
      <c r="Q216" s="137">
        <v>8.8000000000000003E-4</v>
      </c>
      <c r="R216" s="137">
        <f>Q216*H216</f>
        <v>0.43031296000000002</v>
      </c>
      <c r="S216" s="137">
        <v>0</v>
      </c>
      <c r="T216" s="138">
        <f>S216*H216</f>
        <v>0</v>
      </c>
      <c r="AR216" s="139" t="s">
        <v>175</v>
      </c>
      <c r="AT216" s="139" t="s">
        <v>134</v>
      </c>
      <c r="AU216" s="139" t="s">
        <v>81</v>
      </c>
      <c r="AY216" s="18" t="s">
        <v>131</v>
      </c>
      <c r="BE216" s="140">
        <f>IF(N216="základní",J216,0)</f>
        <v>0</v>
      </c>
      <c r="BF216" s="140">
        <f>IF(N216="snížená",J216,0)</f>
        <v>0</v>
      </c>
      <c r="BG216" s="140">
        <f>IF(N216="zákl. přenesená",J216,0)</f>
        <v>0</v>
      </c>
      <c r="BH216" s="140">
        <f>IF(N216="sníž. přenesená",J216,0)</f>
        <v>0</v>
      </c>
      <c r="BI216" s="140">
        <f>IF(N216="nulová",J216,0)</f>
        <v>0</v>
      </c>
      <c r="BJ216" s="18" t="s">
        <v>34</v>
      </c>
      <c r="BK216" s="140">
        <f>ROUND(I216*H216,2)</f>
        <v>0</v>
      </c>
      <c r="BL216" s="18" t="s">
        <v>175</v>
      </c>
      <c r="BM216" s="139" t="s">
        <v>637</v>
      </c>
    </row>
    <row r="217" spans="2:65" s="1" customFormat="1" ht="10.199999999999999" hidden="1">
      <c r="B217" s="33"/>
      <c r="D217" s="141" t="s">
        <v>140</v>
      </c>
      <c r="F217" s="142" t="s">
        <v>301</v>
      </c>
      <c r="I217" s="143"/>
      <c r="L217" s="33"/>
      <c r="M217" s="144"/>
      <c r="T217" s="54"/>
      <c r="AT217" s="18" t="s">
        <v>140</v>
      </c>
      <c r="AU217" s="18" t="s">
        <v>81</v>
      </c>
    </row>
    <row r="218" spans="2:65" s="12" customFormat="1" ht="10.199999999999999">
      <c r="B218" s="145"/>
      <c r="D218" s="146" t="s">
        <v>142</v>
      </c>
      <c r="E218" s="147" t="s">
        <v>19</v>
      </c>
      <c r="F218" s="148" t="s">
        <v>302</v>
      </c>
      <c r="H218" s="147" t="s">
        <v>19</v>
      </c>
      <c r="I218" s="149"/>
      <c r="L218" s="145"/>
      <c r="M218" s="150"/>
      <c r="T218" s="151"/>
      <c r="AT218" s="147" t="s">
        <v>142</v>
      </c>
      <c r="AU218" s="147" t="s">
        <v>81</v>
      </c>
      <c r="AV218" s="12" t="s">
        <v>34</v>
      </c>
      <c r="AW218" s="12" t="s">
        <v>33</v>
      </c>
      <c r="AX218" s="12" t="s">
        <v>73</v>
      </c>
      <c r="AY218" s="147" t="s">
        <v>131</v>
      </c>
    </row>
    <row r="219" spans="2:65" s="12" customFormat="1" ht="30.6">
      <c r="B219" s="145"/>
      <c r="D219" s="146" t="s">
        <v>142</v>
      </c>
      <c r="E219" s="147" t="s">
        <v>19</v>
      </c>
      <c r="F219" s="148" t="s">
        <v>631</v>
      </c>
      <c r="H219" s="147" t="s">
        <v>19</v>
      </c>
      <c r="I219" s="149"/>
      <c r="L219" s="145"/>
      <c r="M219" s="150"/>
      <c r="T219" s="151"/>
      <c r="AT219" s="147" t="s">
        <v>142</v>
      </c>
      <c r="AU219" s="147" t="s">
        <v>81</v>
      </c>
      <c r="AV219" s="12" t="s">
        <v>34</v>
      </c>
      <c r="AW219" s="12" t="s">
        <v>33</v>
      </c>
      <c r="AX219" s="12" t="s">
        <v>73</v>
      </c>
      <c r="AY219" s="147" t="s">
        <v>131</v>
      </c>
    </row>
    <row r="220" spans="2:65" s="13" customFormat="1" ht="10.199999999999999">
      <c r="B220" s="152"/>
      <c r="D220" s="146" t="s">
        <v>142</v>
      </c>
      <c r="E220" s="153" t="s">
        <v>19</v>
      </c>
      <c r="F220" s="154" t="s">
        <v>632</v>
      </c>
      <c r="H220" s="155">
        <v>232.21799999999999</v>
      </c>
      <c r="I220" s="156"/>
      <c r="L220" s="152"/>
      <c r="M220" s="157"/>
      <c r="T220" s="158"/>
      <c r="AT220" s="153" t="s">
        <v>142</v>
      </c>
      <c r="AU220" s="153" t="s">
        <v>81</v>
      </c>
      <c r="AV220" s="13" t="s">
        <v>81</v>
      </c>
      <c r="AW220" s="13" t="s">
        <v>33</v>
      </c>
      <c r="AX220" s="13" t="s">
        <v>73</v>
      </c>
      <c r="AY220" s="153" t="s">
        <v>131</v>
      </c>
    </row>
    <row r="221" spans="2:65" s="12" customFormat="1" ht="20.399999999999999">
      <c r="B221" s="145"/>
      <c r="D221" s="146" t="s">
        <v>142</v>
      </c>
      <c r="E221" s="147" t="s">
        <v>19</v>
      </c>
      <c r="F221" s="148" t="s">
        <v>633</v>
      </c>
      <c r="H221" s="147" t="s">
        <v>19</v>
      </c>
      <c r="I221" s="149"/>
      <c r="L221" s="145"/>
      <c r="M221" s="150"/>
      <c r="T221" s="151"/>
      <c r="AT221" s="147" t="s">
        <v>142</v>
      </c>
      <c r="AU221" s="147" t="s">
        <v>81</v>
      </c>
      <c r="AV221" s="12" t="s">
        <v>34</v>
      </c>
      <c r="AW221" s="12" t="s">
        <v>33</v>
      </c>
      <c r="AX221" s="12" t="s">
        <v>73</v>
      </c>
      <c r="AY221" s="147" t="s">
        <v>131</v>
      </c>
    </row>
    <row r="222" spans="2:65" s="13" customFormat="1" ht="20.399999999999999">
      <c r="B222" s="152"/>
      <c r="D222" s="146" t="s">
        <v>142</v>
      </c>
      <c r="E222" s="153" t="s">
        <v>19</v>
      </c>
      <c r="F222" s="154" t="s">
        <v>634</v>
      </c>
      <c r="H222" s="155">
        <v>12.278</v>
      </c>
      <c r="I222" s="156"/>
      <c r="L222" s="152"/>
      <c r="M222" s="157"/>
      <c r="T222" s="158"/>
      <c r="AT222" s="153" t="s">
        <v>142</v>
      </c>
      <c r="AU222" s="153" t="s">
        <v>81</v>
      </c>
      <c r="AV222" s="13" t="s">
        <v>81</v>
      </c>
      <c r="AW222" s="13" t="s">
        <v>33</v>
      </c>
      <c r="AX222" s="13" t="s">
        <v>73</v>
      </c>
      <c r="AY222" s="153" t="s">
        <v>131</v>
      </c>
    </row>
    <row r="223" spans="2:65" s="15" customFormat="1" ht="10.199999999999999">
      <c r="B223" s="176"/>
      <c r="D223" s="146" t="s">
        <v>142</v>
      </c>
      <c r="E223" s="177" t="s">
        <v>19</v>
      </c>
      <c r="F223" s="178" t="s">
        <v>303</v>
      </c>
      <c r="H223" s="179">
        <v>244.49600000000001</v>
      </c>
      <c r="I223" s="180"/>
      <c r="L223" s="176"/>
      <c r="M223" s="181"/>
      <c r="T223" s="182"/>
      <c r="AT223" s="177" t="s">
        <v>142</v>
      </c>
      <c r="AU223" s="177" t="s">
        <v>81</v>
      </c>
      <c r="AV223" s="15" t="s">
        <v>84</v>
      </c>
      <c r="AW223" s="15" t="s">
        <v>33</v>
      </c>
      <c r="AX223" s="15" t="s">
        <v>73</v>
      </c>
      <c r="AY223" s="177" t="s">
        <v>131</v>
      </c>
    </row>
    <row r="224" spans="2:65" s="12" customFormat="1" ht="10.199999999999999">
      <c r="B224" s="145"/>
      <c r="D224" s="146" t="s">
        <v>142</v>
      </c>
      <c r="E224" s="147" t="s">
        <v>19</v>
      </c>
      <c r="F224" s="148" t="s">
        <v>304</v>
      </c>
      <c r="H224" s="147" t="s">
        <v>19</v>
      </c>
      <c r="I224" s="149"/>
      <c r="L224" s="145"/>
      <c r="M224" s="150"/>
      <c r="T224" s="151"/>
      <c r="AT224" s="147" t="s">
        <v>142</v>
      </c>
      <c r="AU224" s="147" t="s">
        <v>81</v>
      </c>
      <c r="AV224" s="12" t="s">
        <v>34</v>
      </c>
      <c r="AW224" s="12" t="s">
        <v>33</v>
      </c>
      <c r="AX224" s="12" t="s">
        <v>73</v>
      </c>
      <c r="AY224" s="147" t="s">
        <v>131</v>
      </c>
    </row>
    <row r="225" spans="2:65" s="13" customFormat="1" ht="10.199999999999999">
      <c r="B225" s="152"/>
      <c r="D225" s="146" t="s">
        <v>142</v>
      </c>
      <c r="E225" s="153" t="s">
        <v>19</v>
      </c>
      <c r="F225" s="154" t="s">
        <v>638</v>
      </c>
      <c r="H225" s="155">
        <v>244.49600000000001</v>
      </c>
      <c r="I225" s="156"/>
      <c r="L225" s="152"/>
      <c r="M225" s="157"/>
      <c r="T225" s="158"/>
      <c r="AT225" s="153" t="s">
        <v>142</v>
      </c>
      <c r="AU225" s="153" t="s">
        <v>81</v>
      </c>
      <c r="AV225" s="13" t="s">
        <v>81</v>
      </c>
      <c r="AW225" s="13" t="s">
        <v>33</v>
      </c>
      <c r="AX225" s="13" t="s">
        <v>73</v>
      </c>
      <c r="AY225" s="153" t="s">
        <v>131</v>
      </c>
    </row>
    <row r="226" spans="2:65" s="14" customFormat="1" ht="10.199999999999999">
      <c r="B226" s="159"/>
      <c r="D226" s="146" t="s">
        <v>142</v>
      </c>
      <c r="E226" s="160" t="s">
        <v>19</v>
      </c>
      <c r="F226" s="161" t="s">
        <v>147</v>
      </c>
      <c r="H226" s="162">
        <v>488.99200000000002</v>
      </c>
      <c r="I226" s="163"/>
      <c r="L226" s="159"/>
      <c r="M226" s="164"/>
      <c r="T226" s="165"/>
      <c r="AT226" s="160" t="s">
        <v>142</v>
      </c>
      <c r="AU226" s="160" t="s">
        <v>81</v>
      </c>
      <c r="AV226" s="14" t="s">
        <v>87</v>
      </c>
      <c r="AW226" s="14" t="s">
        <v>33</v>
      </c>
      <c r="AX226" s="14" t="s">
        <v>34</v>
      </c>
      <c r="AY226" s="160" t="s">
        <v>131</v>
      </c>
    </row>
    <row r="227" spans="2:65" s="1" customFormat="1" ht="49.05" customHeight="1">
      <c r="B227" s="33"/>
      <c r="C227" s="166" t="s">
        <v>322</v>
      </c>
      <c r="D227" s="166" t="s">
        <v>291</v>
      </c>
      <c r="E227" s="167" t="s">
        <v>307</v>
      </c>
      <c r="F227" s="168" t="s">
        <v>308</v>
      </c>
      <c r="G227" s="169" t="s">
        <v>137</v>
      </c>
      <c r="H227" s="170">
        <v>281.17</v>
      </c>
      <c r="I227" s="171"/>
      <c r="J227" s="172">
        <f>ROUND(I227*H227,2)</f>
        <v>0</v>
      </c>
      <c r="K227" s="168" t="s">
        <v>138</v>
      </c>
      <c r="L227" s="173"/>
      <c r="M227" s="174" t="s">
        <v>19</v>
      </c>
      <c r="N227" s="175" t="s">
        <v>44</v>
      </c>
      <c r="P227" s="137">
        <f>O227*H227</f>
        <v>0</v>
      </c>
      <c r="Q227" s="137">
        <v>5.3E-3</v>
      </c>
      <c r="R227" s="137">
        <f>Q227*H227</f>
        <v>1.4902010000000001</v>
      </c>
      <c r="S227" s="137">
        <v>0</v>
      </c>
      <c r="T227" s="138">
        <f>S227*H227</f>
        <v>0</v>
      </c>
      <c r="AR227" s="139" t="s">
        <v>294</v>
      </c>
      <c r="AT227" s="139" t="s">
        <v>291</v>
      </c>
      <c r="AU227" s="139" t="s">
        <v>81</v>
      </c>
      <c r="AY227" s="18" t="s">
        <v>131</v>
      </c>
      <c r="BE227" s="140">
        <f>IF(N227="základní",J227,0)</f>
        <v>0</v>
      </c>
      <c r="BF227" s="140">
        <f>IF(N227="snížená",J227,0)</f>
        <v>0</v>
      </c>
      <c r="BG227" s="140">
        <f>IF(N227="zákl. přenesená",J227,0)</f>
        <v>0</v>
      </c>
      <c r="BH227" s="140">
        <f>IF(N227="sníž. přenesená",J227,0)</f>
        <v>0</v>
      </c>
      <c r="BI227" s="140">
        <f>IF(N227="nulová",J227,0)</f>
        <v>0</v>
      </c>
      <c r="BJ227" s="18" t="s">
        <v>34</v>
      </c>
      <c r="BK227" s="140">
        <f>ROUND(I227*H227,2)</f>
        <v>0</v>
      </c>
      <c r="BL227" s="18" t="s">
        <v>175</v>
      </c>
      <c r="BM227" s="139" t="s">
        <v>639</v>
      </c>
    </row>
    <row r="228" spans="2:65" s="13" customFormat="1" ht="10.199999999999999">
      <c r="B228" s="152"/>
      <c r="D228" s="146" t="s">
        <v>142</v>
      </c>
      <c r="E228" s="153" t="s">
        <v>19</v>
      </c>
      <c r="F228" s="154" t="s">
        <v>640</v>
      </c>
      <c r="H228" s="155">
        <v>281.17</v>
      </c>
      <c r="I228" s="156"/>
      <c r="L228" s="152"/>
      <c r="M228" s="157"/>
      <c r="T228" s="158"/>
      <c r="AT228" s="153" t="s">
        <v>142</v>
      </c>
      <c r="AU228" s="153" t="s">
        <v>81</v>
      </c>
      <c r="AV228" s="13" t="s">
        <v>81</v>
      </c>
      <c r="AW228" s="13" t="s">
        <v>33</v>
      </c>
      <c r="AX228" s="13" t="s">
        <v>34</v>
      </c>
      <c r="AY228" s="153" t="s">
        <v>131</v>
      </c>
    </row>
    <row r="229" spans="2:65" s="1" customFormat="1" ht="44.25" customHeight="1">
      <c r="B229" s="33"/>
      <c r="C229" s="166" t="s">
        <v>294</v>
      </c>
      <c r="D229" s="166" t="s">
        <v>291</v>
      </c>
      <c r="E229" s="167" t="s">
        <v>312</v>
      </c>
      <c r="F229" s="168" t="s">
        <v>313</v>
      </c>
      <c r="G229" s="169" t="s">
        <v>137</v>
      </c>
      <c r="H229" s="170">
        <v>281.17</v>
      </c>
      <c r="I229" s="171"/>
      <c r="J229" s="172">
        <f>ROUND(I229*H229,2)</f>
        <v>0</v>
      </c>
      <c r="K229" s="168" t="s">
        <v>138</v>
      </c>
      <c r="L229" s="173"/>
      <c r="M229" s="174" t="s">
        <v>19</v>
      </c>
      <c r="N229" s="175" t="s">
        <v>44</v>
      </c>
      <c r="P229" s="137">
        <f>O229*H229</f>
        <v>0</v>
      </c>
      <c r="Q229" s="137">
        <v>6.4000000000000003E-3</v>
      </c>
      <c r="R229" s="137">
        <f>Q229*H229</f>
        <v>1.7994880000000002</v>
      </c>
      <c r="S229" s="137">
        <v>0</v>
      </c>
      <c r="T229" s="138">
        <f>S229*H229</f>
        <v>0</v>
      </c>
      <c r="AR229" s="139" t="s">
        <v>294</v>
      </c>
      <c r="AT229" s="139" t="s">
        <v>291</v>
      </c>
      <c r="AU229" s="139" t="s">
        <v>81</v>
      </c>
      <c r="AY229" s="18" t="s">
        <v>131</v>
      </c>
      <c r="BE229" s="140">
        <f>IF(N229="základní",J229,0)</f>
        <v>0</v>
      </c>
      <c r="BF229" s="140">
        <f>IF(N229="snížená",J229,0)</f>
        <v>0</v>
      </c>
      <c r="BG229" s="140">
        <f>IF(N229="zákl. přenesená",J229,0)</f>
        <v>0</v>
      </c>
      <c r="BH229" s="140">
        <f>IF(N229="sníž. přenesená",J229,0)</f>
        <v>0</v>
      </c>
      <c r="BI229" s="140">
        <f>IF(N229="nulová",J229,0)</f>
        <v>0</v>
      </c>
      <c r="BJ229" s="18" t="s">
        <v>34</v>
      </c>
      <c r="BK229" s="140">
        <f>ROUND(I229*H229,2)</f>
        <v>0</v>
      </c>
      <c r="BL229" s="18" t="s">
        <v>175</v>
      </c>
      <c r="BM229" s="139" t="s">
        <v>641</v>
      </c>
    </row>
    <row r="230" spans="2:65" s="1" customFormat="1" ht="55.5" customHeight="1">
      <c r="B230" s="33"/>
      <c r="C230" s="128" t="s">
        <v>332</v>
      </c>
      <c r="D230" s="128" t="s">
        <v>134</v>
      </c>
      <c r="E230" s="129" t="s">
        <v>316</v>
      </c>
      <c r="F230" s="130" t="s">
        <v>317</v>
      </c>
      <c r="G230" s="131" t="s">
        <v>214</v>
      </c>
      <c r="H230" s="132">
        <v>30.646999999999998</v>
      </c>
      <c r="I230" s="133"/>
      <c r="J230" s="134">
        <f>ROUND(I230*H230,2)</f>
        <v>0</v>
      </c>
      <c r="K230" s="130" t="s">
        <v>138</v>
      </c>
      <c r="L230" s="33"/>
      <c r="M230" s="135" t="s">
        <v>19</v>
      </c>
      <c r="N230" s="136" t="s">
        <v>44</v>
      </c>
      <c r="P230" s="137">
        <f>O230*H230</f>
        <v>0</v>
      </c>
      <c r="Q230" s="137">
        <v>0</v>
      </c>
      <c r="R230" s="137">
        <f>Q230*H230</f>
        <v>0</v>
      </c>
      <c r="S230" s="137">
        <v>0</v>
      </c>
      <c r="T230" s="138">
        <f>S230*H230</f>
        <v>0</v>
      </c>
      <c r="AR230" s="139" t="s">
        <v>175</v>
      </c>
      <c r="AT230" s="139" t="s">
        <v>134</v>
      </c>
      <c r="AU230" s="139" t="s">
        <v>81</v>
      </c>
      <c r="AY230" s="18" t="s">
        <v>131</v>
      </c>
      <c r="BE230" s="140">
        <f>IF(N230="základní",J230,0)</f>
        <v>0</v>
      </c>
      <c r="BF230" s="140">
        <f>IF(N230="snížená",J230,0)</f>
        <v>0</v>
      </c>
      <c r="BG230" s="140">
        <f>IF(N230="zákl. přenesená",J230,0)</f>
        <v>0</v>
      </c>
      <c r="BH230" s="140">
        <f>IF(N230="sníž. přenesená",J230,0)</f>
        <v>0</v>
      </c>
      <c r="BI230" s="140">
        <f>IF(N230="nulová",J230,0)</f>
        <v>0</v>
      </c>
      <c r="BJ230" s="18" t="s">
        <v>34</v>
      </c>
      <c r="BK230" s="140">
        <f>ROUND(I230*H230,2)</f>
        <v>0</v>
      </c>
      <c r="BL230" s="18" t="s">
        <v>175</v>
      </c>
      <c r="BM230" s="139" t="s">
        <v>642</v>
      </c>
    </row>
    <row r="231" spans="2:65" s="1" customFormat="1" ht="10.199999999999999" hidden="1">
      <c r="B231" s="33"/>
      <c r="D231" s="141" t="s">
        <v>140</v>
      </c>
      <c r="F231" s="142" t="s">
        <v>319</v>
      </c>
      <c r="I231" s="143"/>
      <c r="L231" s="33"/>
      <c r="M231" s="144"/>
      <c r="T231" s="54"/>
      <c r="AT231" s="18" t="s">
        <v>140</v>
      </c>
      <c r="AU231" s="18" t="s">
        <v>81</v>
      </c>
    </row>
    <row r="232" spans="2:65" s="12" customFormat="1" ht="10.199999999999999">
      <c r="B232" s="145"/>
      <c r="D232" s="146" t="s">
        <v>142</v>
      </c>
      <c r="E232" s="147" t="s">
        <v>19</v>
      </c>
      <c r="F232" s="148" t="s">
        <v>643</v>
      </c>
      <c r="H232" s="147" t="s">
        <v>19</v>
      </c>
      <c r="I232" s="149"/>
      <c r="L232" s="145"/>
      <c r="M232" s="150"/>
      <c r="T232" s="151"/>
      <c r="AT232" s="147" t="s">
        <v>142</v>
      </c>
      <c r="AU232" s="147" t="s">
        <v>81</v>
      </c>
      <c r="AV232" s="12" t="s">
        <v>34</v>
      </c>
      <c r="AW232" s="12" t="s">
        <v>33</v>
      </c>
      <c r="AX232" s="12" t="s">
        <v>73</v>
      </c>
      <c r="AY232" s="147" t="s">
        <v>131</v>
      </c>
    </row>
    <row r="233" spans="2:65" s="12" customFormat="1" ht="10.199999999999999">
      <c r="B233" s="145"/>
      <c r="D233" s="146" t="s">
        <v>142</v>
      </c>
      <c r="E233" s="147" t="s">
        <v>19</v>
      </c>
      <c r="F233" s="148" t="s">
        <v>589</v>
      </c>
      <c r="H233" s="147" t="s">
        <v>19</v>
      </c>
      <c r="I233" s="149"/>
      <c r="L233" s="145"/>
      <c r="M233" s="150"/>
      <c r="T233" s="151"/>
      <c r="AT233" s="147" t="s">
        <v>142</v>
      </c>
      <c r="AU233" s="147" t="s">
        <v>81</v>
      </c>
      <c r="AV233" s="12" t="s">
        <v>34</v>
      </c>
      <c r="AW233" s="12" t="s">
        <v>33</v>
      </c>
      <c r="AX233" s="12" t="s">
        <v>73</v>
      </c>
      <c r="AY233" s="147" t="s">
        <v>131</v>
      </c>
    </row>
    <row r="234" spans="2:65" s="13" customFormat="1" ht="10.199999999999999">
      <c r="B234" s="152"/>
      <c r="D234" s="146" t="s">
        <v>142</v>
      </c>
      <c r="E234" s="153" t="s">
        <v>19</v>
      </c>
      <c r="F234" s="154" t="s">
        <v>644</v>
      </c>
      <c r="H234" s="155">
        <v>25.51</v>
      </c>
      <c r="I234" s="156"/>
      <c r="L234" s="152"/>
      <c r="M234" s="157"/>
      <c r="T234" s="158"/>
      <c r="AT234" s="153" t="s">
        <v>142</v>
      </c>
      <c r="AU234" s="153" t="s">
        <v>81</v>
      </c>
      <c r="AV234" s="13" t="s">
        <v>81</v>
      </c>
      <c r="AW234" s="13" t="s">
        <v>33</v>
      </c>
      <c r="AX234" s="13" t="s">
        <v>73</v>
      </c>
      <c r="AY234" s="153" t="s">
        <v>131</v>
      </c>
    </row>
    <row r="235" spans="2:65" s="12" customFormat="1" ht="10.199999999999999">
      <c r="B235" s="145"/>
      <c r="D235" s="146" t="s">
        <v>142</v>
      </c>
      <c r="E235" s="147" t="s">
        <v>19</v>
      </c>
      <c r="F235" s="148" t="s">
        <v>562</v>
      </c>
      <c r="H235" s="147" t="s">
        <v>19</v>
      </c>
      <c r="I235" s="149"/>
      <c r="L235" s="145"/>
      <c r="M235" s="150"/>
      <c r="T235" s="151"/>
      <c r="AT235" s="147" t="s">
        <v>142</v>
      </c>
      <c r="AU235" s="147" t="s">
        <v>81</v>
      </c>
      <c r="AV235" s="12" t="s">
        <v>34</v>
      </c>
      <c r="AW235" s="12" t="s">
        <v>33</v>
      </c>
      <c r="AX235" s="12" t="s">
        <v>73</v>
      </c>
      <c r="AY235" s="147" t="s">
        <v>131</v>
      </c>
    </row>
    <row r="236" spans="2:65" s="13" customFormat="1" ht="10.199999999999999">
      <c r="B236" s="152"/>
      <c r="D236" s="146" t="s">
        <v>142</v>
      </c>
      <c r="E236" s="153" t="s">
        <v>19</v>
      </c>
      <c r="F236" s="154" t="s">
        <v>645</v>
      </c>
      <c r="H236" s="155">
        <v>5.1369999999999996</v>
      </c>
      <c r="I236" s="156"/>
      <c r="L236" s="152"/>
      <c r="M236" s="157"/>
      <c r="T236" s="158"/>
      <c r="AT236" s="153" t="s">
        <v>142</v>
      </c>
      <c r="AU236" s="153" t="s">
        <v>81</v>
      </c>
      <c r="AV236" s="13" t="s">
        <v>81</v>
      </c>
      <c r="AW236" s="13" t="s">
        <v>33</v>
      </c>
      <c r="AX236" s="13" t="s">
        <v>73</v>
      </c>
      <c r="AY236" s="153" t="s">
        <v>131</v>
      </c>
    </row>
    <row r="237" spans="2:65" s="14" customFormat="1" ht="10.199999999999999">
      <c r="B237" s="159"/>
      <c r="D237" s="146" t="s">
        <v>142</v>
      </c>
      <c r="E237" s="160" t="s">
        <v>19</v>
      </c>
      <c r="F237" s="161" t="s">
        <v>147</v>
      </c>
      <c r="H237" s="162">
        <v>30.646999999999998</v>
      </c>
      <c r="I237" s="163"/>
      <c r="L237" s="159"/>
      <c r="M237" s="164"/>
      <c r="T237" s="165"/>
      <c r="AT237" s="160" t="s">
        <v>142</v>
      </c>
      <c r="AU237" s="160" t="s">
        <v>81</v>
      </c>
      <c r="AV237" s="14" t="s">
        <v>87</v>
      </c>
      <c r="AW237" s="14" t="s">
        <v>33</v>
      </c>
      <c r="AX237" s="14" t="s">
        <v>34</v>
      </c>
      <c r="AY237" s="160" t="s">
        <v>131</v>
      </c>
    </row>
    <row r="238" spans="2:65" s="1" customFormat="1" ht="24.15" customHeight="1">
      <c r="B238" s="33"/>
      <c r="C238" s="166" t="s">
        <v>337</v>
      </c>
      <c r="D238" s="166" t="s">
        <v>291</v>
      </c>
      <c r="E238" s="167" t="s">
        <v>323</v>
      </c>
      <c r="F238" s="168" t="s">
        <v>324</v>
      </c>
      <c r="G238" s="169" t="s">
        <v>325</v>
      </c>
      <c r="H238" s="170">
        <v>31</v>
      </c>
      <c r="I238" s="171"/>
      <c r="J238" s="172">
        <f>ROUND(I238*H238,2)</f>
        <v>0</v>
      </c>
      <c r="K238" s="168" t="s">
        <v>19</v>
      </c>
      <c r="L238" s="173"/>
      <c r="M238" s="174" t="s">
        <v>19</v>
      </c>
      <c r="N238" s="175" t="s">
        <v>44</v>
      </c>
      <c r="P238" s="137">
        <f>O238*H238</f>
        <v>0</v>
      </c>
      <c r="Q238" s="137">
        <v>1E-3</v>
      </c>
      <c r="R238" s="137">
        <f>Q238*H238</f>
        <v>3.1E-2</v>
      </c>
      <c r="S238" s="137">
        <v>0</v>
      </c>
      <c r="T238" s="138">
        <f>S238*H238</f>
        <v>0</v>
      </c>
      <c r="AR238" s="139" t="s">
        <v>294</v>
      </c>
      <c r="AT238" s="139" t="s">
        <v>291</v>
      </c>
      <c r="AU238" s="139" t="s">
        <v>81</v>
      </c>
      <c r="AY238" s="18" t="s">
        <v>131</v>
      </c>
      <c r="BE238" s="140">
        <f>IF(N238="základní",J238,0)</f>
        <v>0</v>
      </c>
      <c r="BF238" s="140">
        <f>IF(N238="snížená",J238,0)</f>
        <v>0</v>
      </c>
      <c r="BG238" s="140">
        <f>IF(N238="zákl. přenesená",J238,0)</f>
        <v>0</v>
      </c>
      <c r="BH238" s="140">
        <f>IF(N238="sníž. přenesená",J238,0)</f>
        <v>0</v>
      </c>
      <c r="BI238" s="140">
        <f>IF(N238="nulová",J238,0)</f>
        <v>0</v>
      </c>
      <c r="BJ238" s="18" t="s">
        <v>34</v>
      </c>
      <c r="BK238" s="140">
        <f>ROUND(I238*H238,2)</f>
        <v>0</v>
      </c>
      <c r="BL238" s="18" t="s">
        <v>175</v>
      </c>
      <c r="BM238" s="139" t="s">
        <v>646</v>
      </c>
    </row>
    <row r="239" spans="2:65" s="1" customFormat="1" ht="24.15" customHeight="1">
      <c r="B239" s="33"/>
      <c r="C239" s="128" t="s">
        <v>344</v>
      </c>
      <c r="D239" s="128" t="s">
        <v>134</v>
      </c>
      <c r="E239" s="129" t="s">
        <v>327</v>
      </c>
      <c r="F239" s="130" t="s">
        <v>328</v>
      </c>
      <c r="G239" s="131" t="s">
        <v>137</v>
      </c>
      <c r="H239" s="132">
        <v>226.68299999999999</v>
      </c>
      <c r="I239" s="133"/>
      <c r="J239" s="134">
        <f>ROUND(I239*H239,2)</f>
        <v>0</v>
      </c>
      <c r="K239" s="130" t="s">
        <v>19</v>
      </c>
      <c r="L239" s="33"/>
      <c r="M239" s="135" t="s">
        <v>19</v>
      </c>
      <c r="N239" s="136" t="s">
        <v>44</v>
      </c>
      <c r="P239" s="137">
        <f>O239*H239</f>
        <v>0</v>
      </c>
      <c r="Q239" s="137">
        <v>5.2500000000000003E-3</v>
      </c>
      <c r="R239" s="137">
        <f>Q239*H239</f>
        <v>1.1900857499999999</v>
      </c>
      <c r="S239" s="137">
        <v>0</v>
      </c>
      <c r="T239" s="138">
        <f>S239*H239</f>
        <v>0</v>
      </c>
      <c r="AR239" s="139" t="s">
        <v>175</v>
      </c>
      <c r="AT239" s="139" t="s">
        <v>134</v>
      </c>
      <c r="AU239" s="139" t="s">
        <v>81</v>
      </c>
      <c r="AY239" s="18" t="s">
        <v>131</v>
      </c>
      <c r="BE239" s="140">
        <f>IF(N239="základní",J239,0)</f>
        <v>0</v>
      </c>
      <c r="BF239" s="140">
        <f>IF(N239="snížená",J239,0)</f>
        <v>0</v>
      </c>
      <c r="BG239" s="140">
        <f>IF(N239="zákl. přenesená",J239,0)</f>
        <v>0</v>
      </c>
      <c r="BH239" s="140">
        <f>IF(N239="sníž. přenesená",J239,0)</f>
        <v>0</v>
      </c>
      <c r="BI239" s="140">
        <f>IF(N239="nulová",J239,0)</f>
        <v>0</v>
      </c>
      <c r="BJ239" s="18" t="s">
        <v>34</v>
      </c>
      <c r="BK239" s="140">
        <f>ROUND(I239*H239,2)</f>
        <v>0</v>
      </c>
      <c r="BL239" s="18" t="s">
        <v>175</v>
      </c>
      <c r="BM239" s="139" t="s">
        <v>453</v>
      </c>
    </row>
    <row r="240" spans="2:65" s="12" customFormat="1" ht="10.199999999999999">
      <c r="B240" s="145"/>
      <c r="D240" s="146" t="s">
        <v>142</v>
      </c>
      <c r="E240" s="147" t="s">
        <v>19</v>
      </c>
      <c r="F240" s="148" t="s">
        <v>589</v>
      </c>
      <c r="H240" s="147" t="s">
        <v>19</v>
      </c>
      <c r="I240" s="149"/>
      <c r="L240" s="145"/>
      <c r="M240" s="150"/>
      <c r="T240" s="151"/>
      <c r="AT240" s="147" t="s">
        <v>142</v>
      </c>
      <c r="AU240" s="147" t="s">
        <v>81</v>
      </c>
      <c r="AV240" s="12" t="s">
        <v>34</v>
      </c>
      <c r="AW240" s="12" t="s">
        <v>33</v>
      </c>
      <c r="AX240" s="12" t="s">
        <v>73</v>
      </c>
      <c r="AY240" s="147" t="s">
        <v>131</v>
      </c>
    </row>
    <row r="241" spans="2:65" s="13" customFormat="1" ht="10.199999999999999">
      <c r="B241" s="152"/>
      <c r="D241" s="146" t="s">
        <v>142</v>
      </c>
      <c r="E241" s="153" t="s">
        <v>19</v>
      </c>
      <c r="F241" s="154" t="s">
        <v>647</v>
      </c>
      <c r="H241" s="155">
        <v>217.72800000000001</v>
      </c>
      <c r="I241" s="156"/>
      <c r="L241" s="152"/>
      <c r="M241" s="157"/>
      <c r="T241" s="158"/>
      <c r="AT241" s="153" t="s">
        <v>142</v>
      </c>
      <c r="AU241" s="153" t="s">
        <v>81</v>
      </c>
      <c r="AV241" s="13" t="s">
        <v>81</v>
      </c>
      <c r="AW241" s="13" t="s">
        <v>33</v>
      </c>
      <c r="AX241" s="13" t="s">
        <v>73</v>
      </c>
      <c r="AY241" s="153" t="s">
        <v>131</v>
      </c>
    </row>
    <row r="242" spans="2:65" s="12" customFormat="1" ht="10.199999999999999">
      <c r="B242" s="145"/>
      <c r="D242" s="146" t="s">
        <v>142</v>
      </c>
      <c r="E242" s="147" t="s">
        <v>19</v>
      </c>
      <c r="F242" s="148" t="s">
        <v>562</v>
      </c>
      <c r="H242" s="147" t="s">
        <v>19</v>
      </c>
      <c r="I242" s="149"/>
      <c r="L242" s="145"/>
      <c r="M242" s="150"/>
      <c r="T242" s="151"/>
      <c r="AT242" s="147" t="s">
        <v>142</v>
      </c>
      <c r="AU242" s="147" t="s">
        <v>81</v>
      </c>
      <c r="AV242" s="12" t="s">
        <v>34</v>
      </c>
      <c r="AW242" s="12" t="s">
        <v>33</v>
      </c>
      <c r="AX242" s="12" t="s">
        <v>73</v>
      </c>
      <c r="AY242" s="147" t="s">
        <v>131</v>
      </c>
    </row>
    <row r="243" spans="2:65" s="13" customFormat="1" ht="10.199999999999999">
      <c r="B243" s="152"/>
      <c r="D243" s="146" t="s">
        <v>142</v>
      </c>
      <c r="E243" s="153" t="s">
        <v>19</v>
      </c>
      <c r="F243" s="154" t="s">
        <v>648</v>
      </c>
      <c r="H243" s="155">
        <v>8.9550000000000001</v>
      </c>
      <c r="I243" s="156"/>
      <c r="L243" s="152"/>
      <c r="M243" s="157"/>
      <c r="T243" s="158"/>
      <c r="AT243" s="153" t="s">
        <v>142</v>
      </c>
      <c r="AU243" s="153" t="s">
        <v>81</v>
      </c>
      <c r="AV243" s="13" t="s">
        <v>81</v>
      </c>
      <c r="AW243" s="13" t="s">
        <v>33</v>
      </c>
      <c r="AX243" s="13" t="s">
        <v>73</v>
      </c>
      <c r="AY243" s="153" t="s">
        <v>131</v>
      </c>
    </row>
    <row r="244" spans="2:65" s="14" customFormat="1" ht="10.199999999999999">
      <c r="B244" s="159"/>
      <c r="D244" s="146" t="s">
        <v>142</v>
      </c>
      <c r="E244" s="160" t="s">
        <v>19</v>
      </c>
      <c r="F244" s="161" t="s">
        <v>147</v>
      </c>
      <c r="H244" s="162">
        <v>226.68299999999999</v>
      </c>
      <c r="I244" s="163"/>
      <c r="L244" s="159"/>
      <c r="M244" s="164"/>
      <c r="T244" s="165"/>
      <c r="AT244" s="160" t="s">
        <v>142</v>
      </c>
      <c r="AU244" s="160" t="s">
        <v>81</v>
      </c>
      <c r="AV244" s="14" t="s">
        <v>87</v>
      </c>
      <c r="AW244" s="14" t="s">
        <v>33</v>
      </c>
      <c r="AX244" s="14" t="s">
        <v>34</v>
      </c>
      <c r="AY244" s="160" t="s">
        <v>131</v>
      </c>
    </row>
    <row r="245" spans="2:65" s="1" customFormat="1" ht="24.15" customHeight="1">
      <c r="B245" s="33"/>
      <c r="C245" s="128" t="s">
        <v>351</v>
      </c>
      <c r="D245" s="128" t="s">
        <v>134</v>
      </c>
      <c r="E245" s="129" t="s">
        <v>333</v>
      </c>
      <c r="F245" s="130" t="s">
        <v>334</v>
      </c>
      <c r="G245" s="131" t="s">
        <v>214</v>
      </c>
      <c r="H245" s="132">
        <v>22.1</v>
      </c>
      <c r="I245" s="133"/>
      <c r="J245" s="134">
        <f>ROUND(I245*H245,2)</f>
        <v>0</v>
      </c>
      <c r="K245" s="130" t="s">
        <v>19</v>
      </c>
      <c r="L245" s="33"/>
      <c r="M245" s="135" t="s">
        <v>19</v>
      </c>
      <c r="N245" s="136" t="s">
        <v>44</v>
      </c>
      <c r="P245" s="137">
        <f>O245*H245</f>
        <v>0</v>
      </c>
      <c r="Q245" s="137">
        <v>2.2174070999999998E-3</v>
      </c>
      <c r="R245" s="137">
        <f>Q245*H245</f>
        <v>4.9004696909999999E-2</v>
      </c>
      <c r="S245" s="137">
        <v>0</v>
      </c>
      <c r="T245" s="138">
        <f>S245*H245</f>
        <v>0</v>
      </c>
      <c r="AR245" s="139" t="s">
        <v>175</v>
      </c>
      <c r="AT245" s="139" t="s">
        <v>134</v>
      </c>
      <c r="AU245" s="139" t="s">
        <v>81</v>
      </c>
      <c r="AY245" s="18" t="s">
        <v>131</v>
      </c>
      <c r="BE245" s="140">
        <f>IF(N245="základní",J245,0)</f>
        <v>0</v>
      </c>
      <c r="BF245" s="140">
        <f>IF(N245="snížená",J245,0)</f>
        <v>0</v>
      </c>
      <c r="BG245" s="140">
        <f>IF(N245="zákl. přenesená",J245,0)</f>
        <v>0</v>
      </c>
      <c r="BH245" s="140">
        <f>IF(N245="sníž. přenesená",J245,0)</f>
        <v>0</v>
      </c>
      <c r="BI245" s="140">
        <f>IF(N245="nulová",J245,0)</f>
        <v>0</v>
      </c>
      <c r="BJ245" s="18" t="s">
        <v>34</v>
      </c>
      <c r="BK245" s="140">
        <f>ROUND(I245*H245,2)</f>
        <v>0</v>
      </c>
      <c r="BL245" s="18" t="s">
        <v>175</v>
      </c>
      <c r="BM245" s="139" t="s">
        <v>649</v>
      </c>
    </row>
    <row r="246" spans="2:65" s="12" customFormat="1" ht="10.199999999999999">
      <c r="B246" s="145"/>
      <c r="D246" s="146" t="s">
        <v>142</v>
      </c>
      <c r="E246" s="147" t="s">
        <v>19</v>
      </c>
      <c r="F246" s="148" t="s">
        <v>589</v>
      </c>
      <c r="H246" s="147" t="s">
        <v>19</v>
      </c>
      <c r="I246" s="149"/>
      <c r="L246" s="145"/>
      <c r="M246" s="150"/>
      <c r="T246" s="151"/>
      <c r="AT246" s="147" t="s">
        <v>142</v>
      </c>
      <c r="AU246" s="147" t="s">
        <v>81</v>
      </c>
      <c r="AV246" s="12" t="s">
        <v>34</v>
      </c>
      <c r="AW246" s="12" t="s">
        <v>33</v>
      </c>
      <c r="AX246" s="12" t="s">
        <v>73</v>
      </c>
      <c r="AY246" s="147" t="s">
        <v>131</v>
      </c>
    </row>
    <row r="247" spans="2:65" s="13" customFormat="1" ht="10.199999999999999">
      <c r="B247" s="152"/>
      <c r="D247" s="146" t="s">
        <v>142</v>
      </c>
      <c r="E247" s="153" t="s">
        <v>19</v>
      </c>
      <c r="F247" s="154" t="s">
        <v>650</v>
      </c>
      <c r="H247" s="155">
        <v>17.07</v>
      </c>
      <c r="I247" s="156"/>
      <c r="L247" s="152"/>
      <c r="M247" s="157"/>
      <c r="T247" s="158"/>
      <c r="AT247" s="153" t="s">
        <v>142</v>
      </c>
      <c r="AU247" s="153" t="s">
        <v>81</v>
      </c>
      <c r="AV247" s="13" t="s">
        <v>81</v>
      </c>
      <c r="AW247" s="13" t="s">
        <v>33</v>
      </c>
      <c r="AX247" s="13" t="s">
        <v>73</v>
      </c>
      <c r="AY247" s="153" t="s">
        <v>131</v>
      </c>
    </row>
    <row r="248" spans="2:65" s="12" customFormat="1" ht="10.199999999999999">
      <c r="B248" s="145"/>
      <c r="D248" s="146" t="s">
        <v>142</v>
      </c>
      <c r="E248" s="147" t="s">
        <v>19</v>
      </c>
      <c r="F248" s="148" t="s">
        <v>562</v>
      </c>
      <c r="H248" s="147" t="s">
        <v>19</v>
      </c>
      <c r="I248" s="149"/>
      <c r="L248" s="145"/>
      <c r="M248" s="150"/>
      <c r="T248" s="151"/>
      <c r="AT248" s="147" t="s">
        <v>142</v>
      </c>
      <c r="AU248" s="147" t="s">
        <v>81</v>
      </c>
      <c r="AV248" s="12" t="s">
        <v>34</v>
      </c>
      <c r="AW248" s="12" t="s">
        <v>33</v>
      </c>
      <c r="AX248" s="12" t="s">
        <v>73</v>
      </c>
      <c r="AY248" s="147" t="s">
        <v>131</v>
      </c>
    </row>
    <row r="249" spans="2:65" s="13" customFormat="1" ht="10.199999999999999">
      <c r="B249" s="152"/>
      <c r="D249" s="146" t="s">
        <v>142</v>
      </c>
      <c r="E249" s="153" t="s">
        <v>19</v>
      </c>
      <c r="F249" s="154" t="s">
        <v>651</v>
      </c>
      <c r="H249" s="155">
        <v>5.03</v>
      </c>
      <c r="I249" s="156"/>
      <c r="L249" s="152"/>
      <c r="M249" s="157"/>
      <c r="T249" s="158"/>
      <c r="AT249" s="153" t="s">
        <v>142</v>
      </c>
      <c r="AU249" s="153" t="s">
        <v>81</v>
      </c>
      <c r="AV249" s="13" t="s">
        <v>81</v>
      </c>
      <c r="AW249" s="13" t="s">
        <v>33</v>
      </c>
      <c r="AX249" s="13" t="s">
        <v>73</v>
      </c>
      <c r="AY249" s="153" t="s">
        <v>131</v>
      </c>
    </row>
    <row r="250" spans="2:65" s="14" customFormat="1" ht="10.199999999999999">
      <c r="B250" s="159"/>
      <c r="D250" s="146" t="s">
        <v>142</v>
      </c>
      <c r="E250" s="160" t="s">
        <v>19</v>
      </c>
      <c r="F250" s="161" t="s">
        <v>147</v>
      </c>
      <c r="H250" s="162">
        <v>22.1</v>
      </c>
      <c r="I250" s="163"/>
      <c r="L250" s="159"/>
      <c r="M250" s="164"/>
      <c r="T250" s="165"/>
      <c r="AT250" s="160" t="s">
        <v>142</v>
      </c>
      <c r="AU250" s="160" t="s">
        <v>81</v>
      </c>
      <c r="AV250" s="14" t="s">
        <v>87</v>
      </c>
      <c r="AW250" s="14" t="s">
        <v>33</v>
      </c>
      <c r="AX250" s="14" t="s">
        <v>34</v>
      </c>
      <c r="AY250" s="160" t="s">
        <v>131</v>
      </c>
    </row>
    <row r="251" spans="2:65" s="1" customFormat="1" ht="44.25" customHeight="1">
      <c r="B251" s="33"/>
      <c r="C251" s="128" t="s">
        <v>356</v>
      </c>
      <c r="D251" s="128" t="s">
        <v>134</v>
      </c>
      <c r="E251" s="129" t="s">
        <v>652</v>
      </c>
      <c r="F251" s="130" t="s">
        <v>653</v>
      </c>
      <c r="G251" s="131" t="s">
        <v>252</v>
      </c>
      <c r="H251" s="132">
        <v>5.0759999999999996</v>
      </c>
      <c r="I251" s="133"/>
      <c r="J251" s="134">
        <f>ROUND(I251*H251,2)</f>
        <v>0</v>
      </c>
      <c r="K251" s="130" t="s">
        <v>138</v>
      </c>
      <c r="L251" s="33"/>
      <c r="M251" s="135" t="s">
        <v>19</v>
      </c>
      <c r="N251" s="136" t="s">
        <v>44</v>
      </c>
      <c r="P251" s="137">
        <f>O251*H251</f>
        <v>0</v>
      </c>
      <c r="Q251" s="137">
        <v>0</v>
      </c>
      <c r="R251" s="137">
        <f>Q251*H251</f>
        <v>0</v>
      </c>
      <c r="S251" s="137">
        <v>0</v>
      </c>
      <c r="T251" s="138">
        <f>S251*H251</f>
        <v>0</v>
      </c>
      <c r="AR251" s="139" t="s">
        <v>175</v>
      </c>
      <c r="AT251" s="139" t="s">
        <v>134</v>
      </c>
      <c r="AU251" s="139" t="s">
        <v>81</v>
      </c>
      <c r="AY251" s="18" t="s">
        <v>131</v>
      </c>
      <c r="BE251" s="140">
        <f>IF(N251="základní",J251,0)</f>
        <v>0</v>
      </c>
      <c r="BF251" s="140">
        <f>IF(N251="snížená",J251,0)</f>
        <v>0</v>
      </c>
      <c r="BG251" s="140">
        <f>IF(N251="zákl. přenesená",J251,0)</f>
        <v>0</v>
      </c>
      <c r="BH251" s="140">
        <f>IF(N251="sníž. přenesená",J251,0)</f>
        <v>0</v>
      </c>
      <c r="BI251" s="140">
        <f>IF(N251="nulová",J251,0)</f>
        <v>0</v>
      </c>
      <c r="BJ251" s="18" t="s">
        <v>34</v>
      </c>
      <c r="BK251" s="140">
        <f>ROUND(I251*H251,2)</f>
        <v>0</v>
      </c>
      <c r="BL251" s="18" t="s">
        <v>175</v>
      </c>
      <c r="BM251" s="139" t="s">
        <v>654</v>
      </c>
    </row>
    <row r="252" spans="2:65" s="1" customFormat="1" ht="10.199999999999999" hidden="1">
      <c r="B252" s="33"/>
      <c r="D252" s="141" t="s">
        <v>140</v>
      </c>
      <c r="F252" s="142" t="s">
        <v>655</v>
      </c>
      <c r="I252" s="143"/>
      <c r="L252" s="33"/>
      <c r="M252" s="144"/>
      <c r="T252" s="54"/>
      <c r="AT252" s="18" t="s">
        <v>140</v>
      </c>
      <c r="AU252" s="18" t="s">
        <v>81</v>
      </c>
    </row>
    <row r="253" spans="2:65" s="11" customFormat="1" ht="22.8" customHeight="1">
      <c r="B253" s="116"/>
      <c r="D253" s="117" t="s">
        <v>72</v>
      </c>
      <c r="E253" s="126" t="s">
        <v>361</v>
      </c>
      <c r="F253" s="126" t="s">
        <v>362</v>
      </c>
      <c r="I253" s="119"/>
      <c r="J253" s="127">
        <f>BK253</f>
        <v>0</v>
      </c>
      <c r="L253" s="116"/>
      <c r="M253" s="121"/>
      <c r="P253" s="122">
        <f>SUM(P254:P265)</f>
        <v>0</v>
      </c>
      <c r="R253" s="122">
        <f>SUM(R254:R265)</f>
        <v>9.1306531999999996E-2</v>
      </c>
      <c r="T253" s="123">
        <f>SUM(T254:T265)</f>
        <v>0</v>
      </c>
      <c r="AR253" s="117" t="s">
        <v>81</v>
      </c>
      <c r="AT253" s="124" t="s">
        <v>72</v>
      </c>
      <c r="AU253" s="124" t="s">
        <v>34</v>
      </c>
      <c r="AY253" s="117" t="s">
        <v>131</v>
      </c>
      <c r="BK253" s="125">
        <f>SUM(BK254:BK265)</f>
        <v>0</v>
      </c>
    </row>
    <row r="254" spans="2:65" s="1" customFormat="1" ht="49.05" customHeight="1">
      <c r="B254" s="33"/>
      <c r="C254" s="128" t="s">
        <v>363</v>
      </c>
      <c r="D254" s="128" t="s">
        <v>134</v>
      </c>
      <c r="E254" s="129" t="s">
        <v>364</v>
      </c>
      <c r="F254" s="130" t="s">
        <v>365</v>
      </c>
      <c r="G254" s="131" t="s">
        <v>137</v>
      </c>
      <c r="H254" s="132">
        <v>5.5259999999999998</v>
      </c>
      <c r="I254" s="133"/>
      <c r="J254" s="134">
        <f>ROUND(I254*H254,2)</f>
        <v>0</v>
      </c>
      <c r="K254" s="130" t="s">
        <v>138</v>
      </c>
      <c r="L254" s="33"/>
      <c r="M254" s="135" t="s">
        <v>19</v>
      </c>
      <c r="N254" s="136" t="s">
        <v>44</v>
      </c>
      <c r="P254" s="137">
        <f>O254*H254</f>
        <v>0</v>
      </c>
      <c r="Q254" s="137">
        <v>1.3200000000000001E-4</v>
      </c>
      <c r="R254" s="137">
        <f>Q254*H254</f>
        <v>7.2943200000000002E-4</v>
      </c>
      <c r="S254" s="137">
        <v>0</v>
      </c>
      <c r="T254" s="138">
        <f>S254*H254</f>
        <v>0</v>
      </c>
      <c r="AR254" s="139" t="s">
        <v>175</v>
      </c>
      <c r="AT254" s="139" t="s">
        <v>134</v>
      </c>
      <c r="AU254" s="139" t="s">
        <v>81</v>
      </c>
      <c r="AY254" s="18" t="s">
        <v>131</v>
      </c>
      <c r="BE254" s="140">
        <f>IF(N254="základní",J254,0)</f>
        <v>0</v>
      </c>
      <c r="BF254" s="140">
        <f>IF(N254="snížená",J254,0)</f>
        <v>0</v>
      </c>
      <c r="BG254" s="140">
        <f>IF(N254="zákl. přenesená",J254,0)</f>
        <v>0</v>
      </c>
      <c r="BH254" s="140">
        <f>IF(N254="sníž. přenesená",J254,0)</f>
        <v>0</v>
      </c>
      <c r="BI254" s="140">
        <f>IF(N254="nulová",J254,0)</f>
        <v>0</v>
      </c>
      <c r="BJ254" s="18" t="s">
        <v>34</v>
      </c>
      <c r="BK254" s="140">
        <f>ROUND(I254*H254,2)</f>
        <v>0</v>
      </c>
      <c r="BL254" s="18" t="s">
        <v>175</v>
      </c>
      <c r="BM254" s="139" t="s">
        <v>487</v>
      </c>
    </row>
    <row r="255" spans="2:65" s="1" customFormat="1" ht="10.199999999999999" hidden="1">
      <c r="B255" s="33"/>
      <c r="D255" s="141" t="s">
        <v>140</v>
      </c>
      <c r="F255" s="142" t="s">
        <v>367</v>
      </c>
      <c r="I255" s="143"/>
      <c r="L255" s="33"/>
      <c r="M255" s="144"/>
      <c r="T255" s="54"/>
      <c r="AT255" s="18" t="s">
        <v>140</v>
      </c>
      <c r="AU255" s="18" t="s">
        <v>81</v>
      </c>
    </row>
    <row r="256" spans="2:65" s="1" customFormat="1" ht="19.2">
      <c r="B256" s="33"/>
      <c r="D256" s="146" t="s">
        <v>368</v>
      </c>
      <c r="F256" s="183" t="s">
        <v>369</v>
      </c>
      <c r="I256" s="143"/>
      <c r="L256" s="33"/>
      <c r="M256" s="144"/>
      <c r="T256" s="54"/>
      <c r="AT256" s="18" t="s">
        <v>368</v>
      </c>
      <c r="AU256" s="18" t="s">
        <v>81</v>
      </c>
    </row>
    <row r="257" spans="2:65" s="12" customFormat="1" ht="10.199999999999999">
      <c r="B257" s="145"/>
      <c r="D257" s="146" t="s">
        <v>142</v>
      </c>
      <c r="E257" s="147" t="s">
        <v>19</v>
      </c>
      <c r="F257" s="148" t="s">
        <v>589</v>
      </c>
      <c r="H257" s="147" t="s">
        <v>19</v>
      </c>
      <c r="I257" s="149"/>
      <c r="L257" s="145"/>
      <c r="M257" s="150"/>
      <c r="T257" s="151"/>
      <c r="AT257" s="147" t="s">
        <v>142</v>
      </c>
      <c r="AU257" s="147" t="s">
        <v>81</v>
      </c>
      <c r="AV257" s="12" t="s">
        <v>34</v>
      </c>
      <c r="AW257" s="12" t="s">
        <v>33</v>
      </c>
      <c r="AX257" s="12" t="s">
        <v>73</v>
      </c>
      <c r="AY257" s="147" t="s">
        <v>131</v>
      </c>
    </row>
    <row r="258" spans="2:65" s="13" customFormat="1" ht="10.199999999999999">
      <c r="B258" s="152"/>
      <c r="D258" s="146" t="s">
        <v>142</v>
      </c>
      <c r="E258" s="153" t="s">
        <v>19</v>
      </c>
      <c r="F258" s="154" t="s">
        <v>656</v>
      </c>
      <c r="H258" s="155">
        <v>4.2679999999999998</v>
      </c>
      <c r="I258" s="156"/>
      <c r="L258" s="152"/>
      <c r="M258" s="157"/>
      <c r="T258" s="158"/>
      <c r="AT258" s="153" t="s">
        <v>142</v>
      </c>
      <c r="AU258" s="153" t="s">
        <v>81</v>
      </c>
      <c r="AV258" s="13" t="s">
        <v>81</v>
      </c>
      <c r="AW258" s="13" t="s">
        <v>33</v>
      </c>
      <c r="AX258" s="13" t="s">
        <v>73</v>
      </c>
      <c r="AY258" s="153" t="s">
        <v>131</v>
      </c>
    </row>
    <row r="259" spans="2:65" s="12" customFormat="1" ht="10.199999999999999">
      <c r="B259" s="145"/>
      <c r="D259" s="146" t="s">
        <v>142</v>
      </c>
      <c r="E259" s="147" t="s">
        <v>19</v>
      </c>
      <c r="F259" s="148" t="s">
        <v>562</v>
      </c>
      <c r="H259" s="147" t="s">
        <v>19</v>
      </c>
      <c r="I259" s="149"/>
      <c r="L259" s="145"/>
      <c r="M259" s="150"/>
      <c r="T259" s="151"/>
      <c r="AT259" s="147" t="s">
        <v>142</v>
      </c>
      <c r="AU259" s="147" t="s">
        <v>81</v>
      </c>
      <c r="AV259" s="12" t="s">
        <v>34</v>
      </c>
      <c r="AW259" s="12" t="s">
        <v>33</v>
      </c>
      <c r="AX259" s="12" t="s">
        <v>73</v>
      </c>
      <c r="AY259" s="147" t="s">
        <v>131</v>
      </c>
    </row>
    <row r="260" spans="2:65" s="13" customFormat="1" ht="10.199999999999999">
      <c r="B260" s="152"/>
      <c r="D260" s="146" t="s">
        <v>142</v>
      </c>
      <c r="E260" s="153" t="s">
        <v>19</v>
      </c>
      <c r="F260" s="154" t="s">
        <v>657</v>
      </c>
      <c r="H260" s="155">
        <v>1.258</v>
      </c>
      <c r="I260" s="156"/>
      <c r="L260" s="152"/>
      <c r="M260" s="157"/>
      <c r="T260" s="158"/>
      <c r="AT260" s="153" t="s">
        <v>142</v>
      </c>
      <c r="AU260" s="153" t="s">
        <v>81</v>
      </c>
      <c r="AV260" s="13" t="s">
        <v>81</v>
      </c>
      <c r="AW260" s="13" t="s">
        <v>33</v>
      </c>
      <c r="AX260" s="13" t="s">
        <v>73</v>
      </c>
      <c r="AY260" s="153" t="s">
        <v>131</v>
      </c>
    </row>
    <row r="261" spans="2:65" s="14" customFormat="1" ht="10.199999999999999">
      <c r="B261" s="159"/>
      <c r="D261" s="146" t="s">
        <v>142</v>
      </c>
      <c r="E261" s="160" t="s">
        <v>19</v>
      </c>
      <c r="F261" s="161" t="s">
        <v>147</v>
      </c>
      <c r="H261" s="162">
        <v>5.5259999999999998</v>
      </c>
      <c r="I261" s="163"/>
      <c r="L261" s="159"/>
      <c r="M261" s="164"/>
      <c r="T261" s="165"/>
      <c r="AT261" s="160" t="s">
        <v>142</v>
      </c>
      <c r="AU261" s="160" t="s">
        <v>81</v>
      </c>
      <c r="AV261" s="14" t="s">
        <v>87</v>
      </c>
      <c r="AW261" s="14" t="s">
        <v>33</v>
      </c>
      <c r="AX261" s="14" t="s">
        <v>34</v>
      </c>
      <c r="AY261" s="160" t="s">
        <v>131</v>
      </c>
    </row>
    <row r="262" spans="2:65" s="1" customFormat="1" ht="21.75" customHeight="1">
      <c r="B262" s="33"/>
      <c r="C262" s="166" t="s">
        <v>372</v>
      </c>
      <c r="D262" s="166" t="s">
        <v>291</v>
      </c>
      <c r="E262" s="167" t="s">
        <v>373</v>
      </c>
      <c r="F262" s="168" t="s">
        <v>374</v>
      </c>
      <c r="G262" s="169" t="s">
        <v>137</v>
      </c>
      <c r="H262" s="170">
        <v>6.0789999999999997</v>
      </c>
      <c r="I262" s="171"/>
      <c r="J262" s="172">
        <f>ROUND(I262*H262,2)</f>
        <v>0</v>
      </c>
      <c r="K262" s="168" t="s">
        <v>138</v>
      </c>
      <c r="L262" s="173"/>
      <c r="M262" s="174" t="s">
        <v>19</v>
      </c>
      <c r="N262" s="175" t="s">
        <v>44</v>
      </c>
      <c r="P262" s="137">
        <f>O262*H262</f>
        <v>0</v>
      </c>
      <c r="Q262" s="137">
        <v>1.49E-2</v>
      </c>
      <c r="R262" s="137">
        <f>Q262*H262</f>
        <v>9.0577099999999994E-2</v>
      </c>
      <c r="S262" s="137">
        <v>0</v>
      </c>
      <c r="T262" s="138">
        <f>S262*H262</f>
        <v>0</v>
      </c>
      <c r="AR262" s="139" t="s">
        <v>294</v>
      </c>
      <c r="AT262" s="139" t="s">
        <v>291</v>
      </c>
      <c r="AU262" s="139" t="s">
        <v>81</v>
      </c>
      <c r="AY262" s="18" t="s">
        <v>131</v>
      </c>
      <c r="BE262" s="140">
        <f>IF(N262="základní",J262,0)</f>
        <v>0</v>
      </c>
      <c r="BF262" s="140">
        <f>IF(N262="snížená",J262,0)</f>
        <v>0</v>
      </c>
      <c r="BG262" s="140">
        <f>IF(N262="zákl. přenesená",J262,0)</f>
        <v>0</v>
      </c>
      <c r="BH262" s="140">
        <f>IF(N262="sníž. přenesená",J262,0)</f>
        <v>0</v>
      </c>
      <c r="BI262" s="140">
        <f>IF(N262="nulová",J262,0)</f>
        <v>0</v>
      </c>
      <c r="BJ262" s="18" t="s">
        <v>34</v>
      </c>
      <c r="BK262" s="140">
        <f>ROUND(I262*H262,2)</f>
        <v>0</v>
      </c>
      <c r="BL262" s="18" t="s">
        <v>175</v>
      </c>
      <c r="BM262" s="139" t="s">
        <v>517</v>
      </c>
    </row>
    <row r="263" spans="2:65" s="13" customFormat="1" ht="10.199999999999999">
      <c r="B263" s="152"/>
      <c r="D263" s="146" t="s">
        <v>142</v>
      </c>
      <c r="E263" s="153" t="s">
        <v>19</v>
      </c>
      <c r="F263" s="154" t="s">
        <v>658</v>
      </c>
      <c r="H263" s="155">
        <v>6.0789999999999997</v>
      </c>
      <c r="I263" s="156"/>
      <c r="L263" s="152"/>
      <c r="M263" s="157"/>
      <c r="T263" s="158"/>
      <c r="AT263" s="153" t="s">
        <v>142</v>
      </c>
      <c r="AU263" s="153" t="s">
        <v>81</v>
      </c>
      <c r="AV263" s="13" t="s">
        <v>81</v>
      </c>
      <c r="AW263" s="13" t="s">
        <v>33</v>
      </c>
      <c r="AX263" s="13" t="s">
        <v>34</v>
      </c>
      <c r="AY263" s="153" t="s">
        <v>131</v>
      </c>
    </row>
    <row r="264" spans="2:65" s="1" customFormat="1" ht="44.25" customHeight="1">
      <c r="B264" s="33"/>
      <c r="C264" s="128" t="s">
        <v>377</v>
      </c>
      <c r="D264" s="128" t="s">
        <v>134</v>
      </c>
      <c r="E264" s="129" t="s">
        <v>659</v>
      </c>
      <c r="F264" s="130" t="s">
        <v>660</v>
      </c>
      <c r="G264" s="131" t="s">
        <v>252</v>
      </c>
      <c r="H264" s="132">
        <v>9.0999999999999998E-2</v>
      </c>
      <c r="I264" s="133"/>
      <c r="J264" s="134">
        <f>ROUND(I264*H264,2)</f>
        <v>0</v>
      </c>
      <c r="K264" s="130" t="s">
        <v>138</v>
      </c>
      <c r="L264" s="33"/>
      <c r="M264" s="135" t="s">
        <v>19</v>
      </c>
      <c r="N264" s="136" t="s">
        <v>44</v>
      </c>
      <c r="P264" s="137">
        <f>O264*H264</f>
        <v>0</v>
      </c>
      <c r="Q264" s="137">
        <v>0</v>
      </c>
      <c r="R264" s="137">
        <f>Q264*H264</f>
        <v>0</v>
      </c>
      <c r="S264" s="137">
        <v>0</v>
      </c>
      <c r="T264" s="138">
        <f>S264*H264</f>
        <v>0</v>
      </c>
      <c r="AR264" s="139" t="s">
        <v>175</v>
      </c>
      <c r="AT264" s="139" t="s">
        <v>134</v>
      </c>
      <c r="AU264" s="139" t="s">
        <v>81</v>
      </c>
      <c r="AY264" s="18" t="s">
        <v>131</v>
      </c>
      <c r="BE264" s="140">
        <f>IF(N264="základní",J264,0)</f>
        <v>0</v>
      </c>
      <c r="BF264" s="140">
        <f>IF(N264="snížená",J264,0)</f>
        <v>0</v>
      </c>
      <c r="BG264" s="140">
        <f>IF(N264="zákl. přenesená",J264,0)</f>
        <v>0</v>
      </c>
      <c r="BH264" s="140">
        <f>IF(N264="sníž. přenesená",J264,0)</f>
        <v>0</v>
      </c>
      <c r="BI264" s="140">
        <f>IF(N264="nulová",J264,0)</f>
        <v>0</v>
      </c>
      <c r="BJ264" s="18" t="s">
        <v>34</v>
      </c>
      <c r="BK264" s="140">
        <f>ROUND(I264*H264,2)</f>
        <v>0</v>
      </c>
      <c r="BL264" s="18" t="s">
        <v>175</v>
      </c>
      <c r="BM264" s="139" t="s">
        <v>661</v>
      </c>
    </row>
    <row r="265" spans="2:65" s="1" customFormat="1" ht="10.199999999999999" hidden="1">
      <c r="B265" s="33"/>
      <c r="D265" s="141" t="s">
        <v>140</v>
      </c>
      <c r="F265" s="142" t="s">
        <v>662</v>
      </c>
      <c r="I265" s="143"/>
      <c r="L265" s="33"/>
      <c r="M265" s="144"/>
      <c r="T265" s="54"/>
      <c r="AT265" s="18" t="s">
        <v>140</v>
      </c>
      <c r="AU265" s="18" t="s">
        <v>81</v>
      </c>
    </row>
    <row r="266" spans="2:65" s="11" customFormat="1" ht="22.8" customHeight="1">
      <c r="B266" s="116"/>
      <c r="D266" s="117" t="s">
        <v>72</v>
      </c>
      <c r="E266" s="126" t="s">
        <v>382</v>
      </c>
      <c r="F266" s="126" t="s">
        <v>383</v>
      </c>
      <c r="I266" s="119"/>
      <c r="J266" s="127">
        <f>BK266</f>
        <v>0</v>
      </c>
      <c r="L266" s="116"/>
      <c r="M266" s="121"/>
      <c r="P266" s="122">
        <f>SUM(P267:P366)</f>
        <v>0</v>
      </c>
      <c r="R266" s="122">
        <f>SUM(R267:R366)</f>
        <v>0.20763143999999997</v>
      </c>
      <c r="T266" s="123">
        <f>SUM(T267:T366)</f>
        <v>0.81473194000000004</v>
      </c>
      <c r="AR266" s="117" t="s">
        <v>81</v>
      </c>
      <c r="AT266" s="124" t="s">
        <v>72</v>
      </c>
      <c r="AU266" s="124" t="s">
        <v>34</v>
      </c>
      <c r="AY266" s="117" t="s">
        <v>131</v>
      </c>
      <c r="BK266" s="125">
        <f>SUM(BK267:BK366)</f>
        <v>0</v>
      </c>
    </row>
    <row r="267" spans="2:65" s="1" customFormat="1" ht="24.15" customHeight="1">
      <c r="B267" s="33"/>
      <c r="C267" s="128" t="s">
        <v>384</v>
      </c>
      <c r="D267" s="128" t="s">
        <v>134</v>
      </c>
      <c r="E267" s="129" t="s">
        <v>391</v>
      </c>
      <c r="F267" s="130" t="s">
        <v>392</v>
      </c>
      <c r="G267" s="131" t="s">
        <v>214</v>
      </c>
      <c r="H267" s="132">
        <v>16.427</v>
      </c>
      <c r="I267" s="133"/>
      <c r="J267" s="134">
        <f>ROUND(I267*H267,2)</f>
        <v>0</v>
      </c>
      <c r="K267" s="130" t="s">
        <v>138</v>
      </c>
      <c r="L267" s="33"/>
      <c r="M267" s="135" t="s">
        <v>19</v>
      </c>
      <c r="N267" s="136" t="s">
        <v>44</v>
      </c>
      <c r="P267" s="137">
        <f>O267*H267</f>
        <v>0</v>
      </c>
      <c r="Q267" s="137">
        <v>0</v>
      </c>
      <c r="R267" s="137">
        <f>Q267*H267</f>
        <v>0</v>
      </c>
      <c r="S267" s="137">
        <v>1.7700000000000001E-3</v>
      </c>
      <c r="T267" s="138">
        <f>S267*H267</f>
        <v>2.9075790000000001E-2</v>
      </c>
      <c r="AR267" s="139" t="s">
        <v>175</v>
      </c>
      <c r="AT267" s="139" t="s">
        <v>134</v>
      </c>
      <c r="AU267" s="139" t="s">
        <v>81</v>
      </c>
      <c r="AY267" s="18" t="s">
        <v>131</v>
      </c>
      <c r="BE267" s="140">
        <f>IF(N267="základní",J267,0)</f>
        <v>0</v>
      </c>
      <c r="BF267" s="140">
        <f>IF(N267="snížená",J267,0)</f>
        <v>0</v>
      </c>
      <c r="BG267" s="140">
        <f>IF(N267="zákl. přenesená",J267,0)</f>
        <v>0</v>
      </c>
      <c r="BH267" s="140">
        <f>IF(N267="sníž. přenesená",J267,0)</f>
        <v>0</v>
      </c>
      <c r="BI267" s="140">
        <f>IF(N267="nulová",J267,0)</f>
        <v>0</v>
      </c>
      <c r="BJ267" s="18" t="s">
        <v>34</v>
      </c>
      <c r="BK267" s="140">
        <f>ROUND(I267*H267,2)</f>
        <v>0</v>
      </c>
      <c r="BL267" s="18" t="s">
        <v>175</v>
      </c>
      <c r="BM267" s="139" t="s">
        <v>663</v>
      </c>
    </row>
    <row r="268" spans="2:65" s="1" customFormat="1" ht="10.199999999999999" hidden="1">
      <c r="B268" s="33"/>
      <c r="D268" s="141" t="s">
        <v>140</v>
      </c>
      <c r="F268" s="142" t="s">
        <v>394</v>
      </c>
      <c r="I268" s="143"/>
      <c r="L268" s="33"/>
      <c r="M268" s="144"/>
      <c r="T268" s="54"/>
      <c r="AT268" s="18" t="s">
        <v>140</v>
      </c>
      <c r="AU268" s="18" t="s">
        <v>81</v>
      </c>
    </row>
    <row r="269" spans="2:65" s="12" customFormat="1" ht="10.199999999999999">
      <c r="B269" s="145"/>
      <c r="D269" s="146" t="s">
        <v>142</v>
      </c>
      <c r="E269" s="147" t="s">
        <v>19</v>
      </c>
      <c r="F269" s="148" t="s">
        <v>589</v>
      </c>
      <c r="H269" s="147" t="s">
        <v>19</v>
      </c>
      <c r="I269" s="149"/>
      <c r="L269" s="145"/>
      <c r="M269" s="150"/>
      <c r="T269" s="151"/>
      <c r="AT269" s="147" t="s">
        <v>142</v>
      </c>
      <c r="AU269" s="147" t="s">
        <v>81</v>
      </c>
      <c r="AV269" s="12" t="s">
        <v>34</v>
      </c>
      <c r="AW269" s="12" t="s">
        <v>33</v>
      </c>
      <c r="AX269" s="12" t="s">
        <v>73</v>
      </c>
      <c r="AY269" s="147" t="s">
        <v>131</v>
      </c>
    </row>
    <row r="270" spans="2:65" s="13" customFormat="1" ht="10.199999999999999">
      <c r="B270" s="152"/>
      <c r="D270" s="146" t="s">
        <v>142</v>
      </c>
      <c r="E270" s="153" t="s">
        <v>19</v>
      </c>
      <c r="F270" s="154" t="s">
        <v>664</v>
      </c>
      <c r="H270" s="155">
        <v>14.16</v>
      </c>
      <c r="I270" s="156"/>
      <c r="L270" s="152"/>
      <c r="M270" s="157"/>
      <c r="T270" s="158"/>
      <c r="AT270" s="153" t="s">
        <v>142</v>
      </c>
      <c r="AU270" s="153" t="s">
        <v>81</v>
      </c>
      <c r="AV270" s="13" t="s">
        <v>81</v>
      </c>
      <c r="AW270" s="13" t="s">
        <v>33</v>
      </c>
      <c r="AX270" s="13" t="s">
        <v>73</v>
      </c>
      <c r="AY270" s="153" t="s">
        <v>131</v>
      </c>
    </row>
    <row r="271" spans="2:65" s="12" customFormat="1" ht="10.199999999999999">
      <c r="B271" s="145"/>
      <c r="D271" s="146" t="s">
        <v>142</v>
      </c>
      <c r="E271" s="147" t="s">
        <v>19</v>
      </c>
      <c r="F271" s="148" t="s">
        <v>562</v>
      </c>
      <c r="H271" s="147" t="s">
        <v>19</v>
      </c>
      <c r="I271" s="149"/>
      <c r="L271" s="145"/>
      <c r="M271" s="150"/>
      <c r="T271" s="151"/>
      <c r="AT271" s="147" t="s">
        <v>142</v>
      </c>
      <c r="AU271" s="147" t="s">
        <v>81</v>
      </c>
      <c r="AV271" s="12" t="s">
        <v>34</v>
      </c>
      <c r="AW271" s="12" t="s">
        <v>33</v>
      </c>
      <c r="AX271" s="12" t="s">
        <v>73</v>
      </c>
      <c r="AY271" s="147" t="s">
        <v>131</v>
      </c>
    </row>
    <row r="272" spans="2:65" s="13" customFormat="1" ht="10.199999999999999">
      <c r="B272" s="152"/>
      <c r="D272" s="146" t="s">
        <v>142</v>
      </c>
      <c r="E272" s="153" t="s">
        <v>19</v>
      </c>
      <c r="F272" s="154" t="s">
        <v>665</v>
      </c>
      <c r="H272" s="155">
        <v>2.2669999999999999</v>
      </c>
      <c r="I272" s="156"/>
      <c r="L272" s="152"/>
      <c r="M272" s="157"/>
      <c r="T272" s="158"/>
      <c r="AT272" s="153" t="s">
        <v>142</v>
      </c>
      <c r="AU272" s="153" t="s">
        <v>81</v>
      </c>
      <c r="AV272" s="13" t="s">
        <v>81</v>
      </c>
      <c r="AW272" s="13" t="s">
        <v>33</v>
      </c>
      <c r="AX272" s="13" t="s">
        <v>73</v>
      </c>
      <c r="AY272" s="153" t="s">
        <v>131</v>
      </c>
    </row>
    <row r="273" spans="2:65" s="14" customFormat="1" ht="10.199999999999999">
      <c r="B273" s="159"/>
      <c r="D273" s="146" t="s">
        <v>142</v>
      </c>
      <c r="E273" s="160" t="s">
        <v>19</v>
      </c>
      <c r="F273" s="161" t="s">
        <v>147</v>
      </c>
      <c r="H273" s="162">
        <v>16.427</v>
      </c>
      <c r="I273" s="163"/>
      <c r="L273" s="159"/>
      <c r="M273" s="164"/>
      <c r="T273" s="165"/>
      <c r="AT273" s="160" t="s">
        <v>142</v>
      </c>
      <c r="AU273" s="160" t="s">
        <v>81</v>
      </c>
      <c r="AV273" s="14" t="s">
        <v>87</v>
      </c>
      <c r="AW273" s="14" t="s">
        <v>33</v>
      </c>
      <c r="AX273" s="14" t="s">
        <v>34</v>
      </c>
      <c r="AY273" s="160" t="s">
        <v>131</v>
      </c>
    </row>
    <row r="274" spans="2:65" s="1" customFormat="1" ht="24.15" customHeight="1">
      <c r="B274" s="33"/>
      <c r="C274" s="128" t="s">
        <v>390</v>
      </c>
      <c r="D274" s="128" t="s">
        <v>134</v>
      </c>
      <c r="E274" s="129" t="s">
        <v>397</v>
      </c>
      <c r="F274" s="130" t="s">
        <v>398</v>
      </c>
      <c r="G274" s="131" t="s">
        <v>214</v>
      </c>
      <c r="H274" s="132">
        <v>48.1</v>
      </c>
      <c r="I274" s="133"/>
      <c r="J274" s="134">
        <f>ROUND(I274*H274,2)</f>
        <v>0</v>
      </c>
      <c r="K274" s="130" t="s">
        <v>138</v>
      </c>
      <c r="L274" s="33"/>
      <c r="M274" s="135" t="s">
        <v>19</v>
      </c>
      <c r="N274" s="136" t="s">
        <v>44</v>
      </c>
      <c r="P274" s="137">
        <f>O274*H274</f>
        <v>0</v>
      </c>
      <c r="Q274" s="137">
        <v>0</v>
      </c>
      <c r="R274" s="137">
        <f>Q274*H274</f>
        <v>0</v>
      </c>
      <c r="S274" s="137">
        <v>1.91E-3</v>
      </c>
      <c r="T274" s="138">
        <f>S274*H274</f>
        <v>9.1871000000000008E-2</v>
      </c>
      <c r="AR274" s="139" t="s">
        <v>175</v>
      </c>
      <c r="AT274" s="139" t="s">
        <v>134</v>
      </c>
      <c r="AU274" s="139" t="s">
        <v>81</v>
      </c>
      <c r="AY274" s="18" t="s">
        <v>131</v>
      </c>
      <c r="BE274" s="140">
        <f>IF(N274="základní",J274,0)</f>
        <v>0</v>
      </c>
      <c r="BF274" s="140">
        <f>IF(N274="snížená",J274,0)</f>
        <v>0</v>
      </c>
      <c r="BG274" s="140">
        <f>IF(N274="zákl. přenesená",J274,0)</f>
        <v>0</v>
      </c>
      <c r="BH274" s="140">
        <f>IF(N274="sníž. přenesená",J274,0)</f>
        <v>0</v>
      </c>
      <c r="BI274" s="140">
        <f>IF(N274="nulová",J274,0)</f>
        <v>0</v>
      </c>
      <c r="BJ274" s="18" t="s">
        <v>34</v>
      </c>
      <c r="BK274" s="140">
        <f>ROUND(I274*H274,2)</f>
        <v>0</v>
      </c>
      <c r="BL274" s="18" t="s">
        <v>175</v>
      </c>
      <c r="BM274" s="139" t="s">
        <v>666</v>
      </c>
    </row>
    <row r="275" spans="2:65" s="1" customFormat="1" ht="10.199999999999999" hidden="1">
      <c r="B275" s="33"/>
      <c r="D275" s="141" t="s">
        <v>140</v>
      </c>
      <c r="F275" s="142" t="s">
        <v>400</v>
      </c>
      <c r="I275" s="143"/>
      <c r="L275" s="33"/>
      <c r="M275" s="144"/>
      <c r="T275" s="54"/>
      <c r="AT275" s="18" t="s">
        <v>140</v>
      </c>
      <c r="AU275" s="18" t="s">
        <v>81</v>
      </c>
    </row>
    <row r="276" spans="2:65" s="12" customFormat="1" ht="10.199999999999999">
      <c r="B276" s="145"/>
      <c r="D276" s="146" t="s">
        <v>142</v>
      </c>
      <c r="E276" s="147" t="s">
        <v>19</v>
      </c>
      <c r="F276" s="148" t="s">
        <v>667</v>
      </c>
      <c r="H276" s="147" t="s">
        <v>19</v>
      </c>
      <c r="I276" s="149"/>
      <c r="L276" s="145"/>
      <c r="M276" s="150"/>
      <c r="T276" s="151"/>
      <c r="AT276" s="147" t="s">
        <v>142</v>
      </c>
      <c r="AU276" s="147" t="s">
        <v>81</v>
      </c>
      <c r="AV276" s="12" t="s">
        <v>34</v>
      </c>
      <c r="AW276" s="12" t="s">
        <v>33</v>
      </c>
      <c r="AX276" s="12" t="s">
        <v>73</v>
      </c>
      <c r="AY276" s="147" t="s">
        <v>131</v>
      </c>
    </row>
    <row r="277" spans="2:65" s="13" customFormat="1" ht="10.199999999999999">
      <c r="B277" s="152"/>
      <c r="D277" s="146" t="s">
        <v>142</v>
      </c>
      <c r="E277" s="153" t="s">
        <v>19</v>
      </c>
      <c r="F277" s="154" t="s">
        <v>668</v>
      </c>
      <c r="H277" s="155">
        <v>43.07</v>
      </c>
      <c r="I277" s="156"/>
      <c r="L277" s="152"/>
      <c r="M277" s="157"/>
      <c r="T277" s="158"/>
      <c r="AT277" s="153" t="s">
        <v>142</v>
      </c>
      <c r="AU277" s="153" t="s">
        <v>81</v>
      </c>
      <c r="AV277" s="13" t="s">
        <v>81</v>
      </c>
      <c r="AW277" s="13" t="s">
        <v>33</v>
      </c>
      <c r="AX277" s="13" t="s">
        <v>73</v>
      </c>
      <c r="AY277" s="153" t="s">
        <v>131</v>
      </c>
    </row>
    <row r="278" spans="2:65" s="12" customFormat="1" ht="10.199999999999999">
      <c r="B278" s="145"/>
      <c r="D278" s="146" t="s">
        <v>142</v>
      </c>
      <c r="E278" s="147" t="s">
        <v>19</v>
      </c>
      <c r="F278" s="148" t="s">
        <v>669</v>
      </c>
      <c r="H278" s="147" t="s">
        <v>19</v>
      </c>
      <c r="I278" s="149"/>
      <c r="L278" s="145"/>
      <c r="M278" s="150"/>
      <c r="T278" s="151"/>
      <c r="AT278" s="147" t="s">
        <v>142</v>
      </c>
      <c r="AU278" s="147" t="s">
        <v>81</v>
      </c>
      <c r="AV278" s="12" t="s">
        <v>34</v>
      </c>
      <c r="AW278" s="12" t="s">
        <v>33</v>
      </c>
      <c r="AX278" s="12" t="s">
        <v>73</v>
      </c>
      <c r="AY278" s="147" t="s">
        <v>131</v>
      </c>
    </row>
    <row r="279" spans="2:65" s="13" customFormat="1" ht="10.199999999999999">
      <c r="B279" s="152"/>
      <c r="D279" s="146" t="s">
        <v>142</v>
      </c>
      <c r="E279" s="153" t="s">
        <v>19</v>
      </c>
      <c r="F279" s="154" t="s">
        <v>670</v>
      </c>
      <c r="H279" s="155">
        <v>5.03</v>
      </c>
      <c r="I279" s="156"/>
      <c r="L279" s="152"/>
      <c r="M279" s="157"/>
      <c r="T279" s="158"/>
      <c r="AT279" s="153" t="s">
        <v>142</v>
      </c>
      <c r="AU279" s="153" t="s">
        <v>81</v>
      </c>
      <c r="AV279" s="13" t="s">
        <v>81</v>
      </c>
      <c r="AW279" s="13" t="s">
        <v>33</v>
      </c>
      <c r="AX279" s="13" t="s">
        <v>73</v>
      </c>
      <c r="AY279" s="153" t="s">
        <v>131</v>
      </c>
    </row>
    <row r="280" spans="2:65" s="14" customFormat="1" ht="10.199999999999999">
      <c r="B280" s="159"/>
      <c r="D280" s="146" t="s">
        <v>142</v>
      </c>
      <c r="E280" s="160" t="s">
        <v>19</v>
      </c>
      <c r="F280" s="161" t="s">
        <v>147</v>
      </c>
      <c r="H280" s="162">
        <v>48.1</v>
      </c>
      <c r="I280" s="163"/>
      <c r="L280" s="159"/>
      <c r="M280" s="164"/>
      <c r="T280" s="165"/>
      <c r="AT280" s="160" t="s">
        <v>142</v>
      </c>
      <c r="AU280" s="160" t="s">
        <v>81</v>
      </c>
      <c r="AV280" s="14" t="s">
        <v>87</v>
      </c>
      <c r="AW280" s="14" t="s">
        <v>33</v>
      </c>
      <c r="AX280" s="14" t="s">
        <v>34</v>
      </c>
      <c r="AY280" s="160" t="s">
        <v>131</v>
      </c>
    </row>
    <row r="281" spans="2:65" s="1" customFormat="1" ht="24.15" customHeight="1">
      <c r="B281" s="33"/>
      <c r="C281" s="128" t="s">
        <v>396</v>
      </c>
      <c r="D281" s="128" t="s">
        <v>134</v>
      </c>
      <c r="E281" s="129" t="s">
        <v>402</v>
      </c>
      <c r="F281" s="130" t="s">
        <v>403</v>
      </c>
      <c r="G281" s="131" t="s">
        <v>214</v>
      </c>
      <c r="H281" s="132">
        <v>42.98</v>
      </c>
      <c r="I281" s="133"/>
      <c r="J281" s="134">
        <f>ROUND(I281*H281,2)</f>
        <v>0</v>
      </c>
      <c r="K281" s="130" t="s">
        <v>138</v>
      </c>
      <c r="L281" s="33"/>
      <c r="M281" s="135" t="s">
        <v>19</v>
      </c>
      <c r="N281" s="136" t="s">
        <v>44</v>
      </c>
      <c r="P281" s="137">
        <f>O281*H281</f>
        <v>0</v>
      </c>
      <c r="Q281" s="137">
        <v>0</v>
      </c>
      <c r="R281" s="137">
        <f>Q281*H281</f>
        <v>0</v>
      </c>
      <c r="S281" s="137">
        <v>2.2300000000000002E-3</v>
      </c>
      <c r="T281" s="138">
        <f>S281*H281</f>
        <v>9.5845399999999997E-2</v>
      </c>
      <c r="AR281" s="139" t="s">
        <v>175</v>
      </c>
      <c r="AT281" s="139" t="s">
        <v>134</v>
      </c>
      <c r="AU281" s="139" t="s">
        <v>81</v>
      </c>
      <c r="AY281" s="18" t="s">
        <v>131</v>
      </c>
      <c r="BE281" s="140">
        <f>IF(N281="základní",J281,0)</f>
        <v>0</v>
      </c>
      <c r="BF281" s="140">
        <f>IF(N281="snížená",J281,0)</f>
        <v>0</v>
      </c>
      <c r="BG281" s="140">
        <f>IF(N281="zákl. přenesená",J281,0)</f>
        <v>0</v>
      </c>
      <c r="BH281" s="140">
        <f>IF(N281="sníž. přenesená",J281,0)</f>
        <v>0</v>
      </c>
      <c r="BI281" s="140">
        <f>IF(N281="nulová",J281,0)</f>
        <v>0</v>
      </c>
      <c r="BJ281" s="18" t="s">
        <v>34</v>
      </c>
      <c r="BK281" s="140">
        <f>ROUND(I281*H281,2)</f>
        <v>0</v>
      </c>
      <c r="BL281" s="18" t="s">
        <v>175</v>
      </c>
      <c r="BM281" s="139" t="s">
        <v>671</v>
      </c>
    </row>
    <row r="282" spans="2:65" s="1" customFormat="1" ht="10.199999999999999" hidden="1">
      <c r="B282" s="33"/>
      <c r="D282" s="141" t="s">
        <v>140</v>
      </c>
      <c r="F282" s="142" t="s">
        <v>405</v>
      </c>
      <c r="I282" s="143"/>
      <c r="L282" s="33"/>
      <c r="M282" s="144"/>
      <c r="T282" s="54"/>
      <c r="AT282" s="18" t="s">
        <v>140</v>
      </c>
      <c r="AU282" s="18" t="s">
        <v>81</v>
      </c>
    </row>
    <row r="283" spans="2:65" s="12" customFormat="1" ht="10.199999999999999">
      <c r="B283" s="145"/>
      <c r="D283" s="146" t="s">
        <v>142</v>
      </c>
      <c r="E283" s="147" t="s">
        <v>19</v>
      </c>
      <c r="F283" s="148" t="s">
        <v>672</v>
      </c>
      <c r="H283" s="147" t="s">
        <v>19</v>
      </c>
      <c r="I283" s="149"/>
      <c r="L283" s="145"/>
      <c r="M283" s="150"/>
      <c r="T283" s="151"/>
      <c r="AT283" s="147" t="s">
        <v>142</v>
      </c>
      <c r="AU283" s="147" t="s">
        <v>81</v>
      </c>
      <c r="AV283" s="12" t="s">
        <v>34</v>
      </c>
      <c r="AW283" s="12" t="s">
        <v>33</v>
      </c>
      <c r="AX283" s="12" t="s">
        <v>73</v>
      </c>
      <c r="AY283" s="147" t="s">
        <v>131</v>
      </c>
    </row>
    <row r="284" spans="2:65" s="13" customFormat="1" ht="10.199999999999999">
      <c r="B284" s="152"/>
      <c r="D284" s="146" t="s">
        <v>142</v>
      </c>
      <c r="E284" s="153" t="s">
        <v>19</v>
      </c>
      <c r="F284" s="154" t="s">
        <v>614</v>
      </c>
      <c r="H284" s="155">
        <v>42.98</v>
      </c>
      <c r="I284" s="156"/>
      <c r="L284" s="152"/>
      <c r="M284" s="157"/>
      <c r="T284" s="158"/>
      <c r="AT284" s="153" t="s">
        <v>142</v>
      </c>
      <c r="AU284" s="153" t="s">
        <v>81</v>
      </c>
      <c r="AV284" s="13" t="s">
        <v>81</v>
      </c>
      <c r="AW284" s="13" t="s">
        <v>33</v>
      </c>
      <c r="AX284" s="13" t="s">
        <v>73</v>
      </c>
      <c r="AY284" s="153" t="s">
        <v>131</v>
      </c>
    </row>
    <row r="285" spans="2:65" s="14" customFormat="1" ht="10.199999999999999">
      <c r="B285" s="159"/>
      <c r="D285" s="146" t="s">
        <v>142</v>
      </c>
      <c r="E285" s="160" t="s">
        <v>19</v>
      </c>
      <c r="F285" s="161" t="s">
        <v>147</v>
      </c>
      <c r="H285" s="162">
        <v>42.98</v>
      </c>
      <c r="I285" s="163"/>
      <c r="L285" s="159"/>
      <c r="M285" s="164"/>
      <c r="T285" s="165"/>
      <c r="AT285" s="160" t="s">
        <v>142</v>
      </c>
      <c r="AU285" s="160" t="s">
        <v>81</v>
      </c>
      <c r="AV285" s="14" t="s">
        <v>87</v>
      </c>
      <c r="AW285" s="14" t="s">
        <v>33</v>
      </c>
      <c r="AX285" s="14" t="s">
        <v>34</v>
      </c>
      <c r="AY285" s="160" t="s">
        <v>131</v>
      </c>
    </row>
    <row r="286" spans="2:65" s="1" customFormat="1" ht="21.75" customHeight="1">
      <c r="B286" s="33"/>
      <c r="C286" s="128" t="s">
        <v>329</v>
      </c>
      <c r="D286" s="128" t="s">
        <v>134</v>
      </c>
      <c r="E286" s="129" t="s">
        <v>410</v>
      </c>
      <c r="F286" s="130" t="s">
        <v>411</v>
      </c>
      <c r="G286" s="131" t="s">
        <v>214</v>
      </c>
      <c r="H286" s="132">
        <v>62.296999999999997</v>
      </c>
      <c r="I286" s="133"/>
      <c r="J286" s="134">
        <f>ROUND(I286*H286,2)</f>
        <v>0</v>
      </c>
      <c r="K286" s="130" t="s">
        <v>138</v>
      </c>
      <c r="L286" s="33"/>
      <c r="M286" s="135" t="s">
        <v>19</v>
      </c>
      <c r="N286" s="136" t="s">
        <v>44</v>
      </c>
      <c r="P286" s="137">
        <f>O286*H286</f>
        <v>0</v>
      </c>
      <c r="Q286" s="137">
        <v>0</v>
      </c>
      <c r="R286" s="137">
        <f>Q286*H286</f>
        <v>0</v>
      </c>
      <c r="S286" s="137">
        <v>1.75E-3</v>
      </c>
      <c r="T286" s="138">
        <f>S286*H286</f>
        <v>0.10901975</v>
      </c>
      <c r="AR286" s="139" t="s">
        <v>175</v>
      </c>
      <c r="AT286" s="139" t="s">
        <v>134</v>
      </c>
      <c r="AU286" s="139" t="s">
        <v>81</v>
      </c>
      <c r="AY286" s="18" t="s">
        <v>131</v>
      </c>
      <c r="BE286" s="140">
        <f>IF(N286="základní",J286,0)</f>
        <v>0</v>
      </c>
      <c r="BF286" s="140">
        <f>IF(N286="snížená",J286,0)</f>
        <v>0</v>
      </c>
      <c r="BG286" s="140">
        <f>IF(N286="zákl. přenesená",J286,0)</f>
        <v>0</v>
      </c>
      <c r="BH286" s="140">
        <f>IF(N286="sníž. přenesená",J286,0)</f>
        <v>0</v>
      </c>
      <c r="BI286" s="140">
        <f>IF(N286="nulová",J286,0)</f>
        <v>0</v>
      </c>
      <c r="BJ286" s="18" t="s">
        <v>34</v>
      </c>
      <c r="BK286" s="140">
        <f>ROUND(I286*H286,2)</f>
        <v>0</v>
      </c>
      <c r="BL286" s="18" t="s">
        <v>175</v>
      </c>
      <c r="BM286" s="139" t="s">
        <v>673</v>
      </c>
    </row>
    <row r="287" spans="2:65" s="1" customFormat="1" ht="10.199999999999999" hidden="1">
      <c r="B287" s="33"/>
      <c r="D287" s="141" t="s">
        <v>140</v>
      </c>
      <c r="F287" s="142" t="s">
        <v>413</v>
      </c>
      <c r="I287" s="143"/>
      <c r="L287" s="33"/>
      <c r="M287" s="144"/>
      <c r="T287" s="54"/>
      <c r="AT287" s="18" t="s">
        <v>140</v>
      </c>
      <c r="AU287" s="18" t="s">
        <v>81</v>
      </c>
    </row>
    <row r="288" spans="2:65" s="12" customFormat="1" ht="10.199999999999999">
      <c r="B288" s="145"/>
      <c r="D288" s="146" t="s">
        <v>142</v>
      </c>
      <c r="E288" s="147" t="s">
        <v>19</v>
      </c>
      <c r="F288" s="148" t="s">
        <v>674</v>
      </c>
      <c r="H288" s="147" t="s">
        <v>19</v>
      </c>
      <c r="I288" s="149"/>
      <c r="L288" s="145"/>
      <c r="M288" s="150"/>
      <c r="T288" s="151"/>
      <c r="AT288" s="147" t="s">
        <v>142</v>
      </c>
      <c r="AU288" s="147" t="s">
        <v>81</v>
      </c>
      <c r="AV288" s="12" t="s">
        <v>34</v>
      </c>
      <c r="AW288" s="12" t="s">
        <v>33</v>
      </c>
      <c r="AX288" s="12" t="s">
        <v>73</v>
      </c>
      <c r="AY288" s="147" t="s">
        <v>131</v>
      </c>
    </row>
    <row r="289" spans="2:65" s="13" customFormat="1" ht="10.199999999999999">
      <c r="B289" s="152"/>
      <c r="D289" s="146" t="s">
        <v>142</v>
      </c>
      <c r="E289" s="153" t="s">
        <v>19</v>
      </c>
      <c r="F289" s="154" t="s">
        <v>675</v>
      </c>
      <c r="H289" s="155">
        <v>41.61</v>
      </c>
      <c r="I289" s="156"/>
      <c r="L289" s="152"/>
      <c r="M289" s="157"/>
      <c r="T289" s="158"/>
      <c r="AT289" s="153" t="s">
        <v>142</v>
      </c>
      <c r="AU289" s="153" t="s">
        <v>81</v>
      </c>
      <c r="AV289" s="13" t="s">
        <v>81</v>
      </c>
      <c r="AW289" s="13" t="s">
        <v>33</v>
      </c>
      <c r="AX289" s="13" t="s">
        <v>73</v>
      </c>
      <c r="AY289" s="153" t="s">
        <v>131</v>
      </c>
    </row>
    <row r="290" spans="2:65" s="12" customFormat="1" ht="10.199999999999999">
      <c r="B290" s="145"/>
      <c r="D290" s="146" t="s">
        <v>142</v>
      </c>
      <c r="E290" s="147" t="s">
        <v>19</v>
      </c>
      <c r="F290" s="148" t="s">
        <v>676</v>
      </c>
      <c r="H290" s="147" t="s">
        <v>19</v>
      </c>
      <c r="I290" s="149"/>
      <c r="L290" s="145"/>
      <c r="M290" s="150"/>
      <c r="T290" s="151"/>
      <c r="AT290" s="147" t="s">
        <v>142</v>
      </c>
      <c r="AU290" s="147" t="s">
        <v>81</v>
      </c>
      <c r="AV290" s="12" t="s">
        <v>34</v>
      </c>
      <c r="AW290" s="12" t="s">
        <v>33</v>
      </c>
      <c r="AX290" s="12" t="s">
        <v>73</v>
      </c>
      <c r="AY290" s="147" t="s">
        <v>131</v>
      </c>
    </row>
    <row r="291" spans="2:65" s="13" customFormat="1" ht="10.199999999999999">
      <c r="B291" s="152"/>
      <c r="D291" s="146" t="s">
        <v>142</v>
      </c>
      <c r="E291" s="153" t="s">
        <v>19</v>
      </c>
      <c r="F291" s="154" t="s">
        <v>677</v>
      </c>
      <c r="H291" s="155">
        <v>15.55</v>
      </c>
      <c r="I291" s="156"/>
      <c r="L291" s="152"/>
      <c r="M291" s="157"/>
      <c r="T291" s="158"/>
      <c r="AT291" s="153" t="s">
        <v>142</v>
      </c>
      <c r="AU291" s="153" t="s">
        <v>81</v>
      </c>
      <c r="AV291" s="13" t="s">
        <v>81</v>
      </c>
      <c r="AW291" s="13" t="s">
        <v>33</v>
      </c>
      <c r="AX291" s="13" t="s">
        <v>73</v>
      </c>
      <c r="AY291" s="153" t="s">
        <v>131</v>
      </c>
    </row>
    <row r="292" spans="2:65" s="12" customFormat="1" ht="10.199999999999999">
      <c r="B292" s="145"/>
      <c r="D292" s="146" t="s">
        <v>142</v>
      </c>
      <c r="E292" s="147" t="s">
        <v>19</v>
      </c>
      <c r="F292" s="148" t="s">
        <v>678</v>
      </c>
      <c r="H292" s="147" t="s">
        <v>19</v>
      </c>
      <c r="I292" s="149"/>
      <c r="L292" s="145"/>
      <c r="M292" s="150"/>
      <c r="T292" s="151"/>
      <c r="AT292" s="147" t="s">
        <v>142</v>
      </c>
      <c r="AU292" s="147" t="s">
        <v>81</v>
      </c>
      <c r="AV292" s="12" t="s">
        <v>34</v>
      </c>
      <c r="AW292" s="12" t="s">
        <v>33</v>
      </c>
      <c r="AX292" s="12" t="s">
        <v>73</v>
      </c>
      <c r="AY292" s="147" t="s">
        <v>131</v>
      </c>
    </row>
    <row r="293" spans="2:65" s="13" customFormat="1" ht="10.199999999999999">
      <c r="B293" s="152"/>
      <c r="D293" s="146" t="s">
        <v>142</v>
      </c>
      <c r="E293" s="153" t="s">
        <v>19</v>
      </c>
      <c r="F293" s="154" t="s">
        <v>645</v>
      </c>
      <c r="H293" s="155">
        <v>5.1369999999999996</v>
      </c>
      <c r="I293" s="156"/>
      <c r="L293" s="152"/>
      <c r="M293" s="157"/>
      <c r="T293" s="158"/>
      <c r="AT293" s="153" t="s">
        <v>142</v>
      </c>
      <c r="AU293" s="153" t="s">
        <v>81</v>
      </c>
      <c r="AV293" s="13" t="s">
        <v>81</v>
      </c>
      <c r="AW293" s="13" t="s">
        <v>33</v>
      </c>
      <c r="AX293" s="13" t="s">
        <v>73</v>
      </c>
      <c r="AY293" s="153" t="s">
        <v>131</v>
      </c>
    </row>
    <row r="294" spans="2:65" s="14" customFormat="1" ht="10.199999999999999">
      <c r="B294" s="159"/>
      <c r="D294" s="146" t="s">
        <v>142</v>
      </c>
      <c r="E294" s="160" t="s">
        <v>19</v>
      </c>
      <c r="F294" s="161" t="s">
        <v>147</v>
      </c>
      <c r="H294" s="162">
        <v>62.296999999999997</v>
      </c>
      <c r="I294" s="163"/>
      <c r="L294" s="159"/>
      <c r="M294" s="164"/>
      <c r="T294" s="165"/>
      <c r="AT294" s="160" t="s">
        <v>142</v>
      </c>
      <c r="AU294" s="160" t="s">
        <v>81</v>
      </c>
      <c r="AV294" s="14" t="s">
        <v>87</v>
      </c>
      <c r="AW294" s="14" t="s">
        <v>33</v>
      </c>
      <c r="AX294" s="14" t="s">
        <v>34</v>
      </c>
      <c r="AY294" s="160" t="s">
        <v>131</v>
      </c>
    </row>
    <row r="295" spans="2:65" s="1" customFormat="1" ht="24.15" customHeight="1">
      <c r="B295" s="33"/>
      <c r="C295" s="128" t="s">
        <v>409</v>
      </c>
      <c r="D295" s="128" t="s">
        <v>134</v>
      </c>
      <c r="E295" s="129" t="s">
        <v>416</v>
      </c>
      <c r="F295" s="130" t="s">
        <v>417</v>
      </c>
      <c r="G295" s="131" t="s">
        <v>214</v>
      </c>
      <c r="H295" s="132">
        <v>2.7</v>
      </c>
      <c r="I295" s="133"/>
      <c r="J295" s="134">
        <f>ROUND(I295*H295,2)</f>
        <v>0</v>
      </c>
      <c r="K295" s="130" t="s">
        <v>138</v>
      </c>
      <c r="L295" s="33"/>
      <c r="M295" s="135" t="s">
        <v>19</v>
      </c>
      <c r="N295" s="136" t="s">
        <v>44</v>
      </c>
      <c r="P295" s="137">
        <f>O295*H295</f>
        <v>0</v>
      </c>
      <c r="Q295" s="137">
        <v>0</v>
      </c>
      <c r="R295" s="137">
        <f>Q295*H295</f>
        <v>0</v>
      </c>
      <c r="S295" s="137">
        <v>2.5999999999999999E-3</v>
      </c>
      <c r="T295" s="138">
        <f>S295*H295</f>
        <v>7.0200000000000002E-3</v>
      </c>
      <c r="AR295" s="139" t="s">
        <v>175</v>
      </c>
      <c r="AT295" s="139" t="s">
        <v>134</v>
      </c>
      <c r="AU295" s="139" t="s">
        <v>81</v>
      </c>
      <c r="AY295" s="18" t="s">
        <v>131</v>
      </c>
      <c r="BE295" s="140">
        <f>IF(N295="základní",J295,0)</f>
        <v>0</v>
      </c>
      <c r="BF295" s="140">
        <f>IF(N295="snížená",J295,0)</f>
        <v>0</v>
      </c>
      <c r="BG295" s="140">
        <f>IF(N295="zákl. přenesená",J295,0)</f>
        <v>0</v>
      </c>
      <c r="BH295" s="140">
        <f>IF(N295="sníž. přenesená",J295,0)</f>
        <v>0</v>
      </c>
      <c r="BI295" s="140">
        <f>IF(N295="nulová",J295,0)</f>
        <v>0</v>
      </c>
      <c r="BJ295" s="18" t="s">
        <v>34</v>
      </c>
      <c r="BK295" s="140">
        <f>ROUND(I295*H295,2)</f>
        <v>0</v>
      </c>
      <c r="BL295" s="18" t="s">
        <v>175</v>
      </c>
      <c r="BM295" s="139" t="s">
        <v>679</v>
      </c>
    </row>
    <row r="296" spans="2:65" s="1" customFormat="1" ht="10.199999999999999" hidden="1">
      <c r="B296" s="33"/>
      <c r="D296" s="141" t="s">
        <v>140</v>
      </c>
      <c r="F296" s="142" t="s">
        <v>419</v>
      </c>
      <c r="I296" s="143"/>
      <c r="L296" s="33"/>
      <c r="M296" s="144"/>
      <c r="T296" s="54"/>
      <c r="AT296" s="18" t="s">
        <v>140</v>
      </c>
      <c r="AU296" s="18" t="s">
        <v>81</v>
      </c>
    </row>
    <row r="297" spans="2:65" s="12" customFormat="1" ht="10.199999999999999">
      <c r="B297" s="145"/>
      <c r="D297" s="146" t="s">
        <v>142</v>
      </c>
      <c r="E297" s="147" t="s">
        <v>19</v>
      </c>
      <c r="F297" s="148" t="s">
        <v>562</v>
      </c>
      <c r="H297" s="147" t="s">
        <v>19</v>
      </c>
      <c r="I297" s="149"/>
      <c r="L297" s="145"/>
      <c r="M297" s="150"/>
      <c r="T297" s="151"/>
      <c r="AT297" s="147" t="s">
        <v>142</v>
      </c>
      <c r="AU297" s="147" t="s">
        <v>81</v>
      </c>
      <c r="AV297" s="12" t="s">
        <v>34</v>
      </c>
      <c r="AW297" s="12" t="s">
        <v>33</v>
      </c>
      <c r="AX297" s="12" t="s">
        <v>73</v>
      </c>
      <c r="AY297" s="147" t="s">
        <v>131</v>
      </c>
    </row>
    <row r="298" spans="2:65" s="13" customFormat="1" ht="10.199999999999999">
      <c r="B298" s="152"/>
      <c r="D298" s="146" t="s">
        <v>142</v>
      </c>
      <c r="E298" s="153" t="s">
        <v>19</v>
      </c>
      <c r="F298" s="154" t="s">
        <v>680</v>
      </c>
      <c r="H298" s="155">
        <v>2.7</v>
      </c>
      <c r="I298" s="156"/>
      <c r="L298" s="152"/>
      <c r="M298" s="157"/>
      <c r="T298" s="158"/>
      <c r="AT298" s="153" t="s">
        <v>142</v>
      </c>
      <c r="AU298" s="153" t="s">
        <v>81</v>
      </c>
      <c r="AV298" s="13" t="s">
        <v>81</v>
      </c>
      <c r="AW298" s="13" t="s">
        <v>33</v>
      </c>
      <c r="AX298" s="13" t="s">
        <v>73</v>
      </c>
      <c r="AY298" s="153" t="s">
        <v>131</v>
      </c>
    </row>
    <row r="299" spans="2:65" s="14" customFormat="1" ht="10.199999999999999">
      <c r="B299" s="159"/>
      <c r="D299" s="146" t="s">
        <v>142</v>
      </c>
      <c r="E299" s="160" t="s">
        <v>19</v>
      </c>
      <c r="F299" s="161" t="s">
        <v>147</v>
      </c>
      <c r="H299" s="162">
        <v>2.7</v>
      </c>
      <c r="I299" s="163"/>
      <c r="L299" s="159"/>
      <c r="M299" s="164"/>
      <c r="T299" s="165"/>
      <c r="AT299" s="160" t="s">
        <v>142</v>
      </c>
      <c r="AU299" s="160" t="s">
        <v>81</v>
      </c>
      <c r="AV299" s="14" t="s">
        <v>87</v>
      </c>
      <c r="AW299" s="14" t="s">
        <v>33</v>
      </c>
      <c r="AX299" s="14" t="s">
        <v>34</v>
      </c>
      <c r="AY299" s="160" t="s">
        <v>131</v>
      </c>
    </row>
    <row r="300" spans="2:65" s="1" customFormat="1" ht="24.15" customHeight="1">
      <c r="B300" s="33"/>
      <c r="C300" s="128" t="s">
        <v>415</v>
      </c>
      <c r="D300" s="128" t="s">
        <v>134</v>
      </c>
      <c r="E300" s="129" t="s">
        <v>422</v>
      </c>
      <c r="F300" s="130" t="s">
        <v>423</v>
      </c>
      <c r="G300" s="131" t="s">
        <v>214</v>
      </c>
      <c r="H300" s="132">
        <v>19</v>
      </c>
      <c r="I300" s="133"/>
      <c r="J300" s="134">
        <f>ROUND(I300*H300,2)</f>
        <v>0</v>
      </c>
      <c r="K300" s="130" t="s">
        <v>138</v>
      </c>
      <c r="L300" s="33"/>
      <c r="M300" s="135" t="s">
        <v>19</v>
      </c>
      <c r="N300" s="136" t="s">
        <v>44</v>
      </c>
      <c r="P300" s="137">
        <f>O300*H300</f>
        <v>0</v>
      </c>
      <c r="Q300" s="137">
        <v>0</v>
      </c>
      <c r="R300" s="137">
        <f>Q300*H300</f>
        <v>0</v>
      </c>
      <c r="S300" s="137">
        <v>1.069E-2</v>
      </c>
      <c r="T300" s="138">
        <f>S300*H300</f>
        <v>0.20310999999999998</v>
      </c>
      <c r="AR300" s="139" t="s">
        <v>175</v>
      </c>
      <c r="AT300" s="139" t="s">
        <v>134</v>
      </c>
      <c r="AU300" s="139" t="s">
        <v>81</v>
      </c>
      <c r="AY300" s="18" t="s">
        <v>131</v>
      </c>
      <c r="BE300" s="140">
        <f>IF(N300="základní",J300,0)</f>
        <v>0</v>
      </c>
      <c r="BF300" s="140">
        <f>IF(N300="snížená",J300,0)</f>
        <v>0</v>
      </c>
      <c r="BG300" s="140">
        <f>IF(N300="zákl. přenesená",J300,0)</f>
        <v>0</v>
      </c>
      <c r="BH300" s="140">
        <f>IF(N300="sníž. přenesená",J300,0)</f>
        <v>0</v>
      </c>
      <c r="BI300" s="140">
        <f>IF(N300="nulová",J300,0)</f>
        <v>0</v>
      </c>
      <c r="BJ300" s="18" t="s">
        <v>34</v>
      </c>
      <c r="BK300" s="140">
        <f>ROUND(I300*H300,2)</f>
        <v>0</v>
      </c>
      <c r="BL300" s="18" t="s">
        <v>175</v>
      </c>
      <c r="BM300" s="139" t="s">
        <v>681</v>
      </c>
    </row>
    <row r="301" spans="2:65" s="1" customFormat="1" ht="10.199999999999999" hidden="1">
      <c r="B301" s="33"/>
      <c r="D301" s="141" t="s">
        <v>140</v>
      </c>
      <c r="F301" s="142" t="s">
        <v>425</v>
      </c>
      <c r="I301" s="143"/>
      <c r="L301" s="33"/>
      <c r="M301" s="144"/>
      <c r="T301" s="54"/>
      <c r="AT301" s="18" t="s">
        <v>140</v>
      </c>
      <c r="AU301" s="18" t="s">
        <v>81</v>
      </c>
    </row>
    <row r="302" spans="2:65" s="12" customFormat="1" ht="10.199999999999999">
      <c r="B302" s="145"/>
      <c r="D302" s="146" t="s">
        <v>142</v>
      </c>
      <c r="E302" s="147" t="s">
        <v>19</v>
      </c>
      <c r="F302" s="148" t="s">
        <v>589</v>
      </c>
      <c r="H302" s="147" t="s">
        <v>19</v>
      </c>
      <c r="I302" s="149"/>
      <c r="L302" s="145"/>
      <c r="M302" s="150"/>
      <c r="T302" s="151"/>
      <c r="AT302" s="147" t="s">
        <v>142</v>
      </c>
      <c r="AU302" s="147" t="s">
        <v>81</v>
      </c>
      <c r="AV302" s="12" t="s">
        <v>34</v>
      </c>
      <c r="AW302" s="12" t="s">
        <v>33</v>
      </c>
      <c r="AX302" s="12" t="s">
        <v>73</v>
      </c>
      <c r="AY302" s="147" t="s">
        <v>131</v>
      </c>
    </row>
    <row r="303" spans="2:65" s="13" customFormat="1" ht="10.199999999999999">
      <c r="B303" s="152"/>
      <c r="D303" s="146" t="s">
        <v>142</v>
      </c>
      <c r="E303" s="153" t="s">
        <v>19</v>
      </c>
      <c r="F303" s="154" t="s">
        <v>420</v>
      </c>
      <c r="H303" s="155">
        <v>19</v>
      </c>
      <c r="I303" s="156"/>
      <c r="L303" s="152"/>
      <c r="M303" s="157"/>
      <c r="T303" s="158"/>
      <c r="AT303" s="153" t="s">
        <v>142</v>
      </c>
      <c r="AU303" s="153" t="s">
        <v>81</v>
      </c>
      <c r="AV303" s="13" t="s">
        <v>81</v>
      </c>
      <c r="AW303" s="13" t="s">
        <v>33</v>
      </c>
      <c r="AX303" s="13" t="s">
        <v>73</v>
      </c>
      <c r="AY303" s="153" t="s">
        <v>131</v>
      </c>
    </row>
    <row r="304" spans="2:65" s="14" customFormat="1" ht="10.199999999999999">
      <c r="B304" s="159"/>
      <c r="D304" s="146" t="s">
        <v>142</v>
      </c>
      <c r="E304" s="160" t="s">
        <v>19</v>
      </c>
      <c r="F304" s="161" t="s">
        <v>147</v>
      </c>
      <c r="H304" s="162">
        <v>19</v>
      </c>
      <c r="I304" s="163"/>
      <c r="L304" s="159"/>
      <c r="M304" s="164"/>
      <c r="T304" s="165"/>
      <c r="AT304" s="160" t="s">
        <v>142</v>
      </c>
      <c r="AU304" s="160" t="s">
        <v>81</v>
      </c>
      <c r="AV304" s="14" t="s">
        <v>87</v>
      </c>
      <c r="AW304" s="14" t="s">
        <v>33</v>
      </c>
      <c r="AX304" s="14" t="s">
        <v>34</v>
      </c>
      <c r="AY304" s="160" t="s">
        <v>131</v>
      </c>
    </row>
    <row r="305" spans="2:65" s="1" customFormat="1" ht="16.5" customHeight="1">
      <c r="B305" s="33"/>
      <c r="C305" s="128" t="s">
        <v>421</v>
      </c>
      <c r="D305" s="128" t="s">
        <v>134</v>
      </c>
      <c r="E305" s="129" t="s">
        <v>427</v>
      </c>
      <c r="F305" s="130" t="s">
        <v>428</v>
      </c>
      <c r="G305" s="131" t="s">
        <v>325</v>
      </c>
      <c r="H305" s="132">
        <v>24</v>
      </c>
      <c r="I305" s="133"/>
      <c r="J305" s="134">
        <f>ROUND(I305*H305,2)</f>
        <v>0</v>
      </c>
      <c r="K305" s="130" t="s">
        <v>138</v>
      </c>
      <c r="L305" s="33"/>
      <c r="M305" s="135" t="s">
        <v>19</v>
      </c>
      <c r="N305" s="136" t="s">
        <v>44</v>
      </c>
      <c r="P305" s="137">
        <f>O305*H305</f>
        <v>0</v>
      </c>
      <c r="Q305" s="137">
        <v>0</v>
      </c>
      <c r="R305" s="137">
        <f>Q305*H305</f>
        <v>0</v>
      </c>
      <c r="S305" s="137">
        <v>9.4000000000000004E-3</v>
      </c>
      <c r="T305" s="138">
        <f>S305*H305</f>
        <v>0.22560000000000002</v>
      </c>
      <c r="AR305" s="139" t="s">
        <v>175</v>
      </c>
      <c r="AT305" s="139" t="s">
        <v>134</v>
      </c>
      <c r="AU305" s="139" t="s">
        <v>81</v>
      </c>
      <c r="AY305" s="18" t="s">
        <v>131</v>
      </c>
      <c r="BE305" s="140">
        <f>IF(N305="základní",J305,0)</f>
        <v>0</v>
      </c>
      <c r="BF305" s="140">
        <f>IF(N305="snížená",J305,0)</f>
        <v>0</v>
      </c>
      <c r="BG305" s="140">
        <f>IF(N305="zákl. přenesená",J305,0)</f>
        <v>0</v>
      </c>
      <c r="BH305" s="140">
        <f>IF(N305="sníž. přenesená",J305,0)</f>
        <v>0</v>
      </c>
      <c r="BI305" s="140">
        <f>IF(N305="nulová",J305,0)</f>
        <v>0</v>
      </c>
      <c r="BJ305" s="18" t="s">
        <v>34</v>
      </c>
      <c r="BK305" s="140">
        <f>ROUND(I305*H305,2)</f>
        <v>0</v>
      </c>
      <c r="BL305" s="18" t="s">
        <v>175</v>
      </c>
      <c r="BM305" s="139" t="s">
        <v>682</v>
      </c>
    </row>
    <row r="306" spans="2:65" s="1" customFormat="1" ht="10.199999999999999" hidden="1">
      <c r="B306" s="33"/>
      <c r="D306" s="141" t="s">
        <v>140</v>
      </c>
      <c r="F306" s="142" t="s">
        <v>430</v>
      </c>
      <c r="I306" s="143"/>
      <c r="L306" s="33"/>
      <c r="M306" s="144"/>
      <c r="T306" s="54"/>
      <c r="AT306" s="18" t="s">
        <v>140</v>
      </c>
      <c r="AU306" s="18" t="s">
        <v>81</v>
      </c>
    </row>
    <row r="307" spans="2:65" s="1" customFormat="1" ht="16.5" customHeight="1">
      <c r="B307" s="33"/>
      <c r="C307" s="128" t="s">
        <v>426</v>
      </c>
      <c r="D307" s="128" t="s">
        <v>134</v>
      </c>
      <c r="E307" s="129" t="s">
        <v>432</v>
      </c>
      <c r="F307" s="130" t="s">
        <v>433</v>
      </c>
      <c r="G307" s="131" t="s">
        <v>214</v>
      </c>
      <c r="H307" s="132">
        <v>13.5</v>
      </c>
      <c r="I307" s="133"/>
      <c r="J307" s="134">
        <f>ROUND(I307*H307,2)</f>
        <v>0</v>
      </c>
      <c r="K307" s="130" t="s">
        <v>138</v>
      </c>
      <c r="L307" s="33"/>
      <c r="M307" s="135" t="s">
        <v>19</v>
      </c>
      <c r="N307" s="136" t="s">
        <v>44</v>
      </c>
      <c r="P307" s="137">
        <f>O307*H307</f>
        <v>0</v>
      </c>
      <c r="Q307" s="137">
        <v>0</v>
      </c>
      <c r="R307" s="137">
        <f>Q307*H307</f>
        <v>0</v>
      </c>
      <c r="S307" s="137">
        <v>3.9399999999999999E-3</v>
      </c>
      <c r="T307" s="138">
        <f>S307*H307</f>
        <v>5.3190000000000001E-2</v>
      </c>
      <c r="AR307" s="139" t="s">
        <v>175</v>
      </c>
      <c r="AT307" s="139" t="s">
        <v>134</v>
      </c>
      <c r="AU307" s="139" t="s">
        <v>81</v>
      </c>
      <c r="AY307" s="18" t="s">
        <v>131</v>
      </c>
      <c r="BE307" s="140">
        <f>IF(N307="základní",J307,0)</f>
        <v>0</v>
      </c>
      <c r="BF307" s="140">
        <f>IF(N307="snížená",J307,0)</f>
        <v>0</v>
      </c>
      <c r="BG307" s="140">
        <f>IF(N307="zákl. přenesená",J307,0)</f>
        <v>0</v>
      </c>
      <c r="BH307" s="140">
        <f>IF(N307="sníž. přenesená",J307,0)</f>
        <v>0</v>
      </c>
      <c r="BI307" s="140">
        <f>IF(N307="nulová",J307,0)</f>
        <v>0</v>
      </c>
      <c r="BJ307" s="18" t="s">
        <v>34</v>
      </c>
      <c r="BK307" s="140">
        <f>ROUND(I307*H307,2)</f>
        <v>0</v>
      </c>
      <c r="BL307" s="18" t="s">
        <v>175</v>
      </c>
      <c r="BM307" s="139" t="s">
        <v>683</v>
      </c>
    </row>
    <row r="308" spans="2:65" s="1" customFormat="1" ht="10.199999999999999" hidden="1">
      <c r="B308" s="33"/>
      <c r="D308" s="141" t="s">
        <v>140</v>
      </c>
      <c r="F308" s="142" t="s">
        <v>435</v>
      </c>
      <c r="I308" s="143"/>
      <c r="L308" s="33"/>
      <c r="M308" s="144"/>
      <c r="T308" s="54"/>
      <c r="AT308" s="18" t="s">
        <v>140</v>
      </c>
      <c r="AU308" s="18" t="s">
        <v>81</v>
      </c>
    </row>
    <row r="309" spans="2:65" s="12" customFormat="1" ht="10.199999999999999">
      <c r="B309" s="145"/>
      <c r="D309" s="146" t="s">
        <v>142</v>
      </c>
      <c r="E309" s="147" t="s">
        <v>19</v>
      </c>
      <c r="F309" s="148" t="s">
        <v>589</v>
      </c>
      <c r="H309" s="147" t="s">
        <v>19</v>
      </c>
      <c r="I309" s="149"/>
      <c r="L309" s="145"/>
      <c r="M309" s="150"/>
      <c r="T309" s="151"/>
      <c r="AT309" s="147" t="s">
        <v>142</v>
      </c>
      <c r="AU309" s="147" t="s">
        <v>81</v>
      </c>
      <c r="AV309" s="12" t="s">
        <v>34</v>
      </c>
      <c r="AW309" s="12" t="s">
        <v>33</v>
      </c>
      <c r="AX309" s="12" t="s">
        <v>73</v>
      </c>
      <c r="AY309" s="147" t="s">
        <v>131</v>
      </c>
    </row>
    <row r="310" spans="2:65" s="13" customFormat="1" ht="10.199999999999999">
      <c r="B310" s="152"/>
      <c r="D310" s="146" t="s">
        <v>142</v>
      </c>
      <c r="E310" s="153" t="s">
        <v>19</v>
      </c>
      <c r="F310" s="154" t="s">
        <v>684</v>
      </c>
      <c r="H310" s="155">
        <v>10</v>
      </c>
      <c r="I310" s="156"/>
      <c r="L310" s="152"/>
      <c r="M310" s="157"/>
      <c r="T310" s="158"/>
      <c r="AT310" s="153" t="s">
        <v>142</v>
      </c>
      <c r="AU310" s="153" t="s">
        <v>81</v>
      </c>
      <c r="AV310" s="13" t="s">
        <v>81</v>
      </c>
      <c r="AW310" s="13" t="s">
        <v>33</v>
      </c>
      <c r="AX310" s="13" t="s">
        <v>73</v>
      </c>
      <c r="AY310" s="153" t="s">
        <v>131</v>
      </c>
    </row>
    <row r="311" spans="2:65" s="12" customFormat="1" ht="10.199999999999999">
      <c r="B311" s="145"/>
      <c r="D311" s="146" t="s">
        <v>142</v>
      </c>
      <c r="E311" s="147" t="s">
        <v>19</v>
      </c>
      <c r="F311" s="148" t="s">
        <v>562</v>
      </c>
      <c r="H311" s="147" t="s">
        <v>19</v>
      </c>
      <c r="I311" s="149"/>
      <c r="L311" s="145"/>
      <c r="M311" s="150"/>
      <c r="T311" s="151"/>
      <c r="AT311" s="147" t="s">
        <v>142</v>
      </c>
      <c r="AU311" s="147" t="s">
        <v>81</v>
      </c>
      <c r="AV311" s="12" t="s">
        <v>34</v>
      </c>
      <c r="AW311" s="12" t="s">
        <v>33</v>
      </c>
      <c r="AX311" s="12" t="s">
        <v>73</v>
      </c>
      <c r="AY311" s="147" t="s">
        <v>131</v>
      </c>
    </row>
    <row r="312" spans="2:65" s="13" customFormat="1" ht="10.199999999999999">
      <c r="B312" s="152"/>
      <c r="D312" s="146" t="s">
        <v>142</v>
      </c>
      <c r="E312" s="153" t="s">
        <v>19</v>
      </c>
      <c r="F312" s="154" t="s">
        <v>685</v>
      </c>
      <c r="H312" s="155">
        <v>3.5</v>
      </c>
      <c r="I312" s="156"/>
      <c r="L312" s="152"/>
      <c r="M312" s="157"/>
      <c r="T312" s="158"/>
      <c r="AT312" s="153" t="s">
        <v>142</v>
      </c>
      <c r="AU312" s="153" t="s">
        <v>81</v>
      </c>
      <c r="AV312" s="13" t="s">
        <v>81</v>
      </c>
      <c r="AW312" s="13" t="s">
        <v>33</v>
      </c>
      <c r="AX312" s="13" t="s">
        <v>73</v>
      </c>
      <c r="AY312" s="153" t="s">
        <v>131</v>
      </c>
    </row>
    <row r="313" spans="2:65" s="14" customFormat="1" ht="10.199999999999999">
      <c r="B313" s="159"/>
      <c r="D313" s="146" t="s">
        <v>142</v>
      </c>
      <c r="E313" s="160" t="s">
        <v>19</v>
      </c>
      <c r="F313" s="161" t="s">
        <v>147</v>
      </c>
      <c r="H313" s="162">
        <v>13.5</v>
      </c>
      <c r="I313" s="163"/>
      <c r="L313" s="159"/>
      <c r="M313" s="164"/>
      <c r="T313" s="165"/>
      <c r="AT313" s="160" t="s">
        <v>142</v>
      </c>
      <c r="AU313" s="160" t="s">
        <v>81</v>
      </c>
      <c r="AV313" s="14" t="s">
        <v>87</v>
      </c>
      <c r="AW313" s="14" t="s">
        <v>33</v>
      </c>
      <c r="AX313" s="14" t="s">
        <v>34</v>
      </c>
      <c r="AY313" s="160" t="s">
        <v>131</v>
      </c>
    </row>
    <row r="314" spans="2:65" s="1" customFormat="1" ht="33" customHeight="1">
      <c r="B314" s="33"/>
      <c r="C314" s="128" t="s">
        <v>431</v>
      </c>
      <c r="D314" s="128" t="s">
        <v>134</v>
      </c>
      <c r="E314" s="129" t="s">
        <v>441</v>
      </c>
      <c r="F314" s="130" t="s">
        <v>442</v>
      </c>
      <c r="G314" s="131" t="s">
        <v>214</v>
      </c>
      <c r="H314" s="132">
        <v>30.646999999999998</v>
      </c>
      <c r="I314" s="133"/>
      <c r="J314" s="134">
        <f>ROUND(I314*H314,2)</f>
        <v>0</v>
      </c>
      <c r="K314" s="130" t="s">
        <v>138</v>
      </c>
      <c r="L314" s="33"/>
      <c r="M314" s="135" t="s">
        <v>19</v>
      </c>
      <c r="N314" s="136" t="s">
        <v>44</v>
      </c>
      <c r="P314" s="137">
        <f>O314*H314</f>
        <v>0</v>
      </c>
      <c r="Q314" s="137">
        <v>8.9999999999999998E-4</v>
      </c>
      <c r="R314" s="137">
        <f>Q314*H314</f>
        <v>2.7582299999999997E-2</v>
      </c>
      <c r="S314" s="137">
        <v>0</v>
      </c>
      <c r="T314" s="138">
        <f>S314*H314</f>
        <v>0</v>
      </c>
      <c r="AR314" s="139" t="s">
        <v>175</v>
      </c>
      <c r="AT314" s="139" t="s">
        <v>134</v>
      </c>
      <c r="AU314" s="139" t="s">
        <v>81</v>
      </c>
      <c r="AY314" s="18" t="s">
        <v>131</v>
      </c>
      <c r="BE314" s="140">
        <f>IF(N314="základní",J314,0)</f>
        <v>0</v>
      </c>
      <c r="BF314" s="140">
        <f>IF(N314="snížená",J314,0)</f>
        <v>0</v>
      </c>
      <c r="BG314" s="140">
        <f>IF(N314="zákl. přenesená",J314,0)</f>
        <v>0</v>
      </c>
      <c r="BH314" s="140">
        <f>IF(N314="sníž. přenesená",J314,0)</f>
        <v>0</v>
      </c>
      <c r="BI314" s="140">
        <f>IF(N314="nulová",J314,0)</f>
        <v>0</v>
      </c>
      <c r="BJ314" s="18" t="s">
        <v>34</v>
      </c>
      <c r="BK314" s="140">
        <f>ROUND(I314*H314,2)</f>
        <v>0</v>
      </c>
      <c r="BL314" s="18" t="s">
        <v>175</v>
      </c>
      <c r="BM314" s="139" t="s">
        <v>686</v>
      </c>
    </row>
    <row r="315" spans="2:65" s="1" customFormat="1" ht="10.199999999999999" hidden="1">
      <c r="B315" s="33"/>
      <c r="D315" s="141" t="s">
        <v>140</v>
      </c>
      <c r="F315" s="142" t="s">
        <v>444</v>
      </c>
      <c r="I315" s="143"/>
      <c r="L315" s="33"/>
      <c r="M315" s="144"/>
      <c r="T315" s="54"/>
      <c r="AT315" s="18" t="s">
        <v>140</v>
      </c>
      <c r="AU315" s="18" t="s">
        <v>81</v>
      </c>
    </row>
    <row r="316" spans="2:65" s="12" customFormat="1" ht="10.199999999999999">
      <c r="B316" s="145"/>
      <c r="D316" s="146" t="s">
        <v>142</v>
      </c>
      <c r="E316" s="147" t="s">
        <v>19</v>
      </c>
      <c r="F316" s="148" t="s">
        <v>687</v>
      </c>
      <c r="H316" s="147" t="s">
        <v>19</v>
      </c>
      <c r="I316" s="149"/>
      <c r="L316" s="145"/>
      <c r="M316" s="150"/>
      <c r="T316" s="151"/>
      <c r="AT316" s="147" t="s">
        <v>142</v>
      </c>
      <c r="AU316" s="147" t="s">
        <v>81</v>
      </c>
      <c r="AV316" s="12" t="s">
        <v>34</v>
      </c>
      <c r="AW316" s="12" t="s">
        <v>33</v>
      </c>
      <c r="AX316" s="12" t="s">
        <v>73</v>
      </c>
      <c r="AY316" s="147" t="s">
        <v>131</v>
      </c>
    </row>
    <row r="317" spans="2:65" s="12" customFormat="1" ht="10.199999999999999">
      <c r="B317" s="145"/>
      <c r="D317" s="146" t="s">
        <v>142</v>
      </c>
      <c r="E317" s="147" t="s">
        <v>19</v>
      </c>
      <c r="F317" s="148" t="s">
        <v>589</v>
      </c>
      <c r="H317" s="147" t="s">
        <v>19</v>
      </c>
      <c r="I317" s="149"/>
      <c r="L317" s="145"/>
      <c r="M317" s="150"/>
      <c r="T317" s="151"/>
      <c r="AT317" s="147" t="s">
        <v>142</v>
      </c>
      <c r="AU317" s="147" t="s">
        <v>81</v>
      </c>
      <c r="AV317" s="12" t="s">
        <v>34</v>
      </c>
      <c r="AW317" s="12" t="s">
        <v>33</v>
      </c>
      <c r="AX317" s="12" t="s">
        <v>73</v>
      </c>
      <c r="AY317" s="147" t="s">
        <v>131</v>
      </c>
    </row>
    <row r="318" spans="2:65" s="13" customFormat="1" ht="10.199999999999999">
      <c r="B318" s="152"/>
      <c r="D318" s="146" t="s">
        <v>142</v>
      </c>
      <c r="E318" s="153" t="s">
        <v>19</v>
      </c>
      <c r="F318" s="154" t="s">
        <v>644</v>
      </c>
      <c r="H318" s="155">
        <v>25.51</v>
      </c>
      <c r="I318" s="156"/>
      <c r="L318" s="152"/>
      <c r="M318" s="157"/>
      <c r="T318" s="158"/>
      <c r="AT318" s="153" t="s">
        <v>142</v>
      </c>
      <c r="AU318" s="153" t="s">
        <v>81</v>
      </c>
      <c r="AV318" s="13" t="s">
        <v>81</v>
      </c>
      <c r="AW318" s="13" t="s">
        <v>33</v>
      </c>
      <c r="AX318" s="13" t="s">
        <v>73</v>
      </c>
      <c r="AY318" s="153" t="s">
        <v>131</v>
      </c>
    </row>
    <row r="319" spans="2:65" s="12" customFormat="1" ht="10.199999999999999">
      <c r="B319" s="145"/>
      <c r="D319" s="146" t="s">
        <v>142</v>
      </c>
      <c r="E319" s="147" t="s">
        <v>19</v>
      </c>
      <c r="F319" s="148" t="s">
        <v>562</v>
      </c>
      <c r="H319" s="147" t="s">
        <v>19</v>
      </c>
      <c r="I319" s="149"/>
      <c r="L319" s="145"/>
      <c r="M319" s="150"/>
      <c r="T319" s="151"/>
      <c r="AT319" s="147" t="s">
        <v>142</v>
      </c>
      <c r="AU319" s="147" t="s">
        <v>81</v>
      </c>
      <c r="AV319" s="12" t="s">
        <v>34</v>
      </c>
      <c r="AW319" s="12" t="s">
        <v>33</v>
      </c>
      <c r="AX319" s="12" t="s">
        <v>73</v>
      </c>
      <c r="AY319" s="147" t="s">
        <v>131</v>
      </c>
    </row>
    <row r="320" spans="2:65" s="13" customFormat="1" ht="10.199999999999999">
      <c r="B320" s="152"/>
      <c r="D320" s="146" t="s">
        <v>142</v>
      </c>
      <c r="E320" s="153" t="s">
        <v>19</v>
      </c>
      <c r="F320" s="154" t="s">
        <v>645</v>
      </c>
      <c r="H320" s="155">
        <v>5.1369999999999996</v>
      </c>
      <c r="I320" s="156"/>
      <c r="L320" s="152"/>
      <c r="M320" s="157"/>
      <c r="T320" s="158"/>
      <c r="AT320" s="153" t="s">
        <v>142</v>
      </c>
      <c r="AU320" s="153" t="s">
        <v>81</v>
      </c>
      <c r="AV320" s="13" t="s">
        <v>81</v>
      </c>
      <c r="AW320" s="13" t="s">
        <v>33</v>
      </c>
      <c r="AX320" s="13" t="s">
        <v>73</v>
      </c>
      <c r="AY320" s="153" t="s">
        <v>131</v>
      </c>
    </row>
    <row r="321" spans="2:65" s="14" customFormat="1" ht="10.199999999999999">
      <c r="B321" s="159"/>
      <c r="D321" s="146" t="s">
        <v>142</v>
      </c>
      <c r="E321" s="160" t="s">
        <v>19</v>
      </c>
      <c r="F321" s="161" t="s">
        <v>147</v>
      </c>
      <c r="H321" s="162">
        <v>30.646999999999998</v>
      </c>
      <c r="I321" s="163"/>
      <c r="L321" s="159"/>
      <c r="M321" s="164"/>
      <c r="T321" s="165"/>
      <c r="AT321" s="160" t="s">
        <v>142</v>
      </c>
      <c r="AU321" s="160" t="s">
        <v>81</v>
      </c>
      <c r="AV321" s="14" t="s">
        <v>87</v>
      </c>
      <c r="AW321" s="14" t="s">
        <v>33</v>
      </c>
      <c r="AX321" s="14" t="s">
        <v>34</v>
      </c>
      <c r="AY321" s="160" t="s">
        <v>131</v>
      </c>
    </row>
    <row r="322" spans="2:65" s="1" customFormat="1" ht="33" customHeight="1">
      <c r="B322" s="33"/>
      <c r="C322" s="128" t="s">
        <v>440</v>
      </c>
      <c r="D322" s="128" t="s">
        <v>134</v>
      </c>
      <c r="E322" s="129" t="s">
        <v>447</v>
      </c>
      <c r="F322" s="130" t="s">
        <v>448</v>
      </c>
      <c r="G322" s="131" t="s">
        <v>214</v>
      </c>
      <c r="H322" s="132">
        <v>27.777000000000001</v>
      </c>
      <c r="I322" s="133"/>
      <c r="J322" s="134">
        <f>ROUND(I322*H322,2)</f>
        <v>0</v>
      </c>
      <c r="K322" s="130" t="s">
        <v>138</v>
      </c>
      <c r="L322" s="33"/>
      <c r="M322" s="135" t="s">
        <v>19</v>
      </c>
      <c r="N322" s="136" t="s">
        <v>44</v>
      </c>
      <c r="P322" s="137">
        <f>O322*H322</f>
        <v>0</v>
      </c>
      <c r="Q322" s="137">
        <v>8.1999999999999998E-4</v>
      </c>
      <c r="R322" s="137">
        <f>Q322*H322</f>
        <v>2.2777140000000001E-2</v>
      </c>
      <c r="S322" s="137">
        <v>0</v>
      </c>
      <c r="T322" s="138">
        <f>S322*H322</f>
        <v>0</v>
      </c>
      <c r="AR322" s="139" t="s">
        <v>175</v>
      </c>
      <c r="AT322" s="139" t="s">
        <v>134</v>
      </c>
      <c r="AU322" s="139" t="s">
        <v>81</v>
      </c>
      <c r="AY322" s="18" t="s">
        <v>131</v>
      </c>
      <c r="BE322" s="140">
        <f>IF(N322="základní",J322,0)</f>
        <v>0</v>
      </c>
      <c r="BF322" s="140">
        <f>IF(N322="snížená",J322,0)</f>
        <v>0</v>
      </c>
      <c r="BG322" s="140">
        <f>IF(N322="zákl. přenesená",J322,0)</f>
        <v>0</v>
      </c>
      <c r="BH322" s="140">
        <f>IF(N322="sníž. přenesená",J322,0)</f>
        <v>0</v>
      </c>
      <c r="BI322" s="140">
        <f>IF(N322="nulová",J322,0)</f>
        <v>0</v>
      </c>
      <c r="BJ322" s="18" t="s">
        <v>34</v>
      </c>
      <c r="BK322" s="140">
        <f>ROUND(I322*H322,2)</f>
        <v>0</v>
      </c>
      <c r="BL322" s="18" t="s">
        <v>175</v>
      </c>
      <c r="BM322" s="139" t="s">
        <v>688</v>
      </c>
    </row>
    <row r="323" spans="2:65" s="1" customFormat="1" ht="10.199999999999999" hidden="1">
      <c r="B323" s="33"/>
      <c r="D323" s="141" t="s">
        <v>140</v>
      </c>
      <c r="F323" s="142" t="s">
        <v>450</v>
      </c>
      <c r="I323" s="143"/>
      <c r="L323" s="33"/>
      <c r="M323" s="144"/>
      <c r="T323" s="54"/>
      <c r="AT323" s="18" t="s">
        <v>140</v>
      </c>
      <c r="AU323" s="18" t="s">
        <v>81</v>
      </c>
    </row>
    <row r="324" spans="2:65" s="12" customFormat="1" ht="10.199999999999999">
      <c r="B324" s="145"/>
      <c r="D324" s="146" t="s">
        <v>142</v>
      </c>
      <c r="E324" s="147" t="s">
        <v>19</v>
      </c>
      <c r="F324" s="148" t="s">
        <v>589</v>
      </c>
      <c r="H324" s="147" t="s">
        <v>19</v>
      </c>
      <c r="I324" s="149"/>
      <c r="L324" s="145"/>
      <c r="M324" s="150"/>
      <c r="T324" s="151"/>
      <c r="AT324" s="147" t="s">
        <v>142</v>
      </c>
      <c r="AU324" s="147" t="s">
        <v>81</v>
      </c>
      <c r="AV324" s="12" t="s">
        <v>34</v>
      </c>
      <c r="AW324" s="12" t="s">
        <v>33</v>
      </c>
      <c r="AX324" s="12" t="s">
        <v>73</v>
      </c>
      <c r="AY324" s="147" t="s">
        <v>131</v>
      </c>
    </row>
    <row r="325" spans="2:65" s="13" customFormat="1" ht="10.199999999999999">
      <c r="B325" s="152"/>
      <c r="D325" s="146" t="s">
        <v>142</v>
      </c>
      <c r="E325" s="153" t="s">
        <v>19</v>
      </c>
      <c r="F325" s="154" t="s">
        <v>644</v>
      </c>
      <c r="H325" s="155">
        <v>25.51</v>
      </c>
      <c r="I325" s="156"/>
      <c r="L325" s="152"/>
      <c r="M325" s="157"/>
      <c r="T325" s="158"/>
      <c r="AT325" s="153" t="s">
        <v>142</v>
      </c>
      <c r="AU325" s="153" t="s">
        <v>81</v>
      </c>
      <c r="AV325" s="13" t="s">
        <v>81</v>
      </c>
      <c r="AW325" s="13" t="s">
        <v>33</v>
      </c>
      <c r="AX325" s="13" t="s">
        <v>73</v>
      </c>
      <c r="AY325" s="153" t="s">
        <v>131</v>
      </c>
    </row>
    <row r="326" spans="2:65" s="12" customFormat="1" ht="10.199999999999999">
      <c r="B326" s="145"/>
      <c r="D326" s="146" t="s">
        <v>142</v>
      </c>
      <c r="E326" s="147" t="s">
        <v>19</v>
      </c>
      <c r="F326" s="148" t="s">
        <v>689</v>
      </c>
      <c r="H326" s="147" t="s">
        <v>19</v>
      </c>
      <c r="I326" s="149"/>
      <c r="L326" s="145"/>
      <c r="M326" s="150"/>
      <c r="T326" s="151"/>
      <c r="AT326" s="147" t="s">
        <v>142</v>
      </c>
      <c r="AU326" s="147" t="s">
        <v>81</v>
      </c>
      <c r="AV326" s="12" t="s">
        <v>34</v>
      </c>
      <c r="AW326" s="12" t="s">
        <v>33</v>
      </c>
      <c r="AX326" s="12" t="s">
        <v>73</v>
      </c>
      <c r="AY326" s="147" t="s">
        <v>131</v>
      </c>
    </row>
    <row r="327" spans="2:65" s="13" customFormat="1" ht="10.199999999999999">
      <c r="B327" s="152"/>
      <c r="D327" s="146" t="s">
        <v>142</v>
      </c>
      <c r="E327" s="153" t="s">
        <v>19</v>
      </c>
      <c r="F327" s="154" t="s">
        <v>665</v>
      </c>
      <c r="H327" s="155">
        <v>2.2669999999999999</v>
      </c>
      <c r="I327" s="156"/>
      <c r="L327" s="152"/>
      <c r="M327" s="157"/>
      <c r="T327" s="158"/>
      <c r="AT327" s="153" t="s">
        <v>142</v>
      </c>
      <c r="AU327" s="153" t="s">
        <v>81</v>
      </c>
      <c r="AV327" s="13" t="s">
        <v>81</v>
      </c>
      <c r="AW327" s="13" t="s">
        <v>33</v>
      </c>
      <c r="AX327" s="13" t="s">
        <v>73</v>
      </c>
      <c r="AY327" s="153" t="s">
        <v>131</v>
      </c>
    </row>
    <row r="328" spans="2:65" s="14" customFormat="1" ht="10.199999999999999">
      <c r="B328" s="159"/>
      <c r="D328" s="146" t="s">
        <v>142</v>
      </c>
      <c r="E328" s="160" t="s">
        <v>19</v>
      </c>
      <c r="F328" s="161" t="s">
        <v>147</v>
      </c>
      <c r="H328" s="162">
        <v>27.777000000000001</v>
      </c>
      <c r="I328" s="163"/>
      <c r="L328" s="159"/>
      <c r="M328" s="164"/>
      <c r="T328" s="165"/>
      <c r="AT328" s="160" t="s">
        <v>142</v>
      </c>
      <c r="AU328" s="160" t="s">
        <v>81</v>
      </c>
      <c r="AV328" s="14" t="s">
        <v>87</v>
      </c>
      <c r="AW328" s="14" t="s">
        <v>33</v>
      </c>
      <c r="AX328" s="14" t="s">
        <v>34</v>
      </c>
      <c r="AY328" s="160" t="s">
        <v>131</v>
      </c>
    </row>
    <row r="329" spans="2:65" s="1" customFormat="1" ht="33" customHeight="1">
      <c r="B329" s="33"/>
      <c r="C329" s="128" t="s">
        <v>446</v>
      </c>
      <c r="D329" s="128" t="s">
        <v>134</v>
      </c>
      <c r="E329" s="129" t="s">
        <v>454</v>
      </c>
      <c r="F329" s="130" t="s">
        <v>455</v>
      </c>
      <c r="G329" s="131" t="s">
        <v>214</v>
      </c>
      <c r="H329" s="132">
        <v>22.1</v>
      </c>
      <c r="I329" s="133"/>
      <c r="J329" s="134">
        <f>ROUND(I329*H329,2)</f>
        <v>0</v>
      </c>
      <c r="K329" s="130" t="s">
        <v>138</v>
      </c>
      <c r="L329" s="33"/>
      <c r="M329" s="135" t="s">
        <v>19</v>
      </c>
      <c r="N329" s="136" t="s">
        <v>44</v>
      </c>
      <c r="P329" s="137">
        <f>O329*H329</f>
        <v>0</v>
      </c>
      <c r="Q329" s="137">
        <v>2.2399999999999998E-3</v>
      </c>
      <c r="R329" s="137">
        <f>Q329*H329</f>
        <v>4.9503999999999999E-2</v>
      </c>
      <c r="S329" s="137">
        <v>0</v>
      </c>
      <c r="T329" s="138">
        <f>S329*H329</f>
        <v>0</v>
      </c>
      <c r="AR329" s="139" t="s">
        <v>175</v>
      </c>
      <c r="AT329" s="139" t="s">
        <v>134</v>
      </c>
      <c r="AU329" s="139" t="s">
        <v>81</v>
      </c>
      <c r="AY329" s="18" t="s">
        <v>131</v>
      </c>
      <c r="BE329" s="140">
        <f>IF(N329="základní",J329,0)</f>
        <v>0</v>
      </c>
      <c r="BF329" s="140">
        <f>IF(N329="snížená",J329,0)</f>
        <v>0</v>
      </c>
      <c r="BG329" s="140">
        <f>IF(N329="zákl. přenesená",J329,0)</f>
        <v>0</v>
      </c>
      <c r="BH329" s="140">
        <f>IF(N329="sníž. přenesená",J329,0)</f>
        <v>0</v>
      </c>
      <c r="BI329" s="140">
        <f>IF(N329="nulová",J329,0)</f>
        <v>0</v>
      </c>
      <c r="BJ329" s="18" t="s">
        <v>34</v>
      </c>
      <c r="BK329" s="140">
        <f>ROUND(I329*H329,2)</f>
        <v>0</v>
      </c>
      <c r="BL329" s="18" t="s">
        <v>175</v>
      </c>
      <c r="BM329" s="139" t="s">
        <v>690</v>
      </c>
    </row>
    <row r="330" spans="2:65" s="1" customFormat="1" ht="10.199999999999999" hidden="1">
      <c r="B330" s="33"/>
      <c r="D330" s="141" t="s">
        <v>140</v>
      </c>
      <c r="F330" s="142" t="s">
        <v>457</v>
      </c>
      <c r="I330" s="143"/>
      <c r="L330" s="33"/>
      <c r="M330" s="144"/>
      <c r="T330" s="54"/>
      <c r="AT330" s="18" t="s">
        <v>140</v>
      </c>
      <c r="AU330" s="18" t="s">
        <v>81</v>
      </c>
    </row>
    <row r="331" spans="2:65" s="12" customFormat="1" ht="10.199999999999999">
      <c r="B331" s="145"/>
      <c r="D331" s="146" t="s">
        <v>142</v>
      </c>
      <c r="E331" s="147" t="s">
        <v>19</v>
      </c>
      <c r="F331" s="148" t="s">
        <v>691</v>
      </c>
      <c r="H331" s="147" t="s">
        <v>19</v>
      </c>
      <c r="I331" s="149"/>
      <c r="L331" s="145"/>
      <c r="M331" s="150"/>
      <c r="T331" s="151"/>
      <c r="AT331" s="147" t="s">
        <v>142</v>
      </c>
      <c r="AU331" s="147" t="s">
        <v>81</v>
      </c>
      <c r="AV331" s="12" t="s">
        <v>34</v>
      </c>
      <c r="AW331" s="12" t="s">
        <v>33</v>
      </c>
      <c r="AX331" s="12" t="s">
        <v>73</v>
      </c>
      <c r="AY331" s="147" t="s">
        <v>131</v>
      </c>
    </row>
    <row r="332" spans="2:65" s="13" customFormat="1" ht="10.199999999999999">
      <c r="B332" s="152"/>
      <c r="D332" s="146" t="s">
        <v>142</v>
      </c>
      <c r="E332" s="153" t="s">
        <v>19</v>
      </c>
      <c r="F332" s="154" t="s">
        <v>650</v>
      </c>
      <c r="H332" s="155">
        <v>17.07</v>
      </c>
      <c r="I332" s="156"/>
      <c r="L332" s="152"/>
      <c r="M332" s="157"/>
      <c r="T332" s="158"/>
      <c r="AT332" s="153" t="s">
        <v>142</v>
      </c>
      <c r="AU332" s="153" t="s">
        <v>81</v>
      </c>
      <c r="AV332" s="13" t="s">
        <v>81</v>
      </c>
      <c r="AW332" s="13" t="s">
        <v>33</v>
      </c>
      <c r="AX332" s="13" t="s">
        <v>73</v>
      </c>
      <c r="AY332" s="153" t="s">
        <v>131</v>
      </c>
    </row>
    <row r="333" spans="2:65" s="12" customFormat="1" ht="10.199999999999999">
      <c r="B333" s="145"/>
      <c r="D333" s="146" t="s">
        <v>142</v>
      </c>
      <c r="E333" s="147" t="s">
        <v>19</v>
      </c>
      <c r="F333" s="148" t="s">
        <v>692</v>
      </c>
      <c r="H333" s="147" t="s">
        <v>19</v>
      </c>
      <c r="I333" s="149"/>
      <c r="L333" s="145"/>
      <c r="M333" s="150"/>
      <c r="T333" s="151"/>
      <c r="AT333" s="147" t="s">
        <v>142</v>
      </c>
      <c r="AU333" s="147" t="s">
        <v>81</v>
      </c>
      <c r="AV333" s="12" t="s">
        <v>34</v>
      </c>
      <c r="AW333" s="12" t="s">
        <v>33</v>
      </c>
      <c r="AX333" s="12" t="s">
        <v>73</v>
      </c>
      <c r="AY333" s="147" t="s">
        <v>131</v>
      </c>
    </row>
    <row r="334" spans="2:65" s="13" customFormat="1" ht="10.199999999999999">
      <c r="B334" s="152"/>
      <c r="D334" s="146" t="s">
        <v>142</v>
      </c>
      <c r="E334" s="153" t="s">
        <v>19</v>
      </c>
      <c r="F334" s="154" t="s">
        <v>651</v>
      </c>
      <c r="H334" s="155">
        <v>5.03</v>
      </c>
      <c r="I334" s="156"/>
      <c r="L334" s="152"/>
      <c r="M334" s="157"/>
      <c r="T334" s="158"/>
      <c r="AT334" s="153" t="s">
        <v>142</v>
      </c>
      <c r="AU334" s="153" t="s">
        <v>81</v>
      </c>
      <c r="AV334" s="13" t="s">
        <v>81</v>
      </c>
      <c r="AW334" s="13" t="s">
        <v>33</v>
      </c>
      <c r="AX334" s="13" t="s">
        <v>73</v>
      </c>
      <c r="AY334" s="153" t="s">
        <v>131</v>
      </c>
    </row>
    <row r="335" spans="2:65" s="14" customFormat="1" ht="10.199999999999999">
      <c r="B335" s="159"/>
      <c r="D335" s="146" t="s">
        <v>142</v>
      </c>
      <c r="E335" s="160" t="s">
        <v>19</v>
      </c>
      <c r="F335" s="161" t="s">
        <v>147</v>
      </c>
      <c r="H335" s="162">
        <v>22.1</v>
      </c>
      <c r="I335" s="163"/>
      <c r="L335" s="159"/>
      <c r="M335" s="164"/>
      <c r="T335" s="165"/>
      <c r="AT335" s="160" t="s">
        <v>142</v>
      </c>
      <c r="AU335" s="160" t="s">
        <v>81</v>
      </c>
      <c r="AV335" s="14" t="s">
        <v>87</v>
      </c>
      <c r="AW335" s="14" t="s">
        <v>33</v>
      </c>
      <c r="AX335" s="14" t="s">
        <v>34</v>
      </c>
      <c r="AY335" s="160" t="s">
        <v>131</v>
      </c>
    </row>
    <row r="336" spans="2:65" s="1" customFormat="1" ht="37.799999999999997" customHeight="1">
      <c r="B336" s="33"/>
      <c r="C336" s="128" t="s">
        <v>453</v>
      </c>
      <c r="D336" s="128" t="s">
        <v>134</v>
      </c>
      <c r="E336" s="129" t="s">
        <v>459</v>
      </c>
      <c r="F336" s="130" t="s">
        <v>460</v>
      </c>
      <c r="G336" s="131" t="s">
        <v>214</v>
      </c>
      <c r="H336" s="132">
        <v>22.1</v>
      </c>
      <c r="I336" s="133"/>
      <c r="J336" s="134">
        <f>ROUND(I336*H336,2)</f>
        <v>0</v>
      </c>
      <c r="K336" s="130" t="s">
        <v>138</v>
      </c>
      <c r="L336" s="33"/>
      <c r="M336" s="135" t="s">
        <v>19</v>
      </c>
      <c r="N336" s="136" t="s">
        <v>44</v>
      </c>
      <c r="P336" s="137">
        <f>O336*H336</f>
        <v>0</v>
      </c>
      <c r="Q336" s="137">
        <v>1.3500000000000001E-3</v>
      </c>
      <c r="R336" s="137">
        <f>Q336*H336</f>
        <v>2.9835000000000004E-2</v>
      </c>
      <c r="S336" s="137">
        <v>0</v>
      </c>
      <c r="T336" s="138">
        <f>S336*H336</f>
        <v>0</v>
      </c>
      <c r="AR336" s="139" t="s">
        <v>175</v>
      </c>
      <c r="AT336" s="139" t="s">
        <v>134</v>
      </c>
      <c r="AU336" s="139" t="s">
        <v>81</v>
      </c>
      <c r="AY336" s="18" t="s">
        <v>131</v>
      </c>
      <c r="BE336" s="140">
        <f>IF(N336="základní",J336,0)</f>
        <v>0</v>
      </c>
      <c r="BF336" s="140">
        <f>IF(N336="snížená",J336,0)</f>
        <v>0</v>
      </c>
      <c r="BG336" s="140">
        <f>IF(N336="zákl. přenesená",J336,0)</f>
        <v>0</v>
      </c>
      <c r="BH336" s="140">
        <f>IF(N336="sníž. přenesená",J336,0)</f>
        <v>0</v>
      </c>
      <c r="BI336" s="140">
        <f>IF(N336="nulová",J336,0)</f>
        <v>0</v>
      </c>
      <c r="BJ336" s="18" t="s">
        <v>34</v>
      </c>
      <c r="BK336" s="140">
        <f>ROUND(I336*H336,2)</f>
        <v>0</v>
      </c>
      <c r="BL336" s="18" t="s">
        <v>175</v>
      </c>
      <c r="BM336" s="139" t="s">
        <v>693</v>
      </c>
    </row>
    <row r="337" spans="2:65" s="1" customFormat="1" ht="10.199999999999999" hidden="1">
      <c r="B337" s="33"/>
      <c r="D337" s="141" t="s">
        <v>140</v>
      </c>
      <c r="F337" s="142" t="s">
        <v>462</v>
      </c>
      <c r="I337" s="143"/>
      <c r="L337" s="33"/>
      <c r="M337" s="144"/>
      <c r="T337" s="54"/>
      <c r="AT337" s="18" t="s">
        <v>140</v>
      </c>
      <c r="AU337" s="18" t="s">
        <v>81</v>
      </c>
    </row>
    <row r="338" spans="2:65" s="12" customFormat="1" ht="20.399999999999999">
      <c r="B338" s="145"/>
      <c r="D338" s="146" t="s">
        <v>142</v>
      </c>
      <c r="E338" s="147" t="s">
        <v>19</v>
      </c>
      <c r="F338" s="148" t="s">
        <v>694</v>
      </c>
      <c r="H338" s="147" t="s">
        <v>19</v>
      </c>
      <c r="I338" s="149"/>
      <c r="L338" s="145"/>
      <c r="M338" s="150"/>
      <c r="T338" s="151"/>
      <c r="AT338" s="147" t="s">
        <v>142</v>
      </c>
      <c r="AU338" s="147" t="s">
        <v>81</v>
      </c>
      <c r="AV338" s="12" t="s">
        <v>34</v>
      </c>
      <c r="AW338" s="12" t="s">
        <v>33</v>
      </c>
      <c r="AX338" s="12" t="s">
        <v>73</v>
      </c>
      <c r="AY338" s="147" t="s">
        <v>131</v>
      </c>
    </row>
    <row r="339" spans="2:65" s="12" customFormat="1" ht="10.199999999999999">
      <c r="B339" s="145"/>
      <c r="D339" s="146" t="s">
        <v>142</v>
      </c>
      <c r="E339" s="147" t="s">
        <v>19</v>
      </c>
      <c r="F339" s="148" t="s">
        <v>589</v>
      </c>
      <c r="H339" s="147" t="s">
        <v>19</v>
      </c>
      <c r="I339" s="149"/>
      <c r="L339" s="145"/>
      <c r="M339" s="150"/>
      <c r="T339" s="151"/>
      <c r="AT339" s="147" t="s">
        <v>142</v>
      </c>
      <c r="AU339" s="147" t="s">
        <v>81</v>
      </c>
      <c r="AV339" s="12" t="s">
        <v>34</v>
      </c>
      <c r="AW339" s="12" t="s">
        <v>33</v>
      </c>
      <c r="AX339" s="12" t="s">
        <v>73</v>
      </c>
      <c r="AY339" s="147" t="s">
        <v>131</v>
      </c>
    </row>
    <row r="340" spans="2:65" s="13" customFormat="1" ht="10.199999999999999">
      <c r="B340" s="152"/>
      <c r="D340" s="146" t="s">
        <v>142</v>
      </c>
      <c r="E340" s="153" t="s">
        <v>19</v>
      </c>
      <c r="F340" s="154" t="s">
        <v>650</v>
      </c>
      <c r="H340" s="155">
        <v>17.07</v>
      </c>
      <c r="I340" s="156"/>
      <c r="L340" s="152"/>
      <c r="M340" s="157"/>
      <c r="T340" s="158"/>
      <c r="AT340" s="153" t="s">
        <v>142</v>
      </c>
      <c r="AU340" s="153" t="s">
        <v>81</v>
      </c>
      <c r="AV340" s="13" t="s">
        <v>81</v>
      </c>
      <c r="AW340" s="13" t="s">
        <v>33</v>
      </c>
      <c r="AX340" s="13" t="s">
        <v>73</v>
      </c>
      <c r="AY340" s="153" t="s">
        <v>131</v>
      </c>
    </row>
    <row r="341" spans="2:65" s="12" customFormat="1" ht="10.199999999999999">
      <c r="B341" s="145"/>
      <c r="D341" s="146" t="s">
        <v>142</v>
      </c>
      <c r="E341" s="147" t="s">
        <v>19</v>
      </c>
      <c r="F341" s="148" t="s">
        <v>562</v>
      </c>
      <c r="H341" s="147" t="s">
        <v>19</v>
      </c>
      <c r="I341" s="149"/>
      <c r="L341" s="145"/>
      <c r="M341" s="150"/>
      <c r="T341" s="151"/>
      <c r="AT341" s="147" t="s">
        <v>142</v>
      </c>
      <c r="AU341" s="147" t="s">
        <v>81</v>
      </c>
      <c r="AV341" s="12" t="s">
        <v>34</v>
      </c>
      <c r="AW341" s="12" t="s">
        <v>33</v>
      </c>
      <c r="AX341" s="12" t="s">
        <v>73</v>
      </c>
      <c r="AY341" s="147" t="s">
        <v>131</v>
      </c>
    </row>
    <row r="342" spans="2:65" s="13" customFormat="1" ht="10.199999999999999">
      <c r="B342" s="152"/>
      <c r="D342" s="146" t="s">
        <v>142</v>
      </c>
      <c r="E342" s="153" t="s">
        <v>19</v>
      </c>
      <c r="F342" s="154" t="s">
        <v>651</v>
      </c>
      <c r="H342" s="155">
        <v>5.03</v>
      </c>
      <c r="I342" s="156"/>
      <c r="L342" s="152"/>
      <c r="M342" s="157"/>
      <c r="T342" s="158"/>
      <c r="AT342" s="153" t="s">
        <v>142</v>
      </c>
      <c r="AU342" s="153" t="s">
        <v>81</v>
      </c>
      <c r="AV342" s="13" t="s">
        <v>81</v>
      </c>
      <c r="AW342" s="13" t="s">
        <v>33</v>
      </c>
      <c r="AX342" s="13" t="s">
        <v>73</v>
      </c>
      <c r="AY342" s="153" t="s">
        <v>131</v>
      </c>
    </row>
    <row r="343" spans="2:65" s="14" customFormat="1" ht="10.199999999999999">
      <c r="B343" s="159"/>
      <c r="D343" s="146" t="s">
        <v>142</v>
      </c>
      <c r="E343" s="160" t="s">
        <v>19</v>
      </c>
      <c r="F343" s="161" t="s">
        <v>147</v>
      </c>
      <c r="H343" s="162">
        <v>22.1</v>
      </c>
      <c r="I343" s="163"/>
      <c r="L343" s="159"/>
      <c r="M343" s="164"/>
      <c r="T343" s="165"/>
      <c r="AT343" s="160" t="s">
        <v>142</v>
      </c>
      <c r="AU343" s="160" t="s">
        <v>81</v>
      </c>
      <c r="AV343" s="14" t="s">
        <v>87</v>
      </c>
      <c r="AW343" s="14" t="s">
        <v>33</v>
      </c>
      <c r="AX343" s="14" t="s">
        <v>34</v>
      </c>
      <c r="AY343" s="160" t="s">
        <v>131</v>
      </c>
    </row>
    <row r="344" spans="2:65" s="1" customFormat="1" ht="33" customHeight="1">
      <c r="B344" s="33"/>
      <c r="C344" s="128" t="s">
        <v>458</v>
      </c>
      <c r="D344" s="128" t="s">
        <v>134</v>
      </c>
      <c r="E344" s="129" t="s">
        <v>466</v>
      </c>
      <c r="F344" s="130" t="s">
        <v>467</v>
      </c>
      <c r="G344" s="131" t="s">
        <v>214</v>
      </c>
      <c r="H344" s="132">
        <v>28.7</v>
      </c>
      <c r="I344" s="133"/>
      <c r="J344" s="134">
        <f>ROUND(I344*H344,2)</f>
        <v>0</v>
      </c>
      <c r="K344" s="130" t="s">
        <v>138</v>
      </c>
      <c r="L344" s="33"/>
      <c r="M344" s="135" t="s">
        <v>19</v>
      </c>
      <c r="N344" s="136" t="s">
        <v>44</v>
      </c>
      <c r="P344" s="137">
        <f>O344*H344</f>
        <v>0</v>
      </c>
      <c r="Q344" s="137">
        <v>1.6900000000000001E-3</v>
      </c>
      <c r="R344" s="137">
        <f>Q344*H344</f>
        <v>4.8503000000000004E-2</v>
      </c>
      <c r="S344" s="137">
        <v>0</v>
      </c>
      <c r="T344" s="138">
        <f>S344*H344</f>
        <v>0</v>
      </c>
      <c r="AR344" s="139" t="s">
        <v>175</v>
      </c>
      <c r="AT344" s="139" t="s">
        <v>134</v>
      </c>
      <c r="AU344" s="139" t="s">
        <v>81</v>
      </c>
      <c r="AY344" s="18" t="s">
        <v>131</v>
      </c>
      <c r="BE344" s="140">
        <f>IF(N344="základní",J344,0)</f>
        <v>0</v>
      </c>
      <c r="BF344" s="140">
        <f>IF(N344="snížená",J344,0)</f>
        <v>0</v>
      </c>
      <c r="BG344" s="140">
        <f>IF(N344="zákl. přenesená",J344,0)</f>
        <v>0</v>
      </c>
      <c r="BH344" s="140">
        <f>IF(N344="sníž. přenesená",J344,0)</f>
        <v>0</v>
      </c>
      <c r="BI344" s="140">
        <f>IF(N344="nulová",J344,0)</f>
        <v>0</v>
      </c>
      <c r="BJ344" s="18" t="s">
        <v>34</v>
      </c>
      <c r="BK344" s="140">
        <f>ROUND(I344*H344,2)</f>
        <v>0</v>
      </c>
      <c r="BL344" s="18" t="s">
        <v>175</v>
      </c>
      <c r="BM344" s="139" t="s">
        <v>695</v>
      </c>
    </row>
    <row r="345" spans="2:65" s="1" customFormat="1" ht="10.199999999999999" hidden="1">
      <c r="B345" s="33"/>
      <c r="D345" s="141" t="s">
        <v>140</v>
      </c>
      <c r="F345" s="142" t="s">
        <v>469</v>
      </c>
      <c r="I345" s="143"/>
      <c r="L345" s="33"/>
      <c r="M345" s="144"/>
      <c r="T345" s="54"/>
      <c r="AT345" s="18" t="s">
        <v>140</v>
      </c>
      <c r="AU345" s="18" t="s">
        <v>81</v>
      </c>
    </row>
    <row r="346" spans="2:65" s="12" customFormat="1" ht="10.199999999999999">
      <c r="B346" s="145"/>
      <c r="D346" s="146" t="s">
        <v>142</v>
      </c>
      <c r="E346" s="147" t="s">
        <v>19</v>
      </c>
      <c r="F346" s="148" t="s">
        <v>589</v>
      </c>
      <c r="H346" s="147" t="s">
        <v>19</v>
      </c>
      <c r="I346" s="149"/>
      <c r="L346" s="145"/>
      <c r="M346" s="150"/>
      <c r="T346" s="151"/>
      <c r="AT346" s="147" t="s">
        <v>142</v>
      </c>
      <c r="AU346" s="147" t="s">
        <v>81</v>
      </c>
      <c r="AV346" s="12" t="s">
        <v>34</v>
      </c>
      <c r="AW346" s="12" t="s">
        <v>33</v>
      </c>
      <c r="AX346" s="12" t="s">
        <v>73</v>
      </c>
      <c r="AY346" s="147" t="s">
        <v>131</v>
      </c>
    </row>
    <row r="347" spans="2:65" s="13" customFormat="1" ht="10.199999999999999">
      <c r="B347" s="152"/>
      <c r="D347" s="146" t="s">
        <v>142</v>
      </c>
      <c r="E347" s="153" t="s">
        <v>19</v>
      </c>
      <c r="F347" s="154" t="s">
        <v>696</v>
      </c>
      <c r="H347" s="155">
        <v>26</v>
      </c>
      <c r="I347" s="156"/>
      <c r="L347" s="152"/>
      <c r="M347" s="157"/>
      <c r="T347" s="158"/>
      <c r="AT347" s="153" t="s">
        <v>142</v>
      </c>
      <c r="AU347" s="153" t="s">
        <v>81</v>
      </c>
      <c r="AV347" s="13" t="s">
        <v>81</v>
      </c>
      <c r="AW347" s="13" t="s">
        <v>33</v>
      </c>
      <c r="AX347" s="13" t="s">
        <v>73</v>
      </c>
      <c r="AY347" s="153" t="s">
        <v>131</v>
      </c>
    </row>
    <row r="348" spans="2:65" s="12" customFormat="1" ht="10.199999999999999">
      <c r="B348" s="145"/>
      <c r="D348" s="146" t="s">
        <v>142</v>
      </c>
      <c r="E348" s="147" t="s">
        <v>19</v>
      </c>
      <c r="F348" s="148" t="s">
        <v>562</v>
      </c>
      <c r="H348" s="147" t="s">
        <v>19</v>
      </c>
      <c r="I348" s="149"/>
      <c r="L348" s="145"/>
      <c r="M348" s="150"/>
      <c r="T348" s="151"/>
      <c r="AT348" s="147" t="s">
        <v>142</v>
      </c>
      <c r="AU348" s="147" t="s">
        <v>81</v>
      </c>
      <c r="AV348" s="12" t="s">
        <v>34</v>
      </c>
      <c r="AW348" s="12" t="s">
        <v>33</v>
      </c>
      <c r="AX348" s="12" t="s">
        <v>73</v>
      </c>
      <c r="AY348" s="147" t="s">
        <v>131</v>
      </c>
    </row>
    <row r="349" spans="2:65" s="13" customFormat="1" ht="10.199999999999999">
      <c r="B349" s="152"/>
      <c r="D349" s="146" t="s">
        <v>142</v>
      </c>
      <c r="E349" s="153" t="s">
        <v>19</v>
      </c>
      <c r="F349" s="154" t="s">
        <v>680</v>
      </c>
      <c r="H349" s="155">
        <v>2.7</v>
      </c>
      <c r="I349" s="156"/>
      <c r="L349" s="152"/>
      <c r="M349" s="157"/>
      <c r="T349" s="158"/>
      <c r="AT349" s="153" t="s">
        <v>142</v>
      </c>
      <c r="AU349" s="153" t="s">
        <v>81</v>
      </c>
      <c r="AV349" s="13" t="s">
        <v>81</v>
      </c>
      <c r="AW349" s="13" t="s">
        <v>33</v>
      </c>
      <c r="AX349" s="13" t="s">
        <v>73</v>
      </c>
      <c r="AY349" s="153" t="s">
        <v>131</v>
      </c>
    </row>
    <row r="350" spans="2:65" s="14" customFormat="1" ht="10.199999999999999">
      <c r="B350" s="159"/>
      <c r="D350" s="146" t="s">
        <v>142</v>
      </c>
      <c r="E350" s="160" t="s">
        <v>19</v>
      </c>
      <c r="F350" s="161" t="s">
        <v>147</v>
      </c>
      <c r="H350" s="162">
        <v>28.7</v>
      </c>
      <c r="I350" s="163"/>
      <c r="L350" s="159"/>
      <c r="M350" s="164"/>
      <c r="T350" s="165"/>
      <c r="AT350" s="160" t="s">
        <v>142</v>
      </c>
      <c r="AU350" s="160" t="s">
        <v>81</v>
      </c>
      <c r="AV350" s="14" t="s">
        <v>87</v>
      </c>
      <c r="AW350" s="14" t="s">
        <v>33</v>
      </c>
      <c r="AX350" s="14" t="s">
        <v>34</v>
      </c>
      <c r="AY350" s="160" t="s">
        <v>131</v>
      </c>
    </row>
    <row r="351" spans="2:65" s="1" customFormat="1" ht="44.25" customHeight="1">
      <c r="B351" s="33"/>
      <c r="C351" s="128" t="s">
        <v>465</v>
      </c>
      <c r="D351" s="128" t="s">
        <v>134</v>
      </c>
      <c r="E351" s="129" t="s">
        <v>477</v>
      </c>
      <c r="F351" s="130" t="s">
        <v>478</v>
      </c>
      <c r="G351" s="131" t="s">
        <v>325</v>
      </c>
      <c r="H351" s="132">
        <v>3</v>
      </c>
      <c r="I351" s="133"/>
      <c r="J351" s="134">
        <f>ROUND(I351*H351,2)</f>
        <v>0</v>
      </c>
      <c r="K351" s="130" t="s">
        <v>138</v>
      </c>
      <c r="L351" s="33"/>
      <c r="M351" s="135" t="s">
        <v>19</v>
      </c>
      <c r="N351" s="136" t="s">
        <v>44</v>
      </c>
      <c r="P351" s="137">
        <f>O351*H351</f>
        <v>0</v>
      </c>
      <c r="Q351" s="137">
        <v>3.6000000000000002E-4</v>
      </c>
      <c r="R351" s="137">
        <f>Q351*H351</f>
        <v>1.08E-3</v>
      </c>
      <c r="S351" s="137">
        <v>0</v>
      </c>
      <c r="T351" s="138">
        <f>S351*H351</f>
        <v>0</v>
      </c>
      <c r="AR351" s="139" t="s">
        <v>175</v>
      </c>
      <c r="AT351" s="139" t="s">
        <v>134</v>
      </c>
      <c r="AU351" s="139" t="s">
        <v>81</v>
      </c>
      <c r="AY351" s="18" t="s">
        <v>131</v>
      </c>
      <c r="BE351" s="140">
        <f>IF(N351="základní",J351,0)</f>
        <v>0</v>
      </c>
      <c r="BF351" s="140">
        <f>IF(N351="snížená",J351,0)</f>
        <v>0</v>
      </c>
      <c r="BG351" s="140">
        <f>IF(N351="zákl. přenesená",J351,0)</f>
        <v>0</v>
      </c>
      <c r="BH351" s="140">
        <f>IF(N351="sníž. přenesená",J351,0)</f>
        <v>0</v>
      </c>
      <c r="BI351" s="140">
        <f>IF(N351="nulová",J351,0)</f>
        <v>0</v>
      </c>
      <c r="BJ351" s="18" t="s">
        <v>34</v>
      </c>
      <c r="BK351" s="140">
        <f>ROUND(I351*H351,2)</f>
        <v>0</v>
      </c>
      <c r="BL351" s="18" t="s">
        <v>175</v>
      </c>
      <c r="BM351" s="139" t="s">
        <v>697</v>
      </c>
    </row>
    <row r="352" spans="2:65" s="1" customFormat="1" ht="10.199999999999999" hidden="1">
      <c r="B352" s="33"/>
      <c r="D352" s="141" t="s">
        <v>140</v>
      </c>
      <c r="F352" s="142" t="s">
        <v>480</v>
      </c>
      <c r="I352" s="143"/>
      <c r="L352" s="33"/>
      <c r="M352" s="144"/>
      <c r="T352" s="54"/>
      <c r="AT352" s="18" t="s">
        <v>140</v>
      </c>
      <c r="AU352" s="18" t="s">
        <v>81</v>
      </c>
    </row>
    <row r="353" spans="2:65" s="12" customFormat="1" ht="10.199999999999999">
      <c r="B353" s="145"/>
      <c r="D353" s="146" t="s">
        <v>142</v>
      </c>
      <c r="E353" s="147" t="s">
        <v>19</v>
      </c>
      <c r="F353" s="148" t="s">
        <v>589</v>
      </c>
      <c r="H353" s="147" t="s">
        <v>19</v>
      </c>
      <c r="I353" s="149"/>
      <c r="L353" s="145"/>
      <c r="M353" s="150"/>
      <c r="T353" s="151"/>
      <c r="AT353" s="147" t="s">
        <v>142</v>
      </c>
      <c r="AU353" s="147" t="s">
        <v>81</v>
      </c>
      <c r="AV353" s="12" t="s">
        <v>34</v>
      </c>
      <c r="AW353" s="12" t="s">
        <v>33</v>
      </c>
      <c r="AX353" s="12" t="s">
        <v>73</v>
      </c>
      <c r="AY353" s="147" t="s">
        <v>131</v>
      </c>
    </row>
    <row r="354" spans="2:65" s="13" customFormat="1" ht="10.199999999999999">
      <c r="B354" s="152"/>
      <c r="D354" s="146" t="s">
        <v>142</v>
      </c>
      <c r="E354" s="153" t="s">
        <v>19</v>
      </c>
      <c r="F354" s="154" t="s">
        <v>81</v>
      </c>
      <c r="H354" s="155">
        <v>2</v>
      </c>
      <c r="I354" s="156"/>
      <c r="L354" s="152"/>
      <c r="M354" s="157"/>
      <c r="T354" s="158"/>
      <c r="AT354" s="153" t="s">
        <v>142</v>
      </c>
      <c r="AU354" s="153" t="s">
        <v>81</v>
      </c>
      <c r="AV354" s="13" t="s">
        <v>81</v>
      </c>
      <c r="AW354" s="13" t="s">
        <v>33</v>
      </c>
      <c r="AX354" s="13" t="s">
        <v>73</v>
      </c>
      <c r="AY354" s="153" t="s">
        <v>131</v>
      </c>
    </row>
    <row r="355" spans="2:65" s="12" customFormat="1" ht="10.199999999999999">
      <c r="B355" s="145"/>
      <c r="D355" s="146" t="s">
        <v>142</v>
      </c>
      <c r="E355" s="147" t="s">
        <v>19</v>
      </c>
      <c r="F355" s="148" t="s">
        <v>562</v>
      </c>
      <c r="H355" s="147" t="s">
        <v>19</v>
      </c>
      <c r="I355" s="149"/>
      <c r="L355" s="145"/>
      <c r="M355" s="150"/>
      <c r="T355" s="151"/>
      <c r="AT355" s="147" t="s">
        <v>142</v>
      </c>
      <c r="AU355" s="147" t="s">
        <v>81</v>
      </c>
      <c r="AV355" s="12" t="s">
        <v>34</v>
      </c>
      <c r="AW355" s="12" t="s">
        <v>33</v>
      </c>
      <c r="AX355" s="12" t="s">
        <v>73</v>
      </c>
      <c r="AY355" s="147" t="s">
        <v>131</v>
      </c>
    </row>
    <row r="356" spans="2:65" s="13" customFormat="1" ht="10.199999999999999">
      <c r="B356" s="152"/>
      <c r="D356" s="146" t="s">
        <v>142</v>
      </c>
      <c r="E356" s="153" t="s">
        <v>19</v>
      </c>
      <c r="F356" s="154" t="s">
        <v>34</v>
      </c>
      <c r="H356" s="155">
        <v>1</v>
      </c>
      <c r="I356" s="156"/>
      <c r="L356" s="152"/>
      <c r="M356" s="157"/>
      <c r="T356" s="158"/>
      <c r="AT356" s="153" t="s">
        <v>142</v>
      </c>
      <c r="AU356" s="153" t="s">
        <v>81</v>
      </c>
      <c r="AV356" s="13" t="s">
        <v>81</v>
      </c>
      <c r="AW356" s="13" t="s">
        <v>33</v>
      </c>
      <c r="AX356" s="13" t="s">
        <v>73</v>
      </c>
      <c r="AY356" s="153" t="s">
        <v>131</v>
      </c>
    </row>
    <row r="357" spans="2:65" s="14" customFormat="1" ht="10.199999999999999">
      <c r="B357" s="159"/>
      <c r="D357" s="146" t="s">
        <v>142</v>
      </c>
      <c r="E357" s="160" t="s">
        <v>19</v>
      </c>
      <c r="F357" s="161" t="s">
        <v>147</v>
      </c>
      <c r="H357" s="162">
        <v>3</v>
      </c>
      <c r="I357" s="163"/>
      <c r="L357" s="159"/>
      <c r="M357" s="164"/>
      <c r="T357" s="165"/>
      <c r="AT357" s="160" t="s">
        <v>142</v>
      </c>
      <c r="AU357" s="160" t="s">
        <v>81</v>
      </c>
      <c r="AV357" s="14" t="s">
        <v>87</v>
      </c>
      <c r="AW357" s="14" t="s">
        <v>33</v>
      </c>
      <c r="AX357" s="14" t="s">
        <v>34</v>
      </c>
      <c r="AY357" s="160" t="s">
        <v>131</v>
      </c>
    </row>
    <row r="358" spans="2:65" s="1" customFormat="1" ht="37.799999999999997" customHeight="1">
      <c r="B358" s="33"/>
      <c r="C358" s="128" t="s">
        <v>470</v>
      </c>
      <c r="D358" s="128" t="s">
        <v>134</v>
      </c>
      <c r="E358" s="129" t="s">
        <v>483</v>
      </c>
      <c r="F358" s="130" t="s">
        <v>484</v>
      </c>
      <c r="G358" s="131" t="s">
        <v>214</v>
      </c>
      <c r="H358" s="132">
        <v>13.5</v>
      </c>
      <c r="I358" s="133"/>
      <c r="J358" s="134">
        <f>ROUND(I358*H358,2)</f>
        <v>0</v>
      </c>
      <c r="K358" s="130" t="s">
        <v>138</v>
      </c>
      <c r="L358" s="33"/>
      <c r="M358" s="135" t="s">
        <v>19</v>
      </c>
      <c r="N358" s="136" t="s">
        <v>44</v>
      </c>
      <c r="P358" s="137">
        <f>O358*H358</f>
        <v>0</v>
      </c>
      <c r="Q358" s="137">
        <v>2.0999999999999999E-3</v>
      </c>
      <c r="R358" s="137">
        <f>Q358*H358</f>
        <v>2.8349999999999997E-2</v>
      </c>
      <c r="S358" s="137">
        <v>0</v>
      </c>
      <c r="T358" s="138">
        <f>S358*H358</f>
        <v>0</v>
      </c>
      <c r="AR358" s="139" t="s">
        <v>175</v>
      </c>
      <c r="AT358" s="139" t="s">
        <v>134</v>
      </c>
      <c r="AU358" s="139" t="s">
        <v>81</v>
      </c>
      <c r="AY358" s="18" t="s">
        <v>131</v>
      </c>
      <c r="BE358" s="140">
        <f>IF(N358="základní",J358,0)</f>
        <v>0</v>
      </c>
      <c r="BF358" s="140">
        <f>IF(N358="snížená",J358,0)</f>
        <v>0</v>
      </c>
      <c r="BG358" s="140">
        <f>IF(N358="zákl. přenesená",J358,0)</f>
        <v>0</v>
      </c>
      <c r="BH358" s="140">
        <f>IF(N358="sníž. přenesená",J358,0)</f>
        <v>0</v>
      </c>
      <c r="BI358" s="140">
        <f>IF(N358="nulová",J358,0)</f>
        <v>0</v>
      </c>
      <c r="BJ358" s="18" t="s">
        <v>34</v>
      </c>
      <c r="BK358" s="140">
        <f>ROUND(I358*H358,2)</f>
        <v>0</v>
      </c>
      <c r="BL358" s="18" t="s">
        <v>175</v>
      </c>
      <c r="BM358" s="139" t="s">
        <v>698</v>
      </c>
    </row>
    <row r="359" spans="2:65" s="1" customFormat="1" ht="10.199999999999999" hidden="1">
      <c r="B359" s="33"/>
      <c r="D359" s="141" t="s">
        <v>140</v>
      </c>
      <c r="F359" s="142" t="s">
        <v>486</v>
      </c>
      <c r="I359" s="143"/>
      <c r="L359" s="33"/>
      <c r="M359" s="144"/>
      <c r="T359" s="54"/>
      <c r="AT359" s="18" t="s">
        <v>140</v>
      </c>
      <c r="AU359" s="18" t="s">
        <v>81</v>
      </c>
    </row>
    <row r="360" spans="2:65" s="12" customFormat="1" ht="10.199999999999999">
      <c r="B360" s="145"/>
      <c r="D360" s="146" t="s">
        <v>142</v>
      </c>
      <c r="E360" s="147" t="s">
        <v>19</v>
      </c>
      <c r="F360" s="148" t="s">
        <v>589</v>
      </c>
      <c r="H360" s="147" t="s">
        <v>19</v>
      </c>
      <c r="I360" s="149"/>
      <c r="L360" s="145"/>
      <c r="M360" s="150"/>
      <c r="T360" s="151"/>
      <c r="AT360" s="147" t="s">
        <v>142</v>
      </c>
      <c r="AU360" s="147" t="s">
        <v>81</v>
      </c>
      <c r="AV360" s="12" t="s">
        <v>34</v>
      </c>
      <c r="AW360" s="12" t="s">
        <v>33</v>
      </c>
      <c r="AX360" s="12" t="s">
        <v>73</v>
      </c>
      <c r="AY360" s="147" t="s">
        <v>131</v>
      </c>
    </row>
    <row r="361" spans="2:65" s="13" customFormat="1" ht="10.199999999999999">
      <c r="B361" s="152"/>
      <c r="D361" s="146" t="s">
        <v>142</v>
      </c>
      <c r="E361" s="153" t="s">
        <v>19</v>
      </c>
      <c r="F361" s="154" t="s">
        <v>684</v>
      </c>
      <c r="H361" s="155">
        <v>10</v>
      </c>
      <c r="I361" s="156"/>
      <c r="L361" s="152"/>
      <c r="M361" s="157"/>
      <c r="T361" s="158"/>
      <c r="AT361" s="153" t="s">
        <v>142</v>
      </c>
      <c r="AU361" s="153" t="s">
        <v>81</v>
      </c>
      <c r="AV361" s="13" t="s">
        <v>81</v>
      </c>
      <c r="AW361" s="13" t="s">
        <v>33</v>
      </c>
      <c r="AX361" s="13" t="s">
        <v>73</v>
      </c>
      <c r="AY361" s="153" t="s">
        <v>131</v>
      </c>
    </row>
    <row r="362" spans="2:65" s="12" customFormat="1" ht="10.199999999999999">
      <c r="B362" s="145"/>
      <c r="D362" s="146" t="s">
        <v>142</v>
      </c>
      <c r="E362" s="147" t="s">
        <v>19</v>
      </c>
      <c r="F362" s="148" t="s">
        <v>562</v>
      </c>
      <c r="H362" s="147" t="s">
        <v>19</v>
      </c>
      <c r="I362" s="149"/>
      <c r="L362" s="145"/>
      <c r="M362" s="150"/>
      <c r="T362" s="151"/>
      <c r="AT362" s="147" t="s">
        <v>142</v>
      </c>
      <c r="AU362" s="147" t="s">
        <v>81</v>
      </c>
      <c r="AV362" s="12" t="s">
        <v>34</v>
      </c>
      <c r="AW362" s="12" t="s">
        <v>33</v>
      </c>
      <c r="AX362" s="12" t="s">
        <v>73</v>
      </c>
      <c r="AY362" s="147" t="s">
        <v>131</v>
      </c>
    </row>
    <row r="363" spans="2:65" s="13" customFormat="1" ht="10.199999999999999">
      <c r="B363" s="152"/>
      <c r="D363" s="146" t="s">
        <v>142</v>
      </c>
      <c r="E363" s="153" t="s">
        <v>19</v>
      </c>
      <c r="F363" s="154" t="s">
        <v>685</v>
      </c>
      <c r="H363" s="155">
        <v>3.5</v>
      </c>
      <c r="I363" s="156"/>
      <c r="L363" s="152"/>
      <c r="M363" s="157"/>
      <c r="T363" s="158"/>
      <c r="AT363" s="153" t="s">
        <v>142</v>
      </c>
      <c r="AU363" s="153" t="s">
        <v>81</v>
      </c>
      <c r="AV363" s="13" t="s">
        <v>81</v>
      </c>
      <c r="AW363" s="13" t="s">
        <v>33</v>
      </c>
      <c r="AX363" s="13" t="s">
        <v>73</v>
      </c>
      <c r="AY363" s="153" t="s">
        <v>131</v>
      </c>
    </row>
    <row r="364" spans="2:65" s="14" customFormat="1" ht="10.199999999999999">
      <c r="B364" s="159"/>
      <c r="D364" s="146" t="s">
        <v>142</v>
      </c>
      <c r="E364" s="160" t="s">
        <v>19</v>
      </c>
      <c r="F364" s="161" t="s">
        <v>147</v>
      </c>
      <c r="H364" s="162">
        <v>13.5</v>
      </c>
      <c r="I364" s="163"/>
      <c r="L364" s="159"/>
      <c r="M364" s="164"/>
      <c r="T364" s="165"/>
      <c r="AT364" s="160" t="s">
        <v>142</v>
      </c>
      <c r="AU364" s="160" t="s">
        <v>81</v>
      </c>
      <c r="AV364" s="14" t="s">
        <v>87</v>
      </c>
      <c r="AW364" s="14" t="s">
        <v>33</v>
      </c>
      <c r="AX364" s="14" t="s">
        <v>34</v>
      </c>
      <c r="AY364" s="160" t="s">
        <v>131</v>
      </c>
    </row>
    <row r="365" spans="2:65" s="1" customFormat="1" ht="44.25" customHeight="1">
      <c r="B365" s="33"/>
      <c r="C365" s="128" t="s">
        <v>476</v>
      </c>
      <c r="D365" s="128" t="s">
        <v>134</v>
      </c>
      <c r="E365" s="129" t="s">
        <v>699</v>
      </c>
      <c r="F365" s="130" t="s">
        <v>700</v>
      </c>
      <c r="G365" s="131" t="s">
        <v>252</v>
      </c>
      <c r="H365" s="132">
        <v>0.20799999999999999</v>
      </c>
      <c r="I365" s="133"/>
      <c r="J365" s="134">
        <f>ROUND(I365*H365,2)</f>
        <v>0</v>
      </c>
      <c r="K365" s="130" t="s">
        <v>138</v>
      </c>
      <c r="L365" s="33"/>
      <c r="M365" s="135" t="s">
        <v>19</v>
      </c>
      <c r="N365" s="136" t="s">
        <v>44</v>
      </c>
      <c r="P365" s="137">
        <f>O365*H365</f>
        <v>0</v>
      </c>
      <c r="Q365" s="137">
        <v>0</v>
      </c>
      <c r="R365" s="137">
        <f>Q365*H365</f>
        <v>0</v>
      </c>
      <c r="S365" s="137">
        <v>0</v>
      </c>
      <c r="T365" s="138">
        <f>S365*H365</f>
        <v>0</v>
      </c>
      <c r="AR365" s="139" t="s">
        <v>175</v>
      </c>
      <c r="AT365" s="139" t="s">
        <v>134</v>
      </c>
      <c r="AU365" s="139" t="s">
        <v>81</v>
      </c>
      <c r="AY365" s="18" t="s">
        <v>131</v>
      </c>
      <c r="BE365" s="140">
        <f>IF(N365="základní",J365,0)</f>
        <v>0</v>
      </c>
      <c r="BF365" s="140">
        <f>IF(N365="snížená",J365,0)</f>
        <v>0</v>
      </c>
      <c r="BG365" s="140">
        <f>IF(N365="zákl. přenesená",J365,0)</f>
        <v>0</v>
      </c>
      <c r="BH365" s="140">
        <f>IF(N365="sníž. přenesená",J365,0)</f>
        <v>0</v>
      </c>
      <c r="BI365" s="140">
        <f>IF(N365="nulová",J365,0)</f>
        <v>0</v>
      </c>
      <c r="BJ365" s="18" t="s">
        <v>34</v>
      </c>
      <c r="BK365" s="140">
        <f>ROUND(I365*H365,2)</f>
        <v>0</v>
      </c>
      <c r="BL365" s="18" t="s">
        <v>175</v>
      </c>
      <c r="BM365" s="139" t="s">
        <v>701</v>
      </c>
    </row>
    <row r="366" spans="2:65" s="1" customFormat="1" ht="10.199999999999999" hidden="1">
      <c r="B366" s="33"/>
      <c r="D366" s="141" t="s">
        <v>140</v>
      </c>
      <c r="F366" s="142" t="s">
        <v>702</v>
      </c>
      <c r="I366" s="143"/>
      <c r="L366" s="33"/>
      <c r="M366" s="144"/>
      <c r="T366" s="54"/>
      <c r="AT366" s="18" t="s">
        <v>140</v>
      </c>
      <c r="AU366" s="18" t="s">
        <v>81</v>
      </c>
    </row>
    <row r="367" spans="2:65" s="11" customFormat="1" ht="22.8" customHeight="1">
      <c r="B367" s="116"/>
      <c r="D367" s="117" t="s">
        <v>72</v>
      </c>
      <c r="E367" s="126" t="s">
        <v>492</v>
      </c>
      <c r="F367" s="126" t="s">
        <v>493</v>
      </c>
      <c r="I367" s="119"/>
      <c r="J367" s="127">
        <f>BK367</f>
        <v>0</v>
      </c>
      <c r="L367" s="116"/>
      <c r="M367" s="121"/>
      <c r="P367" s="122">
        <f>SUM(P368:P374)</f>
        <v>0</v>
      </c>
      <c r="R367" s="122">
        <f>SUM(R368:R374)</f>
        <v>8.6732799999999985E-3</v>
      </c>
      <c r="T367" s="123">
        <f>SUM(T368:T374)</f>
        <v>0</v>
      </c>
      <c r="AR367" s="117" t="s">
        <v>81</v>
      </c>
      <c r="AT367" s="124" t="s">
        <v>72</v>
      </c>
      <c r="AU367" s="124" t="s">
        <v>34</v>
      </c>
      <c r="AY367" s="117" t="s">
        <v>131</v>
      </c>
      <c r="BK367" s="125">
        <f>SUM(BK368:BK374)</f>
        <v>0</v>
      </c>
    </row>
    <row r="368" spans="2:65" s="1" customFormat="1" ht="16.5" customHeight="1">
      <c r="B368" s="33"/>
      <c r="C368" s="128" t="s">
        <v>482</v>
      </c>
      <c r="D368" s="128" t="s">
        <v>134</v>
      </c>
      <c r="E368" s="129" t="s">
        <v>495</v>
      </c>
      <c r="F368" s="130" t="s">
        <v>496</v>
      </c>
      <c r="G368" s="131" t="s">
        <v>137</v>
      </c>
      <c r="H368" s="132">
        <v>61.951999999999998</v>
      </c>
      <c r="I368" s="133"/>
      <c r="J368" s="134">
        <f>ROUND(I368*H368,2)</f>
        <v>0</v>
      </c>
      <c r="K368" s="130" t="s">
        <v>138</v>
      </c>
      <c r="L368" s="33"/>
      <c r="M368" s="135" t="s">
        <v>19</v>
      </c>
      <c r="N368" s="136" t="s">
        <v>44</v>
      </c>
      <c r="P368" s="137">
        <f>O368*H368</f>
        <v>0</v>
      </c>
      <c r="Q368" s="137">
        <v>1.3999999999999999E-4</v>
      </c>
      <c r="R368" s="137">
        <f>Q368*H368</f>
        <v>8.6732799999999985E-3</v>
      </c>
      <c r="S368" s="137">
        <v>0</v>
      </c>
      <c r="T368" s="138">
        <f>S368*H368</f>
        <v>0</v>
      </c>
      <c r="AR368" s="139" t="s">
        <v>175</v>
      </c>
      <c r="AT368" s="139" t="s">
        <v>134</v>
      </c>
      <c r="AU368" s="139" t="s">
        <v>81</v>
      </c>
      <c r="AY368" s="18" t="s">
        <v>131</v>
      </c>
      <c r="BE368" s="140">
        <f>IF(N368="základní",J368,0)</f>
        <v>0</v>
      </c>
      <c r="BF368" s="140">
        <f>IF(N368="snížená",J368,0)</f>
        <v>0</v>
      </c>
      <c r="BG368" s="140">
        <f>IF(N368="zákl. přenesená",J368,0)</f>
        <v>0</v>
      </c>
      <c r="BH368" s="140">
        <f>IF(N368="sníž. přenesená",J368,0)</f>
        <v>0</v>
      </c>
      <c r="BI368" s="140">
        <f>IF(N368="nulová",J368,0)</f>
        <v>0</v>
      </c>
      <c r="BJ368" s="18" t="s">
        <v>34</v>
      </c>
      <c r="BK368" s="140">
        <f>ROUND(I368*H368,2)</f>
        <v>0</v>
      </c>
      <c r="BL368" s="18" t="s">
        <v>175</v>
      </c>
      <c r="BM368" s="139" t="s">
        <v>306</v>
      </c>
    </row>
    <row r="369" spans="2:65" s="1" customFormat="1" ht="10.199999999999999" hidden="1">
      <c r="B369" s="33"/>
      <c r="D369" s="141" t="s">
        <v>140</v>
      </c>
      <c r="F369" s="142" t="s">
        <v>498</v>
      </c>
      <c r="I369" s="143"/>
      <c r="L369" s="33"/>
      <c r="M369" s="144"/>
      <c r="T369" s="54"/>
      <c r="AT369" s="18" t="s">
        <v>140</v>
      </c>
      <c r="AU369" s="18" t="s">
        <v>81</v>
      </c>
    </row>
    <row r="370" spans="2:65" s="12" customFormat="1" ht="20.399999999999999">
      <c r="B370" s="145"/>
      <c r="D370" s="146" t="s">
        <v>142</v>
      </c>
      <c r="E370" s="147" t="s">
        <v>19</v>
      </c>
      <c r="F370" s="148" t="s">
        <v>703</v>
      </c>
      <c r="H370" s="147" t="s">
        <v>19</v>
      </c>
      <c r="I370" s="149"/>
      <c r="L370" s="145"/>
      <c r="M370" s="150"/>
      <c r="T370" s="151"/>
      <c r="AT370" s="147" t="s">
        <v>142</v>
      </c>
      <c r="AU370" s="147" t="s">
        <v>81</v>
      </c>
      <c r="AV370" s="12" t="s">
        <v>34</v>
      </c>
      <c r="AW370" s="12" t="s">
        <v>33</v>
      </c>
      <c r="AX370" s="12" t="s">
        <v>73</v>
      </c>
      <c r="AY370" s="147" t="s">
        <v>131</v>
      </c>
    </row>
    <row r="371" spans="2:65" s="13" customFormat="1" ht="10.199999999999999">
      <c r="B371" s="152"/>
      <c r="D371" s="146" t="s">
        <v>142</v>
      </c>
      <c r="E371" s="153" t="s">
        <v>19</v>
      </c>
      <c r="F371" s="154" t="s">
        <v>704</v>
      </c>
      <c r="H371" s="155">
        <v>55.734999999999999</v>
      </c>
      <c r="I371" s="156"/>
      <c r="L371" s="152"/>
      <c r="M371" s="157"/>
      <c r="T371" s="158"/>
      <c r="AT371" s="153" t="s">
        <v>142</v>
      </c>
      <c r="AU371" s="153" t="s">
        <v>81</v>
      </c>
      <c r="AV371" s="13" t="s">
        <v>81</v>
      </c>
      <c r="AW371" s="13" t="s">
        <v>33</v>
      </c>
      <c r="AX371" s="13" t="s">
        <v>73</v>
      </c>
      <c r="AY371" s="153" t="s">
        <v>131</v>
      </c>
    </row>
    <row r="372" spans="2:65" s="12" customFormat="1" ht="10.199999999999999">
      <c r="B372" s="145"/>
      <c r="D372" s="146" t="s">
        <v>142</v>
      </c>
      <c r="E372" s="147" t="s">
        <v>19</v>
      </c>
      <c r="F372" s="148" t="s">
        <v>705</v>
      </c>
      <c r="H372" s="147" t="s">
        <v>19</v>
      </c>
      <c r="I372" s="149"/>
      <c r="L372" s="145"/>
      <c r="M372" s="150"/>
      <c r="T372" s="151"/>
      <c r="AT372" s="147" t="s">
        <v>142</v>
      </c>
      <c r="AU372" s="147" t="s">
        <v>81</v>
      </c>
      <c r="AV372" s="12" t="s">
        <v>34</v>
      </c>
      <c r="AW372" s="12" t="s">
        <v>33</v>
      </c>
      <c r="AX372" s="12" t="s">
        <v>73</v>
      </c>
      <c r="AY372" s="147" t="s">
        <v>131</v>
      </c>
    </row>
    <row r="373" spans="2:65" s="13" customFormat="1" ht="10.199999999999999">
      <c r="B373" s="152"/>
      <c r="D373" s="146" t="s">
        <v>142</v>
      </c>
      <c r="E373" s="153" t="s">
        <v>19</v>
      </c>
      <c r="F373" s="154" t="s">
        <v>706</v>
      </c>
      <c r="H373" s="155">
        <v>6.2169999999999996</v>
      </c>
      <c r="I373" s="156"/>
      <c r="L373" s="152"/>
      <c r="M373" s="157"/>
      <c r="T373" s="158"/>
      <c r="AT373" s="153" t="s">
        <v>142</v>
      </c>
      <c r="AU373" s="153" t="s">
        <v>81</v>
      </c>
      <c r="AV373" s="13" t="s">
        <v>81</v>
      </c>
      <c r="AW373" s="13" t="s">
        <v>33</v>
      </c>
      <c r="AX373" s="13" t="s">
        <v>73</v>
      </c>
      <c r="AY373" s="153" t="s">
        <v>131</v>
      </c>
    </row>
    <row r="374" spans="2:65" s="14" customFormat="1" ht="10.199999999999999">
      <c r="B374" s="159"/>
      <c r="D374" s="146" t="s">
        <v>142</v>
      </c>
      <c r="E374" s="160" t="s">
        <v>19</v>
      </c>
      <c r="F374" s="161" t="s">
        <v>147</v>
      </c>
      <c r="H374" s="162">
        <v>61.951999999999998</v>
      </c>
      <c r="I374" s="163"/>
      <c r="L374" s="159"/>
      <c r="M374" s="164"/>
      <c r="T374" s="165"/>
      <c r="AT374" s="160" t="s">
        <v>142</v>
      </c>
      <c r="AU374" s="160" t="s">
        <v>81</v>
      </c>
      <c r="AV374" s="14" t="s">
        <v>87</v>
      </c>
      <c r="AW374" s="14" t="s">
        <v>33</v>
      </c>
      <c r="AX374" s="14" t="s">
        <v>34</v>
      </c>
      <c r="AY374" s="160" t="s">
        <v>131</v>
      </c>
    </row>
    <row r="375" spans="2:65" s="11" customFormat="1" ht="22.8" customHeight="1">
      <c r="B375" s="116"/>
      <c r="D375" s="117" t="s">
        <v>72</v>
      </c>
      <c r="E375" s="126" t="s">
        <v>707</v>
      </c>
      <c r="F375" s="126" t="s">
        <v>708</v>
      </c>
      <c r="I375" s="119"/>
      <c r="J375" s="127">
        <f>BK375</f>
        <v>0</v>
      </c>
      <c r="L375" s="116"/>
      <c r="M375" s="121"/>
      <c r="P375" s="122">
        <f>SUM(P376:P379)</f>
        <v>0</v>
      </c>
      <c r="R375" s="122">
        <f>SUM(R376:R379)</f>
        <v>0</v>
      </c>
      <c r="T375" s="123">
        <f>SUM(T376:T379)</f>
        <v>0.161</v>
      </c>
      <c r="AR375" s="117" t="s">
        <v>81</v>
      </c>
      <c r="AT375" s="124" t="s">
        <v>72</v>
      </c>
      <c r="AU375" s="124" t="s">
        <v>34</v>
      </c>
      <c r="AY375" s="117" t="s">
        <v>131</v>
      </c>
      <c r="BK375" s="125">
        <f>SUM(BK376:BK379)</f>
        <v>0</v>
      </c>
    </row>
    <row r="376" spans="2:65" s="1" customFormat="1" ht="37.799999999999997" customHeight="1">
      <c r="B376" s="33"/>
      <c r="C376" s="128" t="s">
        <v>487</v>
      </c>
      <c r="D376" s="128" t="s">
        <v>134</v>
      </c>
      <c r="E376" s="129" t="s">
        <v>709</v>
      </c>
      <c r="F376" s="130" t="s">
        <v>710</v>
      </c>
      <c r="G376" s="131" t="s">
        <v>711</v>
      </c>
      <c r="H376" s="132">
        <v>161</v>
      </c>
      <c r="I376" s="133"/>
      <c r="J376" s="134">
        <f>ROUND(I376*H376,2)</f>
        <v>0</v>
      </c>
      <c r="K376" s="130" t="s">
        <v>19</v>
      </c>
      <c r="L376" s="33"/>
      <c r="M376" s="135" t="s">
        <v>19</v>
      </c>
      <c r="N376" s="136" t="s">
        <v>44</v>
      </c>
      <c r="P376" s="137">
        <f>O376*H376</f>
        <v>0</v>
      </c>
      <c r="Q376" s="137">
        <v>0</v>
      </c>
      <c r="R376" s="137">
        <f>Q376*H376</f>
        <v>0</v>
      </c>
      <c r="S376" s="137">
        <v>1E-3</v>
      </c>
      <c r="T376" s="138">
        <f>S376*H376</f>
        <v>0.161</v>
      </c>
      <c r="AR376" s="139" t="s">
        <v>175</v>
      </c>
      <c r="AT376" s="139" t="s">
        <v>134</v>
      </c>
      <c r="AU376" s="139" t="s">
        <v>81</v>
      </c>
      <c r="AY376" s="18" t="s">
        <v>131</v>
      </c>
      <c r="BE376" s="140">
        <f>IF(N376="základní",J376,0)</f>
        <v>0</v>
      </c>
      <c r="BF376" s="140">
        <f>IF(N376="snížená",J376,0)</f>
        <v>0</v>
      </c>
      <c r="BG376" s="140">
        <f>IF(N376="zákl. přenesená",J376,0)</f>
        <v>0</v>
      </c>
      <c r="BH376" s="140">
        <f>IF(N376="sníž. přenesená",J376,0)</f>
        <v>0</v>
      </c>
      <c r="BI376" s="140">
        <f>IF(N376="nulová",J376,0)</f>
        <v>0</v>
      </c>
      <c r="BJ376" s="18" t="s">
        <v>34</v>
      </c>
      <c r="BK376" s="140">
        <f>ROUND(I376*H376,2)</f>
        <v>0</v>
      </c>
      <c r="BL376" s="18" t="s">
        <v>175</v>
      </c>
      <c r="BM376" s="139" t="s">
        <v>712</v>
      </c>
    </row>
    <row r="377" spans="2:65" s="12" customFormat="1" ht="10.199999999999999">
      <c r="B377" s="145"/>
      <c r="D377" s="146" t="s">
        <v>142</v>
      </c>
      <c r="E377" s="147" t="s">
        <v>19</v>
      </c>
      <c r="F377" s="148" t="s">
        <v>713</v>
      </c>
      <c r="H377" s="147" t="s">
        <v>19</v>
      </c>
      <c r="I377" s="149"/>
      <c r="L377" s="145"/>
      <c r="M377" s="150"/>
      <c r="T377" s="151"/>
      <c r="AT377" s="147" t="s">
        <v>142</v>
      </c>
      <c r="AU377" s="147" t="s">
        <v>81</v>
      </c>
      <c r="AV377" s="12" t="s">
        <v>34</v>
      </c>
      <c r="AW377" s="12" t="s">
        <v>33</v>
      </c>
      <c r="AX377" s="12" t="s">
        <v>73</v>
      </c>
      <c r="AY377" s="147" t="s">
        <v>131</v>
      </c>
    </row>
    <row r="378" spans="2:65" s="13" customFormat="1" ht="10.199999999999999">
      <c r="B378" s="152"/>
      <c r="D378" s="146" t="s">
        <v>142</v>
      </c>
      <c r="E378" s="153" t="s">
        <v>19</v>
      </c>
      <c r="F378" s="154" t="s">
        <v>714</v>
      </c>
      <c r="H378" s="155">
        <v>161</v>
      </c>
      <c r="I378" s="156"/>
      <c r="L378" s="152"/>
      <c r="M378" s="157"/>
      <c r="T378" s="158"/>
      <c r="AT378" s="153" t="s">
        <v>142</v>
      </c>
      <c r="AU378" s="153" t="s">
        <v>81</v>
      </c>
      <c r="AV378" s="13" t="s">
        <v>81</v>
      </c>
      <c r="AW378" s="13" t="s">
        <v>33</v>
      </c>
      <c r="AX378" s="13" t="s">
        <v>73</v>
      </c>
      <c r="AY378" s="153" t="s">
        <v>131</v>
      </c>
    </row>
    <row r="379" spans="2:65" s="14" customFormat="1" ht="10.199999999999999">
      <c r="B379" s="159"/>
      <c r="D379" s="146" t="s">
        <v>142</v>
      </c>
      <c r="E379" s="160" t="s">
        <v>19</v>
      </c>
      <c r="F379" s="161" t="s">
        <v>147</v>
      </c>
      <c r="H379" s="162">
        <v>161</v>
      </c>
      <c r="I379" s="163"/>
      <c r="L379" s="159"/>
      <c r="M379" s="164"/>
      <c r="T379" s="165"/>
      <c r="AT379" s="160" t="s">
        <v>142</v>
      </c>
      <c r="AU379" s="160" t="s">
        <v>81</v>
      </c>
      <c r="AV379" s="14" t="s">
        <v>87</v>
      </c>
      <c r="AW379" s="14" t="s">
        <v>33</v>
      </c>
      <c r="AX379" s="14" t="s">
        <v>34</v>
      </c>
      <c r="AY379" s="160" t="s">
        <v>131</v>
      </c>
    </row>
    <row r="380" spans="2:65" s="11" customFormat="1" ht="25.95" customHeight="1">
      <c r="B380" s="116"/>
      <c r="D380" s="117" t="s">
        <v>72</v>
      </c>
      <c r="E380" s="118" t="s">
        <v>291</v>
      </c>
      <c r="F380" s="118" t="s">
        <v>511</v>
      </c>
      <c r="I380" s="119"/>
      <c r="J380" s="120">
        <f>BK380</f>
        <v>0</v>
      </c>
      <c r="L380" s="116"/>
      <c r="M380" s="121"/>
      <c r="P380" s="122">
        <f>P381</f>
        <v>0</v>
      </c>
      <c r="R380" s="122">
        <f>R381</f>
        <v>0</v>
      </c>
      <c r="T380" s="123">
        <f>T381</f>
        <v>0</v>
      </c>
      <c r="AR380" s="117" t="s">
        <v>84</v>
      </c>
      <c r="AT380" s="124" t="s">
        <v>72</v>
      </c>
      <c r="AU380" s="124" t="s">
        <v>73</v>
      </c>
      <c r="AY380" s="117" t="s">
        <v>131</v>
      </c>
      <c r="BK380" s="125">
        <f>BK381</f>
        <v>0</v>
      </c>
    </row>
    <row r="381" spans="2:65" s="11" customFormat="1" ht="22.8" customHeight="1">
      <c r="B381" s="116"/>
      <c r="D381" s="117" t="s">
        <v>72</v>
      </c>
      <c r="E381" s="126" t="s">
        <v>512</v>
      </c>
      <c r="F381" s="126" t="s">
        <v>513</v>
      </c>
      <c r="I381" s="119"/>
      <c r="J381" s="127">
        <f>BK381</f>
        <v>0</v>
      </c>
      <c r="L381" s="116"/>
      <c r="M381" s="121"/>
      <c r="P381" s="122">
        <f>SUM(P382:P396)</f>
        <v>0</v>
      </c>
      <c r="R381" s="122">
        <f>SUM(R382:R396)</f>
        <v>0</v>
      </c>
      <c r="T381" s="123">
        <f>SUM(T382:T396)</f>
        <v>0</v>
      </c>
      <c r="AR381" s="117" t="s">
        <v>84</v>
      </c>
      <c r="AT381" s="124" t="s">
        <v>72</v>
      </c>
      <c r="AU381" s="124" t="s">
        <v>34</v>
      </c>
      <c r="AY381" s="117" t="s">
        <v>131</v>
      </c>
      <c r="BK381" s="125">
        <f>SUM(BK382:BK396)</f>
        <v>0</v>
      </c>
    </row>
    <row r="382" spans="2:65" s="1" customFormat="1" ht="24.15" customHeight="1">
      <c r="B382" s="33"/>
      <c r="C382" s="128" t="s">
        <v>494</v>
      </c>
      <c r="D382" s="128" t="s">
        <v>134</v>
      </c>
      <c r="E382" s="129" t="s">
        <v>515</v>
      </c>
      <c r="F382" s="130" t="s">
        <v>516</v>
      </c>
      <c r="G382" s="131" t="s">
        <v>214</v>
      </c>
      <c r="H382" s="132">
        <v>42.98</v>
      </c>
      <c r="I382" s="133"/>
      <c r="J382" s="134">
        <f>ROUND(I382*H382,2)</f>
        <v>0</v>
      </c>
      <c r="K382" s="130" t="s">
        <v>138</v>
      </c>
      <c r="L382" s="33"/>
      <c r="M382" s="135" t="s">
        <v>19</v>
      </c>
      <c r="N382" s="136" t="s">
        <v>44</v>
      </c>
      <c r="P382" s="137">
        <f>O382*H382</f>
        <v>0</v>
      </c>
      <c r="Q382" s="137">
        <v>0</v>
      </c>
      <c r="R382" s="137">
        <f>Q382*H382</f>
        <v>0</v>
      </c>
      <c r="S382" s="137">
        <v>0</v>
      </c>
      <c r="T382" s="138">
        <f>S382*H382</f>
        <v>0</v>
      </c>
      <c r="AR382" s="139" t="s">
        <v>517</v>
      </c>
      <c r="AT382" s="139" t="s">
        <v>134</v>
      </c>
      <c r="AU382" s="139" t="s">
        <v>81</v>
      </c>
      <c r="AY382" s="18" t="s">
        <v>131</v>
      </c>
      <c r="BE382" s="140">
        <f>IF(N382="základní",J382,0)</f>
        <v>0</v>
      </c>
      <c r="BF382" s="140">
        <f>IF(N382="snížená",J382,0)</f>
        <v>0</v>
      </c>
      <c r="BG382" s="140">
        <f>IF(N382="zákl. přenesená",J382,0)</f>
        <v>0</v>
      </c>
      <c r="BH382" s="140">
        <f>IF(N382="sníž. přenesená",J382,0)</f>
        <v>0</v>
      </c>
      <c r="BI382" s="140">
        <f>IF(N382="nulová",J382,0)</f>
        <v>0</v>
      </c>
      <c r="BJ382" s="18" t="s">
        <v>34</v>
      </c>
      <c r="BK382" s="140">
        <f>ROUND(I382*H382,2)</f>
        <v>0</v>
      </c>
      <c r="BL382" s="18" t="s">
        <v>517</v>
      </c>
      <c r="BM382" s="139" t="s">
        <v>715</v>
      </c>
    </row>
    <row r="383" spans="2:65" s="1" customFormat="1" ht="10.199999999999999" hidden="1">
      <c r="B383" s="33"/>
      <c r="D383" s="141" t="s">
        <v>140</v>
      </c>
      <c r="F383" s="142" t="s">
        <v>519</v>
      </c>
      <c r="I383" s="143"/>
      <c r="L383" s="33"/>
      <c r="M383" s="144"/>
      <c r="T383" s="54"/>
      <c r="AT383" s="18" t="s">
        <v>140</v>
      </c>
      <c r="AU383" s="18" t="s">
        <v>81</v>
      </c>
    </row>
    <row r="384" spans="2:65" s="1" customFormat="1" ht="19.2">
      <c r="B384" s="33"/>
      <c r="D384" s="146" t="s">
        <v>368</v>
      </c>
      <c r="F384" s="183" t="s">
        <v>520</v>
      </c>
      <c r="I384" s="143"/>
      <c r="L384" s="33"/>
      <c r="M384" s="144"/>
      <c r="T384" s="54"/>
      <c r="AT384" s="18" t="s">
        <v>368</v>
      </c>
      <c r="AU384" s="18" t="s">
        <v>81</v>
      </c>
    </row>
    <row r="385" spans="2:65" s="12" customFormat="1" ht="10.199999999999999">
      <c r="B385" s="145"/>
      <c r="D385" s="146" t="s">
        <v>142</v>
      </c>
      <c r="E385" s="147" t="s">
        <v>19</v>
      </c>
      <c r="F385" s="148" t="s">
        <v>716</v>
      </c>
      <c r="H385" s="147" t="s">
        <v>19</v>
      </c>
      <c r="I385" s="149"/>
      <c r="L385" s="145"/>
      <c r="M385" s="150"/>
      <c r="T385" s="151"/>
      <c r="AT385" s="147" t="s">
        <v>142</v>
      </c>
      <c r="AU385" s="147" t="s">
        <v>81</v>
      </c>
      <c r="AV385" s="12" t="s">
        <v>34</v>
      </c>
      <c r="AW385" s="12" t="s">
        <v>33</v>
      </c>
      <c r="AX385" s="12" t="s">
        <v>73</v>
      </c>
      <c r="AY385" s="147" t="s">
        <v>131</v>
      </c>
    </row>
    <row r="386" spans="2:65" s="13" customFormat="1" ht="10.199999999999999">
      <c r="B386" s="152"/>
      <c r="D386" s="146" t="s">
        <v>142</v>
      </c>
      <c r="E386" s="153" t="s">
        <v>19</v>
      </c>
      <c r="F386" s="154" t="s">
        <v>614</v>
      </c>
      <c r="H386" s="155">
        <v>42.98</v>
      </c>
      <c r="I386" s="156"/>
      <c r="L386" s="152"/>
      <c r="M386" s="157"/>
      <c r="T386" s="158"/>
      <c r="AT386" s="153" t="s">
        <v>142</v>
      </c>
      <c r="AU386" s="153" t="s">
        <v>81</v>
      </c>
      <c r="AV386" s="13" t="s">
        <v>81</v>
      </c>
      <c r="AW386" s="13" t="s">
        <v>33</v>
      </c>
      <c r="AX386" s="13" t="s">
        <v>73</v>
      </c>
      <c r="AY386" s="153" t="s">
        <v>131</v>
      </c>
    </row>
    <row r="387" spans="2:65" s="12" customFormat="1" ht="10.199999999999999">
      <c r="B387" s="145"/>
      <c r="D387" s="146" t="s">
        <v>142</v>
      </c>
      <c r="E387" s="147" t="s">
        <v>19</v>
      </c>
      <c r="F387" s="148" t="s">
        <v>717</v>
      </c>
      <c r="H387" s="147" t="s">
        <v>19</v>
      </c>
      <c r="I387" s="149"/>
      <c r="L387" s="145"/>
      <c r="M387" s="150"/>
      <c r="T387" s="151"/>
      <c r="AT387" s="147" t="s">
        <v>142</v>
      </c>
      <c r="AU387" s="147" t="s">
        <v>81</v>
      </c>
      <c r="AV387" s="12" t="s">
        <v>34</v>
      </c>
      <c r="AW387" s="12" t="s">
        <v>33</v>
      </c>
      <c r="AX387" s="12" t="s">
        <v>73</v>
      </c>
      <c r="AY387" s="147" t="s">
        <v>131</v>
      </c>
    </row>
    <row r="388" spans="2:65" s="14" customFormat="1" ht="10.199999999999999">
      <c r="B388" s="159"/>
      <c r="D388" s="146" t="s">
        <v>142</v>
      </c>
      <c r="E388" s="160" t="s">
        <v>19</v>
      </c>
      <c r="F388" s="161" t="s">
        <v>147</v>
      </c>
      <c r="H388" s="162">
        <v>42.98</v>
      </c>
      <c r="I388" s="163"/>
      <c r="L388" s="159"/>
      <c r="M388" s="164"/>
      <c r="T388" s="165"/>
      <c r="AT388" s="160" t="s">
        <v>142</v>
      </c>
      <c r="AU388" s="160" t="s">
        <v>81</v>
      </c>
      <c r="AV388" s="14" t="s">
        <v>87</v>
      </c>
      <c r="AW388" s="14" t="s">
        <v>33</v>
      </c>
      <c r="AX388" s="14" t="s">
        <v>34</v>
      </c>
      <c r="AY388" s="160" t="s">
        <v>131</v>
      </c>
    </row>
    <row r="389" spans="2:65" s="1" customFormat="1" ht="49.05" customHeight="1">
      <c r="B389" s="33"/>
      <c r="C389" s="128" t="s">
        <v>504</v>
      </c>
      <c r="D389" s="128" t="s">
        <v>134</v>
      </c>
      <c r="E389" s="129" t="s">
        <v>525</v>
      </c>
      <c r="F389" s="130" t="s">
        <v>526</v>
      </c>
      <c r="G389" s="131" t="s">
        <v>325</v>
      </c>
      <c r="H389" s="132">
        <v>1</v>
      </c>
      <c r="I389" s="133"/>
      <c r="J389" s="134">
        <f>ROUND(I389*H389,2)</f>
        <v>0</v>
      </c>
      <c r="K389" s="130" t="s">
        <v>138</v>
      </c>
      <c r="L389" s="33"/>
      <c r="M389" s="135" t="s">
        <v>19</v>
      </c>
      <c r="N389" s="136" t="s">
        <v>44</v>
      </c>
      <c r="P389" s="137">
        <f>O389*H389</f>
        <v>0</v>
      </c>
      <c r="Q389" s="137">
        <v>0</v>
      </c>
      <c r="R389" s="137">
        <f>Q389*H389</f>
        <v>0</v>
      </c>
      <c r="S389" s="137">
        <v>0</v>
      </c>
      <c r="T389" s="138">
        <f>S389*H389</f>
        <v>0</v>
      </c>
      <c r="AR389" s="139" t="s">
        <v>517</v>
      </c>
      <c r="AT389" s="139" t="s">
        <v>134</v>
      </c>
      <c r="AU389" s="139" t="s">
        <v>81</v>
      </c>
      <c r="AY389" s="18" t="s">
        <v>131</v>
      </c>
      <c r="BE389" s="140">
        <f>IF(N389="základní",J389,0)</f>
        <v>0</v>
      </c>
      <c r="BF389" s="140">
        <f>IF(N389="snížená",J389,0)</f>
        <v>0</v>
      </c>
      <c r="BG389" s="140">
        <f>IF(N389="zákl. přenesená",J389,0)</f>
        <v>0</v>
      </c>
      <c r="BH389" s="140">
        <f>IF(N389="sníž. přenesená",J389,0)</f>
        <v>0</v>
      </c>
      <c r="BI389" s="140">
        <f>IF(N389="nulová",J389,0)</f>
        <v>0</v>
      </c>
      <c r="BJ389" s="18" t="s">
        <v>34</v>
      </c>
      <c r="BK389" s="140">
        <f>ROUND(I389*H389,2)</f>
        <v>0</v>
      </c>
      <c r="BL389" s="18" t="s">
        <v>517</v>
      </c>
      <c r="BM389" s="139" t="s">
        <v>718</v>
      </c>
    </row>
    <row r="390" spans="2:65" s="1" customFormat="1" ht="10.199999999999999" hidden="1">
      <c r="B390" s="33"/>
      <c r="D390" s="141" t="s">
        <v>140</v>
      </c>
      <c r="F390" s="142" t="s">
        <v>528</v>
      </c>
      <c r="I390" s="143"/>
      <c r="L390" s="33"/>
      <c r="M390" s="144"/>
      <c r="T390" s="54"/>
      <c r="AT390" s="18" t="s">
        <v>140</v>
      </c>
      <c r="AU390" s="18" t="s">
        <v>81</v>
      </c>
    </row>
    <row r="391" spans="2:65" s="1" customFormat="1" ht="24.15" customHeight="1">
      <c r="B391" s="33"/>
      <c r="C391" s="128" t="s">
        <v>514</v>
      </c>
      <c r="D391" s="128" t="s">
        <v>134</v>
      </c>
      <c r="E391" s="129" t="s">
        <v>530</v>
      </c>
      <c r="F391" s="130" t="s">
        <v>531</v>
      </c>
      <c r="G391" s="131" t="s">
        <v>214</v>
      </c>
      <c r="H391" s="132">
        <v>42.98</v>
      </c>
      <c r="I391" s="133"/>
      <c r="J391" s="134">
        <f>ROUND(I391*H391,2)</f>
        <v>0</v>
      </c>
      <c r="K391" s="130" t="s">
        <v>138</v>
      </c>
      <c r="L391" s="33"/>
      <c r="M391" s="135" t="s">
        <v>19</v>
      </c>
      <c r="N391" s="136" t="s">
        <v>44</v>
      </c>
      <c r="P391" s="137">
        <f>O391*H391</f>
        <v>0</v>
      </c>
      <c r="Q391" s="137">
        <v>0</v>
      </c>
      <c r="R391" s="137">
        <f>Q391*H391</f>
        <v>0</v>
      </c>
      <c r="S391" s="137">
        <v>0</v>
      </c>
      <c r="T391" s="138">
        <f>S391*H391</f>
        <v>0</v>
      </c>
      <c r="AR391" s="139" t="s">
        <v>517</v>
      </c>
      <c r="AT391" s="139" t="s">
        <v>134</v>
      </c>
      <c r="AU391" s="139" t="s">
        <v>81</v>
      </c>
      <c r="AY391" s="18" t="s">
        <v>131</v>
      </c>
      <c r="BE391" s="140">
        <f>IF(N391="základní",J391,0)</f>
        <v>0</v>
      </c>
      <c r="BF391" s="140">
        <f>IF(N391="snížená",J391,0)</f>
        <v>0</v>
      </c>
      <c r="BG391" s="140">
        <f>IF(N391="zákl. přenesená",J391,0)</f>
        <v>0</v>
      </c>
      <c r="BH391" s="140">
        <f>IF(N391="sníž. přenesená",J391,0)</f>
        <v>0</v>
      </c>
      <c r="BI391" s="140">
        <f>IF(N391="nulová",J391,0)</f>
        <v>0</v>
      </c>
      <c r="BJ391" s="18" t="s">
        <v>34</v>
      </c>
      <c r="BK391" s="140">
        <f>ROUND(I391*H391,2)</f>
        <v>0</v>
      </c>
      <c r="BL391" s="18" t="s">
        <v>517</v>
      </c>
      <c r="BM391" s="139" t="s">
        <v>719</v>
      </c>
    </row>
    <row r="392" spans="2:65" s="1" customFormat="1" ht="10.199999999999999" hidden="1">
      <c r="B392" s="33"/>
      <c r="D392" s="141" t="s">
        <v>140</v>
      </c>
      <c r="F392" s="142" t="s">
        <v>533</v>
      </c>
      <c r="I392" s="143"/>
      <c r="L392" s="33"/>
      <c r="M392" s="144"/>
      <c r="T392" s="54"/>
      <c r="AT392" s="18" t="s">
        <v>140</v>
      </c>
      <c r="AU392" s="18" t="s">
        <v>81</v>
      </c>
    </row>
    <row r="393" spans="2:65" s="12" customFormat="1" ht="10.199999999999999">
      <c r="B393" s="145"/>
      <c r="D393" s="146" t="s">
        <v>142</v>
      </c>
      <c r="E393" s="147" t="s">
        <v>19</v>
      </c>
      <c r="F393" s="148" t="s">
        <v>716</v>
      </c>
      <c r="H393" s="147" t="s">
        <v>19</v>
      </c>
      <c r="I393" s="149"/>
      <c r="L393" s="145"/>
      <c r="M393" s="150"/>
      <c r="T393" s="151"/>
      <c r="AT393" s="147" t="s">
        <v>142</v>
      </c>
      <c r="AU393" s="147" t="s">
        <v>81</v>
      </c>
      <c r="AV393" s="12" t="s">
        <v>34</v>
      </c>
      <c r="AW393" s="12" t="s">
        <v>33</v>
      </c>
      <c r="AX393" s="12" t="s">
        <v>73</v>
      </c>
      <c r="AY393" s="147" t="s">
        <v>131</v>
      </c>
    </row>
    <row r="394" spans="2:65" s="13" customFormat="1" ht="10.199999999999999">
      <c r="B394" s="152"/>
      <c r="D394" s="146" t="s">
        <v>142</v>
      </c>
      <c r="E394" s="153" t="s">
        <v>19</v>
      </c>
      <c r="F394" s="154" t="s">
        <v>614</v>
      </c>
      <c r="H394" s="155">
        <v>42.98</v>
      </c>
      <c r="I394" s="156"/>
      <c r="L394" s="152"/>
      <c r="M394" s="157"/>
      <c r="T394" s="158"/>
      <c r="AT394" s="153" t="s">
        <v>142</v>
      </c>
      <c r="AU394" s="153" t="s">
        <v>81</v>
      </c>
      <c r="AV394" s="13" t="s">
        <v>81</v>
      </c>
      <c r="AW394" s="13" t="s">
        <v>33</v>
      </c>
      <c r="AX394" s="13" t="s">
        <v>73</v>
      </c>
      <c r="AY394" s="153" t="s">
        <v>131</v>
      </c>
    </row>
    <row r="395" spans="2:65" s="12" customFormat="1" ht="10.199999999999999">
      <c r="B395" s="145"/>
      <c r="D395" s="146" t="s">
        <v>142</v>
      </c>
      <c r="E395" s="147" t="s">
        <v>19</v>
      </c>
      <c r="F395" s="148" t="s">
        <v>717</v>
      </c>
      <c r="H395" s="147" t="s">
        <v>19</v>
      </c>
      <c r="I395" s="149"/>
      <c r="L395" s="145"/>
      <c r="M395" s="150"/>
      <c r="T395" s="151"/>
      <c r="AT395" s="147" t="s">
        <v>142</v>
      </c>
      <c r="AU395" s="147" t="s">
        <v>81</v>
      </c>
      <c r="AV395" s="12" t="s">
        <v>34</v>
      </c>
      <c r="AW395" s="12" t="s">
        <v>33</v>
      </c>
      <c r="AX395" s="12" t="s">
        <v>73</v>
      </c>
      <c r="AY395" s="147" t="s">
        <v>131</v>
      </c>
    </row>
    <row r="396" spans="2:65" s="14" customFormat="1" ht="10.199999999999999">
      <c r="B396" s="159"/>
      <c r="D396" s="146" t="s">
        <v>142</v>
      </c>
      <c r="E396" s="160" t="s">
        <v>19</v>
      </c>
      <c r="F396" s="161" t="s">
        <v>147</v>
      </c>
      <c r="H396" s="162">
        <v>42.98</v>
      </c>
      <c r="I396" s="163"/>
      <c r="L396" s="159"/>
      <c r="M396" s="164"/>
      <c r="T396" s="165"/>
      <c r="AT396" s="160" t="s">
        <v>142</v>
      </c>
      <c r="AU396" s="160" t="s">
        <v>81</v>
      </c>
      <c r="AV396" s="14" t="s">
        <v>87</v>
      </c>
      <c r="AW396" s="14" t="s">
        <v>33</v>
      </c>
      <c r="AX396" s="14" t="s">
        <v>34</v>
      </c>
      <c r="AY396" s="160" t="s">
        <v>131</v>
      </c>
    </row>
    <row r="397" spans="2:65" s="11" customFormat="1" ht="25.95" customHeight="1">
      <c r="B397" s="116"/>
      <c r="D397" s="117" t="s">
        <v>72</v>
      </c>
      <c r="E397" s="118" t="s">
        <v>534</v>
      </c>
      <c r="F397" s="118" t="s">
        <v>535</v>
      </c>
      <c r="I397" s="119"/>
      <c r="J397" s="120">
        <f>BK397</f>
        <v>0</v>
      </c>
      <c r="L397" s="116"/>
      <c r="M397" s="121"/>
      <c r="P397" s="122">
        <f>SUM(P398:P403)</f>
        <v>0</v>
      </c>
      <c r="R397" s="122">
        <f>SUM(R398:R403)</f>
        <v>0</v>
      </c>
      <c r="T397" s="123">
        <f>SUM(T398:T403)</f>
        <v>0</v>
      </c>
      <c r="AR397" s="117" t="s">
        <v>90</v>
      </c>
      <c r="AT397" s="124" t="s">
        <v>72</v>
      </c>
      <c r="AU397" s="124" t="s">
        <v>73</v>
      </c>
      <c r="AY397" s="117" t="s">
        <v>131</v>
      </c>
      <c r="BK397" s="125">
        <f>SUM(BK398:BK403)</f>
        <v>0</v>
      </c>
    </row>
    <row r="398" spans="2:65" s="1" customFormat="1" ht="16.5" customHeight="1">
      <c r="B398" s="33"/>
      <c r="C398" s="128" t="s">
        <v>375</v>
      </c>
      <c r="D398" s="128" t="s">
        <v>134</v>
      </c>
      <c r="E398" s="129" t="s">
        <v>536</v>
      </c>
      <c r="F398" s="130" t="s">
        <v>537</v>
      </c>
      <c r="G398" s="131" t="s">
        <v>538</v>
      </c>
      <c r="H398" s="132">
        <v>1</v>
      </c>
      <c r="I398" s="133"/>
      <c r="J398" s="134">
        <f>ROUND(I398*H398,2)</f>
        <v>0</v>
      </c>
      <c r="K398" s="130" t="s">
        <v>138</v>
      </c>
      <c r="L398" s="33"/>
      <c r="M398" s="135" t="s">
        <v>19</v>
      </c>
      <c r="N398" s="136" t="s">
        <v>44</v>
      </c>
      <c r="P398" s="137">
        <f>O398*H398</f>
        <v>0</v>
      </c>
      <c r="Q398" s="137">
        <v>0</v>
      </c>
      <c r="R398" s="137">
        <f>Q398*H398</f>
        <v>0</v>
      </c>
      <c r="S398" s="137">
        <v>0</v>
      </c>
      <c r="T398" s="138">
        <f>S398*H398</f>
        <v>0</v>
      </c>
      <c r="AR398" s="139" t="s">
        <v>539</v>
      </c>
      <c r="AT398" s="139" t="s">
        <v>134</v>
      </c>
      <c r="AU398" s="139" t="s">
        <v>34</v>
      </c>
      <c r="AY398" s="18" t="s">
        <v>131</v>
      </c>
      <c r="BE398" s="140">
        <f>IF(N398="základní",J398,0)</f>
        <v>0</v>
      </c>
      <c r="BF398" s="140">
        <f>IF(N398="snížená",J398,0)</f>
        <v>0</v>
      </c>
      <c r="BG398" s="140">
        <f>IF(N398="zákl. přenesená",J398,0)</f>
        <v>0</v>
      </c>
      <c r="BH398" s="140">
        <f>IF(N398="sníž. přenesená",J398,0)</f>
        <v>0</v>
      </c>
      <c r="BI398" s="140">
        <f>IF(N398="nulová",J398,0)</f>
        <v>0</v>
      </c>
      <c r="BJ398" s="18" t="s">
        <v>34</v>
      </c>
      <c r="BK398" s="140">
        <f>ROUND(I398*H398,2)</f>
        <v>0</v>
      </c>
      <c r="BL398" s="18" t="s">
        <v>539</v>
      </c>
      <c r="BM398" s="139" t="s">
        <v>720</v>
      </c>
    </row>
    <row r="399" spans="2:65" s="1" customFormat="1" ht="10.199999999999999" hidden="1">
      <c r="B399" s="33"/>
      <c r="D399" s="141" t="s">
        <v>140</v>
      </c>
      <c r="F399" s="142" t="s">
        <v>541</v>
      </c>
      <c r="I399" s="143"/>
      <c r="L399" s="33"/>
      <c r="M399" s="144"/>
      <c r="T399" s="54"/>
      <c r="AT399" s="18" t="s">
        <v>140</v>
      </c>
      <c r="AU399" s="18" t="s">
        <v>34</v>
      </c>
    </row>
    <row r="400" spans="2:65" s="1" customFormat="1" ht="16.5" customHeight="1">
      <c r="B400" s="33"/>
      <c r="C400" s="128" t="s">
        <v>529</v>
      </c>
      <c r="D400" s="128" t="s">
        <v>134</v>
      </c>
      <c r="E400" s="129" t="s">
        <v>543</v>
      </c>
      <c r="F400" s="130" t="s">
        <v>544</v>
      </c>
      <c r="G400" s="131" t="s">
        <v>538</v>
      </c>
      <c r="H400" s="132">
        <v>1</v>
      </c>
      <c r="I400" s="133"/>
      <c r="J400" s="134">
        <f>ROUND(I400*H400,2)</f>
        <v>0</v>
      </c>
      <c r="K400" s="130" t="s">
        <v>19</v>
      </c>
      <c r="L400" s="33"/>
      <c r="M400" s="135" t="s">
        <v>19</v>
      </c>
      <c r="N400" s="136" t="s">
        <v>44</v>
      </c>
      <c r="P400" s="137">
        <f>O400*H400</f>
        <v>0</v>
      </c>
      <c r="Q400" s="137">
        <v>0</v>
      </c>
      <c r="R400" s="137">
        <f>Q400*H400</f>
        <v>0</v>
      </c>
      <c r="S400" s="137">
        <v>0</v>
      </c>
      <c r="T400" s="138">
        <f>S400*H400</f>
        <v>0</v>
      </c>
      <c r="AR400" s="139" t="s">
        <v>539</v>
      </c>
      <c r="AT400" s="139" t="s">
        <v>134</v>
      </c>
      <c r="AU400" s="139" t="s">
        <v>34</v>
      </c>
      <c r="AY400" s="18" t="s">
        <v>131</v>
      </c>
      <c r="BE400" s="140">
        <f>IF(N400="základní",J400,0)</f>
        <v>0</v>
      </c>
      <c r="BF400" s="140">
        <f>IF(N400="snížená",J400,0)</f>
        <v>0</v>
      </c>
      <c r="BG400" s="140">
        <f>IF(N400="zákl. přenesená",J400,0)</f>
        <v>0</v>
      </c>
      <c r="BH400" s="140">
        <f>IF(N400="sníž. přenesená",J400,0)</f>
        <v>0</v>
      </c>
      <c r="BI400" s="140">
        <f>IF(N400="nulová",J400,0)</f>
        <v>0</v>
      </c>
      <c r="BJ400" s="18" t="s">
        <v>34</v>
      </c>
      <c r="BK400" s="140">
        <f>ROUND(I400*H400,2)</f>
        <v>0</v>
      </c>
      <c r="BL400" s="18" t="s">
        <v>539</v>
      </c>
      <c r="BM400" s="139" t="s">
        <v>265</v>
      </c>
    </row>
    <row r="401" spans="2:65" s="1" customFormat="1" ht="28.8">
      <c r="B401" s="33"/>
      <c r="D401" s="146" t="s">
        <v>368</v>
      </c>
      <c r="F401" s="183" t="s">
        <v>546</v>
      </c>
      <c r="I401" s="143"/>
      <c r="L401" s="33"/>
      <c r="M401" s="144"/>
      <c r="T401" s="54"/>
      <c r="AT401" s="18" t="s">
        <v>368</v>
      </c>
      <c r="AU401" s="18" t="s">
        <v>34</v>
      </c>
    </row>
    <row r="402" spans="2:65" s="1" customFormat="1" ht="16.5" customHeight="1">
      <c r="B402" s="33"/>
      <c r="C402" s="128" t="s">
        <v>517</v>
      </c>
      <c r="D402" s="128" t="s">
        <v>134</v>
      </c>
      <c r="E402" s="129" t="s">
        <v>547</v>
      </c>
      <c r="F402" s="130" t="s">
        <v>548</v>
      </c>
      <c r="G402" s="131" t="s">
        <v>538</v>
      </c>
      <c r="H402" s="132">
        <v>1</v>
      </c>
      <c r="I402" s="133"/>
      <c r="J402" s="134">
        <f>ROUND(I402*H402,2)</f>
        <v>0</v>
      </c>
      <c r="K402" s="130" t="s">
        <v>138</v>
      </c>
      <c r="L402" s="33"/>
      <c r="M402" s="135" t="s">
        <v>19</v>
      </c>
      <c r="N402" s="136" t="s">
        <v>44</v>
      </c>
      <c r="P402" s="137">
        <f>O402*H402</f>
        <v>0</v>
      </c>
      <c r="Q402" s="137">
        <v>0</v>
      </c>
      <c r="R402" s="137">
        <f>Q402*H402</f>
        <v>0</v>
      </c>
      <c r="S402" s="137">
        <v>0</v>
      </c>
      <c r="T402" s="138">
        <f>S402*H402</f>
        <v>0</v>
      </c>
      <c r="AR402" s="139" t="s">
        <v>539</v>
      </c>
      <c r="AT402" s="139" t="s">
        <v>134</v>
      </c>
      <c r="AU402" s="139" t="s">
        <v>34</v>
      </c>
      <c r="AY402" s="18" t="s">
        <v>131</v>
      </c>
      <c r="BE402" s="140">
        <f>IF(N402="základní",J402,0)</f>
        <v>0</v>
      </c>
      <c r="BF402" s="140">
        <f>IF(N402="snížená",J402,0)</f>
        <v>0</v>
      </c>
      <c r="BG402" s="140">
        <f>IF(N402="zákl. přenesená",J402,0)</f>
        <v>0</v>
      </c>
      <c r="BH402" s="140">
        <f>IF(N402="sníž. přenesená",J402,0)</f>
        <v>0</v>
      </c>
      <c r="BI402" s="140">
        <f>IF(N402="nulová",J402,0)</f>
        <v>0</v>
      </c>
      <c r="BJ402" s="18" t="s">
        <v>34</v>
      </c>
      <c r="BK402" s="140">
        <f>ROUND(I402*H402,2)</f>
        <v>0</v>
      </c>
      <c r="BL402" s="18" t="s">
        <v>539</v>
      </c>
      <c r="BM402" s="139" t="s">
        <v>721</v>
      </c>
    </row>
    <row r="403" spans="2:65" s="1" customFormat="1" ht="10.199999999999999" hidden="1">
      <c r="B403" s="33"/>
      <c r="D403" s="141" t="s">
        <v>140</v>
      </c>
      <c r="F403" s="142" t="s">
        <v>550</v>
      </c>
      <c r="I403" s="143"/>
      <c r="L403" s="33"/>
      <c r="M403" s="184"/>
      <c r="N403" s="185"/>
      <c r="O403" s="185"/>
      <c r="P403" s="185"/>
      <c r="Q403" s="185"/>
      <c r="R403" s="185"/>
      <c r="S403" s="185"/>
      <c r="T403" s="186"/>
      <c r="AT403" s="18" t="s">
        <v>140</v>
      </c>
      <c r="AU403" s="18" t="s">
        <v>34</v>
      </c>
    </row>
    <row r="404" spans="2:65" s="1" customFormat="1" ht="6.9" customHeight="1">
      <c r="B404" s="42"/>
      <c r="C404" s="43"/>
      <c r="D404" s="43"/>
      <c r="E404" s="43"/>
      <c r="F404" s="43"/>
      <c r="G404" s="43"/>
      <c r="H404" s="43"/>
      <c r="I404" s="43"/>
      <c r="J404" s="43"/>
      <c r="K404" s="43"/>
      <c r="L404" s="33"/>
    </row>
  </sheetData>
  <sheetProtection algorithmName="SHA-512" hashValue="dnUY0H9Sh5mkpJ0mihnuev7AcbduJimZ6ojyTqnqsjL4Zes9Uwul+MHfqX0+LlQ/bKMA6FkverJ5SdoAVgs1qg==" saltValue="FpRTsWkn9DvfBtWiV+vXhQfzM1rN7dq6XAe8nhuXnW7BQGL6QXsdLLxzy8DrI03fa32A9AOv8OGISjg6mWlFzA==" spinCount="100000" sheet="1" objects="1" scenarios="1" formatColumns="0" formatRows="0" autoFilter="0"/>
  <autoFilter ref="C94:K403" xr:uid="{00000000-0009-0000-0000-000002000000}">
    <filterColumn colId="1">
      <filters blank="1">
        <filter val="D"/>
        <filter val="K"/>
        <filter val="M"/>
        <filter val="P"/>
        <filter val="VV"/>
      </filters>
    </filterColumn>
  </autoFilter>
  <mergeCells count="9">
    <mergeCell ref="E50:H50"/>
    <mergeCell ref="E85:H85"/>
    <mergeCell ref="E87:H87"/>
    <mergeCell ref="L2:V2"/>
    <mergeCell ref="E7:H7"/>
    <mergeCell ref="E9:H9"/>
    <mergeCell ref="E18:H18"/>
    <mergeCell ref="E27:H27"/>
    <mergeCell ref="E48:H48"/>
  </mergeCells>
  <hyperlinks>
    <hyperlink ref="F99" r:id="rId1" xr:uid="{00000000-0004-0000-0200-000000000000}"/>
    <hyperlink ref="F110" r:id="rId2" xr:uid="{00000000-0004-0000-0200-000001000000}"/>
    <hyperlink ref="F115" r:id="rId3" xr:uid="{00000000-0004-0000-0200-000002000000}"/>
    <hyperlink ref="F120" r:id="rId4" xr:uid="{00000000-0004-0000-0200-000003000000}"/>
    <hyperlink ref="F125" r:id="rId5" xr:uid="{00000000-0004-0000-0200-000004000000}"/>
    <hyperlink ref="F127" r:id="rId6" xr:uid="{00000000-0004-0000-0200-000005000000}"/>
    <hyperlink ref="F141" r:id="rId7" xr:uid="{00000000-0004-0000-0200-000006000000}"/>
    <hyperlink ref="F146" r:id="rId8" xr:uid="{00000000-0004-0000-0200-000007000000}"/>
    <hyperlink ref="F149" r:id="rId9" xr:uid="{00000000-0004-0000-0200-000008000000}"/>
    <hyperlink ref="F151" r:id="rId10" xr:uid="{00000000-0004-0000-0200-000009000000}"/>
    <hyperlink ref="F156" r:id="rId11" xr:uid="{00000000-0004-0000-0200-00000A000000}"/>
    <hyperlink ref="F159" r:id="rId12" xr:uid="{00000000-0004-0000-0200-00000B000000}"/>
    <hyperlink ref="F161" r:id="rId13" xr:uid="{00000000-0004-0000-0200-00000C000000}"/>
    <hyperlink ref="F168" r:id="rId14" xr:uid="{00000000-0004-0000-0200-00000D000000}"/>
    <hyperlink ref="F173" r:id="rId15" xr:uid="{00000000-0004-0000-0200-00000E000000}"/>
    <hyperlink ref="F178" r:id="rId16" xr:uid="{00000000-0004-0000-0200-00000F000000}"/>
    <hyperlink ref="F183" r:id="rId17" xr:uid="{00000000-0004-0000-0200-000010000000}"/>
    <hyperlink ref="F192" r:id="rId18" xr:uid="{00000000-0004-0000-0200-000011000000}"/>
    <hyperlink ref="F194" r:id="rId19" xr:uid="{00000000-0004-0000-0200-000012000000}"/>
    <hyperlink ref="F196" r:id="rId20" xr:uid="{00000000-0004-0000-0200-000013000000}"/>
    <hyperlink ref="F198" r:id="rId21" xr:uid="{00000000-0004-0000-0200-000014000000}"/>
    <hyperlink ref="F201" r:id="rId22" xr:uid="{00000000-0004-0000-0200-000015000000}"/>
    <hyperlink ref="F204" r:id="rId23" xr:uid="{00000000-0004-0000-0200-000016000000}"/>
    <hyperlink ref="F208" r:id="rId24" xr:uid="{00000000-0004-0000-0200-000017000000}"/>
    <hyperlink ref="F217" r:id="rId25" xr:uid="{00000000-0004-0000-0200-000018000000}"/>
    <hyperlink ref="F231" r:id="rId26" xr:uid="{00000000-0004-0000-0200-000019000000}"/>
    <hyperlink ref="F252" r:id="rId27" xr:uid="{00000000-0004-0000-0200-00001A000000}"/>
    <hyperlink ref="F255" r:id="rId28" xr:uid="{00000000-0004-0000-0200-00001B000000}"/>
    <hyperlink ref="F265" r:id="rId29" xr:uid="{00000000-0004-0000-0200-00001C000000}"/>
    <hyperlink ref="F268" r:id="rId30" xr:uid="{00000000-0004-0000-0200-00001D000000}"/>
    <hyperlink ref="F275" r:id="rId31" xr:uid="{00000000-0004-0000-0200-00001E000000}"/>
    <hyperlink ref="F282" r:id="rId32" xr:uid="{00000000-0004-0000-0200-00001F000000}"/>
    <hyperlink ref="F287" r:id="rId33" xr:uid="{00000000-0004-0000-0200-000020000000}"/>
    <hyperlink ref="F296" r:id="rId34" xr:uid="{00000000-0004-0000-0200-000021000000}"/>
    <hyperlink ref="F301" r:id="rId35" xr:uid="{00000000-0004-0000-0200-000022000000}"/>
    <hyperlink ref="F306" r:id="rId36" xr:uid="{00000000-0004-0000-0200-000023000000}"/>
    <hyperlink ref="F308" r:id="rId37" xr:uid="{00000000-0004-0000-0200-000024000000}"/>
    <hyperlink ref="F315" r:id="rId38" xr:uid="{00000000-0004-0000-0200-000025000000}"/>
    <hyperlink ref="F323" r:id="rId39" xr:uid="{00000000-0004-0000-0200-000026000000}"/>
    <hyperlink ref="F330" r:id="rId40" xr:uid="{00000000-0004-0000-0200-000027000000}"/>
    <hyperlink ref="F337" r:id="rId41" xr:uid="{00000000-0004-0000-0200-000028000000}"/>
    <hyperlink ref="F345" r:id="rId42" xr:uid="{00000000-0004-0000-0200-000029000000}"/>
    <hyperlink ref="F352" r:id="rId43" xr:uid="{00000000-0004-0000-0200-00002A000000}"/>
    <hyperlink ref="F359" r:id="rId44" xr:uid="{00000000-0004-0000-0200-00002B000000}"/>
    <hyperlink ref="F366" r:id="rId45" xr:uid="{00000000-0004-0000-0200-00002C000000}"/>
    <hyperlink ref="F369" r:id="rId46" xr:uid="{00000000-0004-0000-0200-00002D000000}"/>
    <hyperlink ref="F383" r:id="rId47" xr:uid="{00000000-0004-0000-0200-00002E000000}"/>
    <hyperlink ref="F390" r:id="rId48" xr:uid="{00000000-0004-0000-0200-00002F000000}"/>
    <hyperlink ref="F392" r:id="rId49" xr:uid="{00000000-0004-0000-0200-000030000000}"/>
    <hyperlink ref="F399" r:id="rId50" xr:uid="{00000000-0004-0000-0200-000031000000}"/>
    <hyperlink ref="F403" r:id="rId51" xr:uid="{00000000-0004-0000-0200-00003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5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filterMode="1">
    <pageSetUpPr fitToPage="1"/>
  </sheetPr>
  <dimension ref="B2:BM441"/>
  <sheetViews>
    <sheetView showGridLines="0" topLeftCell="A77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88"/>
      <c r="M2" s="288"/>
      <c r="N2" s="288"/>
      <c r="O2" s="288"/>
      <c r="P2" s="288"/>
      <c r="Q2" s="288"/>
      <c r="R2" s="288"/>
      <c r="S2" s="288"/>
      <c r="T2" s="288"/>
      <c r="U2" s="288"/>
      <c r="V2" s="288"/>
      <c r="AT2" s="18" t="s">
        <v>86</v>
      </c>
    </row>
    <row r="3" spans="2:46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2:46" ht="24.9" customHeight="1">
      <c r="B4" s="21"/>
      <c r="D4" s="22" t="s">
        <v>93</v>
      </c>
      <c r="L4" s="21"/>
      <c r="M4" s="86" t="s">
        <v>10</v>
      </c>
      <c r="AT4" s="18" t="s">
        <v>4</v>
      </c>
    </row>
    <row r="5" spans="2:46" ht="6.9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03" t="str">
        <f>'Rekapitulace stavby'!K6</f>
        <v>Nemocnice Karviná-Ráj - oprava střech kotelny</v>
      </c>
      <c r="F7" s="304"/>
      <c r="G7" s="304"/>
      <c r="H7" s="304"/>
      <c r="L7" s="21"/>
    </row>
    <row r="8" spans="2:46" s="1" customFormat="1" ht="12" customHeight="1">
      <c r="B8" s="33"/>
      <c r="D8" s="28" t="s">
        <v>94</v>
      </c>
      <c r="L8" s="33"/>
    </row>
    <row r="9" spans="2:46" s="1" customFormat="1" ht="16.5" customHeight="1">
      <c r="B9" s="33"/>
      <c r="E9" s="266" t="s">
        <v>722</v>
      </c>
      <c r="F9" s="305"/>
      <c r="G9" s="305"/>
      <c r="H9" s="305"/>
      <c r="L9" s="33"/>
    </row>
    <row r="10" spans="2:46" s="1" customFormat="1" ht="10.199999999999999">
      <c r="B10" s="33"/>
      <c r="L10" s="33"/>
    </row>
    <row r="11" spans="2:46" s="1" customFormat="1" ht="12" customHeight="1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</row>
    <row r="12" spans="2:46" s="1" customFormat="1" ht="12" customHeight="1">
      <c r="B12" s="33"/>
      <c r="D12" s="28" t="s">
        <v>21</v>
      </c>
      <c r="F12" s="26" t="s">
        <v>36</v>
      </c>
      <c r="I12" s="28" t="s">
        <v>23</v>
      </c>
      <c r="J12" s="50" t="str">
        <f>'Rekapitulace stavby'!AN8</f>
        <v>8. 9. 2023</v>
      </c>
      <c r="L12" s="33"/>
    </row>
    <row r="13" spans="2:46" s="1" customFormat="1" ht="10.8" customHeight="1">
      <c r="B13" s="33"/>
      <c r="L13" s="33"/>
    </row>
    <row r="14" spans="2:46" s="1" customFormat="1" ht="12" customHeight="1">
      <c r="B14" s="33"/>
      <c r="D14" s="28" t="s">
        <v>25</v>
      </c>
      <c r="I14" s="28" t="s">
        <v>26</v>
      </c>
      <c r="J14" s="26" t="str">
        <f>IF('Rekapitulace stavby'!AN10="","",'Rekapitulace stavby'!AN10)</f>
        <v/>
      </c>
      <c r="L14" s="33"/>
    </row>
    <row r="15" spans="2:46" s="1" customFormat="1" ht="18" customHeight="1">
      <c r="B15" s="33"/>
      <c r="E15" s="26" t="str">
        <f>IF('Rekapitulace stavby'!E11="","",'Rekapitulace stavby'!E11)</f>
        <v>Nemocnice Karviná-Ráj, p.o.</v>
      </c>
      <c r="I15" s="28" t="s">
        <v>28</v>
      </c>
      <c r="J15" s="26" t="str">
        <f>IF('Rekapitulace stavby'!AN11="","",'Rekapitulace stavby'!AN11)</f>
        <v/>
      </c>
      <c r="L15" s="33"/>
    </row>
    <row r="16" spans="2:46" s="1" customFormat="1" ht="6.9" customHeight="1">
      <c r="B16" s="33"/>
      <c r="L16" s="33"/>
    </row>
    <row r="17" spans="2:12" s="1" customFormat="1" ht="12" customHeight="1">
      <c r="B17" s="33"/>
      <c r="D17" s="28" t="s">
        <v>29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306" t="str">
        <f>'Rekapitulace stavby'!E14</f>
        <v>Vyplň údaj</v>
      </c>
      <c r="F18" s="287"/>
      <c r="G18" s="287"/>
      <c r="H18" s="287"/>
      <c r="I18" s="28" t="s">
        <v>28</v>
      </c>
      <c r="J18" s="29" t="str">
        <f>'Rekapitulace stavby'!AN14</f>
        <v>Vyplň údaj</v>
      </c>
      <c r="L18" s="33"/>
    </row>
    <row r="19" spans="2:12" s="1" customFormat="1" ht="6.9" customHeight="1">
      <c r="B19" s="33"/>
      <c r="L19" s="33"/>
    </row>
    <row r="20" spans="2:12" s="1" customFormat="1" ht="12" customHeight="1">
      <c r="B20" s="33"/>
      <c r="D20" s="28" t="s">
        <v>31</v>
      </c>
      <c r="I20" s="28" t="s">
        <v>26</v>
      </c>
      <c r="J20" s="26" t="str">
        <f>IF('Rekapitulace stavby'!AN16="","",'Rekapitulace stavby'!AN16)</f>
        <v/>
      </c>
      <c r="L20" s="33"/>
    </row>
    <row r="21" spans="2:12" s="1" customFormat="1" ht="18" customHeight="1">
      <c r="B21" s="33"/>
      <c r="E21" s="26" t="str">
        <f>IF('Rekapitulace stavby'!E17="","",'Rekapitulace stavby'!E17)</f>
        <v>ing. Jiří Majer</v>
      </c>
      <c r="I21" s="28" t="s">
        <v>28</v>
      </c>
      <c r="J21" s="26" t="str">
        <f>IF('Rekapitulace stavby'!AN17="","",'Rekapitulace stavby'!AN17)</f>
        <v/>
      </c>
      <c r="L21" s="33"/>
    </row>
    <row r="22" spans="2:12" s="1" customFormat="1" ht="6.9" customHeight="1">
      <c r="B22" s="33"/>
      <c r="L22" s="33"/>
    </row>
    <row r="23" spans="2:12" s="1" customFormat="1" ht="12" customHeight="1">
      <c r="B23" s="33"/>
      <c r="D23" s="28" t="s">
        <v>35</v>
      </c>
      <c r="I23" s="28" t="s">
        <v>26</v>
      </c>
      <c r="J23" s="26" t="str">
        <f>IF('Rekapitulace stavby'!AN19="","",'Rekapitulace stavby'!AN19)</f>
        <v/>
      </c>
      <c r="L23" s="33"/>
    </row>
    <row r="24" spans="2:12" s="1" customFormat="1" ht="18" customHeight="1">
      <c r="B24" s="33"/>
      <c r="E24" s="26" t="str">
        <f>IF('Rekapitulace stavby'!E20="","",'Rekapitulace stavby'!E20)</f>
        <v xml:space="preserve"> </v>
      </c>
      <c r="I24" s="28" t="s">
        <v>28</v>
      </c>
      <c r="J24" s="26" t="str">
        <f>IF('Rekapitulace stavby'!AN20="","",'Rekapitulace stavby'!AN20)</f>
        <v/>
      </c>
      <c r="L24" s="33"/>
    </row>
    <row r="25" spans="2:12" s="1" customFormat="1" ht="6.9" customHeight="1">
      <c r="B25" s="33"/>
      <c r="L25" s="33"/>
    </row>
    <row r="26" spans="2:12" s="1" customFormat="1" ht="12" customHeight="1">
      <c r="B26" s="33"/>
      <c r="D26" s="28" t="s">
        <v>37</v>
      </c>
      <c r="L26" s="33"/>
    </row>
    <row r="27" spans="2:12" s="7" customFormat="1" ht="16.5" customHeight="1">
      <c r="B27" s="87"/>
      <c r="E27" s="292" t="s">
        <v>19</v>
      </c>
      <c r="F27" s="292"/>
      <c r="G27" s="292"/>
      <c r="H27" s="292"/>
      <c r="L27" s="87"/>
    </row>
    <row r="28" spans="2:12" s="1" customFormat="1" ht="6.9" customHeight="1">
      <c r="B28" s="33"/>
      <c r="L28" s="33"/>
    </row>
    <row r="29" spans="2:12" s="1" customFormat="1" ht="6.9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88" t="s">
        <v>39</v>
      </c>
      <c r="J30" s="64">
        <f>ROUND(J95, 0)</f>
        <v>0</v>
      </c>
      <c r="L30" s="33"/>
    </row>
    <row r="31" spans="2:12" s="1" customFormat="1" ht="6.9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" customHeight="1">
      <c r="B32" s="33"/>
      <c r="F32" s="36" t="s">
        <v>41</v>
      </c>
      <c r="I32" s="36" t="s">
        <v>40</v>
      </c>
      <c r="J32" s="36" t="s">
        <v>42</v>
      </c>
      <c r="L32" s="33"/>
    </row>
    <row r="33" spans="2:12" s="1" customFormat="1" ht="14.4" customHeight="1">
      <c r="B33" s="33"/>
      <c r="D33" s="53" t="s">
        <v>43</v>
      </c>
      <c r="E33" s="28" t="s">
        <v>44</v>
      </c>
      <c r="F33" s="89">
        <f>ROUND((SUM(BE95:BE440)),  0)</f>
        <v>0</v>
      </c>
      <c r="I33" s="90">
        <v>0.21</v>
      </c>
      <c r="J33" s="89">
        <f>ROUND(((SUM(BE95:BE440))*I33),  0)</f>
        <v>0</v>
      </c>
      <c r="L33" s="33"/>
    </row>
    <row r="34" spans="2:12" s="1" customFormat="1" ht="14.4" customHeight="1">
      <c r="B34" s="33"/>
      <c r="E34" s="28" t="s">
        <v>45</v>
      </c>
      <c r="F34" s="89">
        <f>ROUND((SUM(BF95:BF440)),  0)</f>
        <v>0</v>
      </c>
      <c r="I34" s="90">
        <v>0.15</v>
      </c>
      <c r="J34" s="89">
        <f>ROUND(((SUM(BF95:BF440))*I34),  0)</f>
        <v>0</v>
      </c>
      <c r="L34" s="33"/>
    </row>
    <row r="35" spans="2:12" s="1" customFormat="1" ht="14.4" hidden="1" customHeight="1">
      <c r="B35" s="33"/>
      <c r="E35" s="28" t="s">
        <v>46</v>
      </c>
      <c r="F35" s="89">
        <f>ROUND((SUM(BG95:BG440)),  0)</f>
        <v>0</v>
      </c>
      <c r="I35" s="90">
        <v>0.21</v>
      </c>
      <c r="J35" s="89">
        <f>0</f>
        <v>0</v>
      </c>
      <c r="L35" s="33"/>
    </row>
    <row r="36" spans="2:12" s="1" customFormat="1" ht="14.4" hidden="1" customHeight="1">
      <c r="B36" s="33"/>
      <c r="E36" s="28" t="s">
        <v>47</v>
      </c>
      <c r="F36" s="89">
        <f>ROUND((SUM(BH95:BH440)),  0)</f>
        <v>0</v>
      </c>
      <c r="I36" s="90">
        <v>0.15</v>
      </c>
      <c r="J36" s="89">
        <f>0</f>
        <v>0</v>
      </c>
      <c r="L36" s="33"/>
    </row>
    <row r="37" spans="2:12" s="1" customFormat="1" ht="14.4" hidden="1" customHeight="1">
      <c r="B37" s="33"/>
      <c r="E37" s="28" t="s">
        <v>48</v>
      </c>
      <c r="F37" s="89">
        <f>ROUND((SUM(BI95:BI440)),  0)</f>
        <v>0</v>
      </c>
      <c r="I37" s="90">
        <v>0</v>
      </c>
      <c r="J37" s="89">
        <f>0</f>
        <v>0</v>
      </c>
      <c r="L37" s="33"/>
    </row>
    <row r="38" spans="2:12" s="1" customFormat="1" ht="6.9" customHeight="1">
      <c r="B38" s="33"/>
      <c r="L38" s="33"/>
    </row>
    <row r="39" spans="2:12" s="1" customFormat="1" ht="25.35" customHeight="1">
      <c r="B39" s="33"/>
      <c r="C39" s="91"/>
      <c r="D39" s="92" t="s">
        <v>49</v>
      </c>
      <c r="E39" s="55"/>
      <c r="F39" s="55"/>
      <c r="G39" s="93" t="s">
        <v>50</v>
      </c>
      <c r="H39" s="94" t="s">
        <v>51</v>
      </c>
      <c r="I39" s="55"/>
      <c r="J39" s="95">
        <f>SUM(J30:J37)</f>
        <v>0</v>
      </c>
      <c r="K39" s="96"/>
      <c r="L39" s="33"/>
    </row>
    <row r="40" spans="2:12" s="1" customFormat="1" ht="14.4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" customHeight="1">
      <c r="B45" s="33"/>
      <c r="C45" s="22" t="s">
        <v>96</v>
      </c>
      <c r="L45" s="33"/>
    </row>
    <row r="46" spans="2:12" s="1" customFormat="1" ht="6.9" customHeight="1">
      <c r="B46" s="33"/>
      <c r="L46" s="33"/>
    </row>
    <row r="47" spans="2:12" s="1" customFormat="1" ht="12" customHeight="1">
      <c r="B47" s="33"/>
      <c r="C47" s="28" t="s">
        <v>16</v>
      </c>
      <c r="L47" s="33"/>
    </row>
    <row r="48" spans="2:12" s="1" customFormat="1" ht="16.5" customHeight="1">
      <c r="B48" s="33"/>
      <c r="E48" s="303" t="str">
        <f>E7</f>
        <v>Nemocnice Karviná-Ráj - oprava střech kotelny</v>
      </c>
      <c r="F48" s="304"/>
      <c r="G48" s="304"/>
      <c r="H48" s="304"/>
      <c r="L48" s="33"/>
    </row>
    <row r="49" spans="2:47" s="1" customFormat="1" ht="12" customHeight="1">
      <c r="B49" s="33"/>
      <c r="C49" s="28" t="s">
        <v>94</v>
      </c>
      <c r="L49" s="33"/>
    </row>
    <row r="50" spans="2:47" s="1" customFormat="1" ht="16.5" customHeight="1">
      <c r="B50" s="33"/>
      <c r="E50" s="266" t="str">
        <f>E9</f>
        <v>3 - Střechy 5+6</v>
      </c>
      <c r="F50" s="305"/>
      <c r="G50" s="305"/>
      <c r="H50" s="305"/>
      <c r="L50" s="33"/>
    </row>
    <row r="51" spans="2:47" s="1" customFormat="1" ht="6.9" customHeight="1">
      <c r="B51" s="33"/>
      <c r="L51" s="33"/>
    </row>
    <row r="52" spans="2:47" s="1" customFormat="1" ht="12" customHeight="1">
      <c r="B52" s="33"/>
      <c r="C52" s="28" t="s">
        <v>21</v>
      </c>
      <c r="F52" s="26" t="str">
        <f>F12</f>
        <v xml:space="preserve"> </v>
      </c>
      <c r="I52" s="28" t="s">
        <v>23</v>
      </c>
      <c r="J52" s="50" t="str">
        <f>IF(J12="","",J12)</f>
        <v>8. 9. 2023</v>
      </c>
      <c r="L52" s="33"/>
    </row>
    <row r="53" spans="2:47" s="1" customFormat="1" ht="6.9" customHeight="1">
      <c r="B53" s="33"/>
      <c r="L53" s="33"/>
    </row>
    <row r="54" spans="2:47" s="1" customFormat="1" ht="15.15" customHeight="1">
      <c r="B54" s="33"/>
      <c r="C54" s="28" t="s">
        <v>25</v>
      </c>
      <c r="F54" s="26" t="str">
        <f>E15</f>
        <v>Nemocnice Karviná-Ráj, p.o.</v>
      </c>
      <c r="I54" s="28" t="s">
        <v>31</v>
      </c>
      <c r="J54" s="31" t="str">
        <f>E21</f>
        <v>ing. Jiří Majer</v>
      </c>
      <c r="L54" s="33"/>
    </row>
    <row r="55" spans="2:47" s="1" customFormat="1" ht="15.15" customHeight="1">
      <c r="B55" s="33"/>
      <c r="C55" s="28" t="s">
        <v>29</v>
      </c>
      <c r="F55" s="26" t="str">
        <f>IF(E18="","",E18)</f>
        <v>Vyplň údaj</v>
      </c>
      <c r="I55" s="28" t="s">
        <v>35</v>
      </c>
      <c r="J55" s="31" t="str">
        <f>E24</f>
        <v xml:space="preserve"> 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97" t="s">
        <v>97</v>
      </c>
      <c r="D57" s="91"/>
      <c r="E57" s="91"/>
      <c r="F57" s="91"/>
      <c r="G57" s="91"/>
      <c r="H57" s="91"/>
      <c r="I57" s="91"/>
      <c r="J57" s="98" t="s">
        <v>98</v>
      </c>
      <c r="K57" s="91"/>
      <c r="L57" s="33"/>
    </row>
    <row r="58" spans="2:47" s="1" customFormat="1" ht="10.35" customHeight="1">
      <c r="B58" s="33"/>
      <c r="L58" s="33"/>
    </row>
    <row r="59" spans="2:47" s="1" customFormat="1" ht="22.8" customHeight="1">
      <c r="B59" s="33"/>
      <c r="C59" s="99" t="s">
        <v>71</v>
      </c>
      <c r="J59" s="64">
        <f>J95</f>
        <v>0</v>
      </c>
      <c r="L59" s="33"/>
      <c r="AU59" s="18" t="s">
        <v>99</v>
      </c>
    </row>
    <row r="60" spans="2:47" s="8" customFormat="1" ht="24.9" customHeight="1">
      <c r="B60" s="100"/>
      <c r="D60" s="101" t="s">
        <v>100</v>
      </c>
      <c r="E60" s="102"/>
      <c r="F60" s="102"/>
      <c r="G60" s="102"/>
      <c r="H60" s="102"/>
      <c r="I60" s="102"/>
      <c r="J60" s="103">
        <f>J96</f>
        <v>0</v>
      </c>
      <c r="L60" s="100"/>
    </row>
    <row r="61" spans="2:47" s="9" customFormat="1" ht="19.95" customHeight="1">
      <c r="B61" s="104"/>
      <c r="D61" s="105" t="s">
        <v>552</v>
      </c>
      <c r="E61" s="106"/>
      <c r="F61" s="106"/>
      <c r="G61" s="106"/>
      <c r="H61" s="106"/>
      <c r="I61" s="106"/>
      <c r="J61" s="107">
        <f>J97</f>
        <v>0</v>
      </c>
      <c r="L61" s="104"/>
    </row>
    <row r="62" spans="2:47" s="9" customFormat="1" ht="19.95" customHeight="1">
      <c r="B62" s="104"/>
      <c r="D62" s="105" t="s">
        <v>101</v>
      </c>
      <c r="E62" s="106"/>
      <c r="F62" s="106"/>
      <c r="G62" s="106"/>
      <c r="H62" s="106"/>
      <c r="I62" s="106"/>
      <c r="J62" s="107">
        <f>J105</f>
        <v>0</v>
      </c>
      <c r="L62" s="104"/>
    </row>
    <row r="63" spans="2:47" s="9" customFormat="1" ht="19.95" customHeight="1">
      <c r="B63" s="104"/>
      <c r="D63" s="105" t="s">
        <v>102</v>
      </c>
      <c r="E63" s="106"/>
      <c r="F63" s="106"/>
      <c r="G63" s="106"/>
      <c r="H63" s="106"/>
      <c r="I63" s="106"/>
      <c r="J63" s="107">
        <f>J146</f>
        <v>0</v>
      </c>
      <c r="L63" s="104"/>
    </row>
    <row r="64" spans="2:47" s="9" customFormat="1" ht="19.95" customHeight="1">
      <c r="B64" s="104"/>
      <c r="D64" s="105" t="s">
        <v>103</v>
      </c>
      <c r="E64" s="106"/>
      <c r="F64" s="106"/>
      <c r="G64" s="106"/>
      <c r="H64" s="106"/>
      <c r="I64" s="106"/>
      <c r="J64" s="107">
        <f>J195</f>
        <v>0</v>
      </c>
      <c r="L64" s="104"/>
    </row>
    <row r="65" spans="2:12" s="9" customFormat="1" ht="19.95" customHeight="1">
      <c r="B65" s="104"/>
      <c r="D65" s="105" t="s">
        <v>104</v>
      </c>
      <c r="E65" s="106"/>
      <c r="F65" s="106"/>
      <c r="G65" s="106"/>
      <c r="H65" s="106"/>
      <c r="I65" s="106"/>
      <c r="J65" s="107">
        <f>J197</f>
        <v>0</v>
      </c>
      <c r="L65" s="104"/>
    </row>
    <row r="66" spans="2:12" s="9" customFormat="1" ht="19.95" customHeight="1">
      <c r="B66" s="104"/>
      <c r="D66" s="105" t="s">
        <v>105</v>
      </c>
      <c r="E66" s="106"/>
      <c r="F66" s="106"/>
      <c r="G66" s="106"/>
      <c r="H66" s="106"/>
      <c r="I66" s="106"/>
      <c r="J66" s="107">
        <f>J210</f>
        <v>0</v>
      </c>
      <c r="L66" s="104"/>
    </row>
    <row r="67" spans="2:12" s="8" customFormat="1" ht="24.9" customHeight="1">
      <c r="B67" s="100"/>
      <c r="D67" s="101" t="s">
        <v>106</v>
      </c>
      <c r="E67" s="102"/>
      <c r="F67" s="102"/>
      <c r="G67" s="102"/>
      <c r="H67" s="102"/>
      <c r="I67" s="102"/>
      <c r="J67" s="103">
        <f>J213</f>
        <v>0</v>
      </c>
      <c r="L67" s="100"/>
    </row>
    <row r="68" spans="2:12" s="9" customFormat="1" ht="19.95" customHeight="1">
      <c r="B68" s="104"/>
      <c r="D68" s="105" t="s">
        <v>107</v>
      </c>
      <c r="E68" s="106"/>
      <c r="F68" s="106"/>
      <c r="G68" s="106"/>
      <c r="H68" s="106"/>
      <c r="I68" s="106"/>
      <c r="J68" s="107">
        <f>J214</f>
        <v>0</v>
      </c>
      <c r="L68" s="104"/>
    </row>
    <row r="69" spans="2:12" s="9" customFormat="1" ht="19.95" customHeight="1">
      <c r="B69" s="104"/>
      <c r="D69" s="105" t="s">
        <v>109</v>
      </c>
      <c r="E69" s="106"/>
      <c r="F69" s="106"/>
      <c r="G69" s="106"/>
      <c r="H69" s="106"/>
      <c r="I69" s="106"/>
      <c r="J69" s="107">
        <f>J277</f>
        <v>0</v>
      </c>
      <c r="L69" s="104"/>
    </row>
    <row r="70" spans="2:12" s="9" customFormat="1" ht="19.95" customHeight="1">
      <c r="B70" s="104"/>
      <c r="D70" s="105" t="s">
        <v>110</v>
      </c>
      <c r="E70" s="106"/>
      <c r="F70" s="106"/>
      <c r="G70" s="106"/>
      <c r="H70" s="106"/>
      <c r="I70" s="106"/>
      <c r="J70" s="107">
        <f>J288</f>
        <v>0</v>
      </c>
      <c r="L70" s="104"/>
    </row>
    <row r="71" spans="2:12" s="9" customFormat="1" ht="19.95" customHeight="1">
      <c r="B71" s="104"/>
      <c r="D71" s="105" t="s">
        <v>111</v>
      </c>
      <c r="E71" s="106"/>
      <c r="F71" s="106"/>
      <c r="G71" s="106"/>
      <c r="H71" s="106"/>
      <c r="I71" s="106"/>
      <c r="J71" s="107">
        <f>J402</f>
        <v>0</v>
      </c>
      <c r="L71" s="104"/>
    </row>
    <row r="72" spans="2:12" s="9" customFormat="1" ht="19.95" customHeight="1">
      <c r="B72" s="104"/>
      <c r="D72" s="105" t="s">
        <v>553</v>
      </c>
      <c r="E72" s="106"/>
      <c r="F72" s="106"/>
      <c r="G72" s="106"/>
      <c r="H72" s="106"/>
      <c r="I72" s="106"/>
      <c r="J72" s="107">
        <f>J410</f>
        <v>0</v>
      </c>
      <c r="L72" s="104"/>
    </row>
    <row r="73" spans="2:12" s="8" customFormat="1" ht="24.9" customHeight="1">
      <c r="B73" s="100"/>
      <c r="D73" s="101" t="s">
        <v>113</v>
      </c>
      <c r="E73" s="102"/>
      <c r="F73" s="102"/>
      <c r="G73" s="102"/>
      <c r="H73" s="102"/>
      <c r="I73" s="102"/>
      <c r="J73" s="103">
        <f>J415</f>
        <v>0</v>
      </c>
      <c r="L73" s="100"/>
    </row>
    <row r="74" spans="2:12" s="9" customFormat="1" ht="19.95" customHeight="1">
      <c r="B74" s="104"/>
      <c r="D74" s="105" t="s">
        <v>114</v>
      </c>
      <c r="E74" s="106"/>
      <c r="F74" s="106"/>
      <c r="G74" s="106"/>
      <c r="H74" s="106"/>
      <c r="I74" s="106"/>
      <c r="J74" s="107">
        <f>J416</f>
        <v>0</v>
      </c>
      <c r="L74" s="104"/>
    </row>
    <row r="75" spans="2:12" s="8" customFormat="1" ht="24.9" customHeight="1">
      <c r="B75" s="100"/>
      <c r="D75" s="101" t="s">
        <v>115</v>
      </c>
      <c r="E75" s="102"/>
      <c r="F75" s="102"/>
      <c r="G75" s="102"/>
      <c r="H75" s="102"/>
      <c r="I75" s="102"/>
      <c r="J75" s="103">
        <f>J434</f>
        <v>0</v>
      </c>
      <c r="L75" s="100"/>
    </row>
    <row r="76" spans="2:12" s="1" customFormat="1" ht="21.75" customHeight="1">
      <c r="B76" s="33"/>
      <c r="L76" s="33"/>
    </row>
    <row r="77" spans="2:12" s="1" customFormat="1" ht="6.9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3"/>
    </row>
    <row r="81" spans="2:63" s="1" customFormat="1" ht="6.9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3"/>
    </row>
    <row r="82" spans="2:63" s="1" customFormat="1" ht="24.9" customHeight="1">
      <c r="B82" s="33"/>
      <c r="C82" s="22" t="s">
        <v>116</v>
      </c>
      <c r="L82" s="33"/>
    </row>
    <row r="83" spans="2:63" s="1" customFormat="1" ht="6.9" customHeight="1">
      <c r="B83" s="33"/>
      <c r="L83" s="33"/>
    </row>
    <row r="84" spans="2:63" s="1" customFormat="1" ht="12" customHeight="1">
      <c r="B84" s="33"/>
      <c r="C84" s="28" t="s">
        <v>16</v>
      </c>
      <c r="L84" s="33"/>
    </row>
    <row r="85" spans="2:63" s="1" customFormat="1" ht="16.5" customHeight="1">
      <c r="B85" s="33"/>
      <c r="E85" s="303" t="str">
        <f>E7</f>
        <v>Nemocnice Karviná-Ráj - oprava střech kotelny</v>
      </c>
      <c r="F85" s="304"/>
      <c r="G85" s="304"/>
      <c r="H85" s="304"/>
      <c r="L85" s="33"/>
    </row>
    <row r="86" spans="2:63" s="1" customFormat="1" ht="12" customHeight="1">
      <c r="B86" s="33"/>
      <c r="C86" s="28" t="s">
        <v>94</v>
      </c>
      <c r="L86" s="33"/>
    </row>
    <row r="87" spans="2:63" s="1" customFormat="1" ht="16.5" customHeight="1">
      <c r="B87" s="33"/>
      <c r="E87" s="266" t="str">
        <f>E9</f>
        <v>3 - Střechy 5+6</v>
      </c>
      <c r="F87" s="305"/>
      <c r="G87" s="305"/>
      <c r="H87" s="305"/>
      <c r="L87" s="33"/>
    </row>
    <row r="88" spans="2:63" s="1" customFormat="1" ht="6.9" customHeight="1">
      <c r="B88" s="33"/>
      <c r="L88" s="33"/>
    </row>
    <row r="89" spans="2:63" s="1" customFormat="1" ht="12" customHeight="1">
      <c r="B89" s="33"/>
      <c r="C89" s="28" t="s">
        <v>21</v>
      </c>
      <c r="F89" s="26" t="str">
        <f>F12</f>
        <v xml:space="preserve"> </v>
      </c>
      <c r="I89" s="28" t="s">
        <v>23</v>
      </c>
      <c r="J89" s="50" t="str">
        <f>IF(J12="","",J12)</f>
        <v>8. 9. 2023</v>
      </c>
      <c r="L89" s="33"/>
    </row>
    <row r="90" spans="2:63" s="1" customFormat="1" ht="6.9" customHeight="1">
      <c r="B90" s="33"/>
      <c r="L90" s="33"/>
    </row>
    <row r="91" spans="2:63" s="1" customFormat="1" ht="15.15" customHeight="1">
      <c r="B91" s="33"/>
      <c r="C91" s="28" t="s">
        <v>25</v>
      </c>
      <c r="F91" s="26" t="str">
        <f>E15</f>
        <v>Nemocnice Karviná-Ráj, p.o.</v>
      </c>
      <c r="I91" s="28" t="s">
        <v>31</v>
      </c>
      <c r="J91" s="31" t="str">
        <f>E21</f>
        <v>ing. Jiří Majer</v>
      </c>
      <c r="L91" s="33"/>
    </row>
    <row r="92" spans="2:63" s="1" customFormat="1" ht="15.15" customHeight="1">
      <c r="B92" s="33"/>
      <c r="C92" s="28" t="s">
        <v>29</v>
      </c>
      <c r="F92" s="26" t="str">
        <f>IF(E18="","",E18)</f>
        <v>Vyplň údaj</v>
      </c>
      <c r="I92" s="28" t="s">
        <v>35</v>
      </c>
      <c r="J92" s="31" t="str">
        <f>E24</f>
        <v xml:space="preserve"> </v>
      </c>
      <c r="L92" s="33"/>
    </row>
    <row r="93" spans="2:63" s="1" customFormat="1" ht="10.35" customHeight="1">
      <c r="B93" s="33"/>
      <c r="L93" s="33"/>
    </row>
    <row r="94" spans="2:63" s="10" customFormat="1" ht="29.25" customHeight="1">
      <c r="B94" s="108"/>
      <c r="C94" s="109" t="s">
        <v>117</v>
      </c>
      <c r="D94" s="110" t="s">
        <v>58</v>
      </c>
      <c r="E94" s="110" t="s">
        <v>54</v>
      </c>
      <c r="F94" s="110" t="s">
        <v>55</v>
      </c>
      <c r="G94" s="110" t="s">
        <v>118</v>
      </c>
      <c r="H94" s="110" t="s">
        <v>119</v>
      </c>
      <c r="I94" s="110" t="s">
        <v>120</v>
      </c>
      <c r="J94" s="110" t="s">
        <v>98</v>
      </c>
      <c r="K94" s="111" t="s">
        <v>121</v>
      </c>
      <c r="L94" s="108"/>
      <c r="M94" s="57" t="s">
        <v>19</v>
      </c>
      <c r="N94" s="58" t="s">
        <v>43</v>
      </c>
      <c r="O94" s="58" t="s">
        <v>122</v>
      </c>
      <c r="P94" s="58" t="s">
        <v>123</v>
      </c>
      <c r="Q94" s="58" t="s">
        <v>124</v>
      </c>
      <c r="R94" s="58" t="s">
        <v>125</v>
      </c>
      <c r="S94" s="58" t="s">
        <v>126</v>
      </c>
      <c r="T94" s="59" t="s">
        <v>127</v>
      </c>
    </row>
    <row r="95" spans="2:63" s="1" customFormat="1" ht="22.8" customHeight="1">
      <c r="B95" s="33"/>
      <c r="C95" s="62" t="s">
        <v>128</v>
      </c>
      <c r="J95" s="112">
        <f>BK95</f>
        <v>0</v>
      </c>
      <c r="L95" s="33"/>
      <c r="M95" s="60"/>
      <c r="N95" s="51"/>
      <c r="O95" s="51"/>
      <c r="P95" s="113">
        <f>P96+P213+P415+P434</f>
        <v>0</v>
      </c>
      <c r="Q95" s="51"/>
      <c r="R95" s="113">
        <f>R96+R213+R415+R434</f>
        <v>9.5760413216540012</v>
      </c>
      <c r="S95" s="51"/>
      <c r="T95" s="114">
        <f>T96+T213+T415+T434</f>
        <v>8.7990797000000001</v>
      </c>
      <c r="AT95" s="18" t="s">
        <v>72</v>
      </c>
      <c r="AU95" s="18" t="s">
        <v>99</v>
      </c>
      <c r="BK95" s="115">
        <f>BK96+BK213+BK415+BK434</f>
        <v>0</v>
      </c>
    </row>
    <row r="96" spans="2:63" s="11" customFormat="1" ht="25.95" customHeight="1">
      <c r="B96" s="116"/>
      <c r="D96" s="117" t="s">
        <v>72</v>
      </c>
      <c r="E96" s="118" t="s">
        <v>129</v>
      </c>
      <c r="F96" s="118" t="s">
        <v>130</v>
      </c>
      <c r="I96" s="119"/>
      <c r="J96" s="120">
        <f>BK96</f>
        <v>0</v>
      </c>
      <c r="L96" s="116"/>
      <c r="M96" s="121"/>
      <c r="P96" s="122">
        <f>P97+P105+P146+P195+P197+P210</f>
        <v>0</v>
      </c>
      <c r="R96" s="122">
        <f>R97+R105+R146+R195+R197+R210</f>
        <v>2.2973994700000002</v>
      </c>
      <c r="T96" s="123">
        <f>T97+T105+T146+T195+T197+T210</f>
        <v>7.5155199999999995</v>
      </c>
      <c r="AR96" s="117" t="s">
        <v>34</v>
      </c>
      <c r="AT96" s="124" t="s">
        <v>72</v>
      </c>
      <c r="AU96" s="124" t="s">
        <v>73</v>
      </c>
      <c r="AY96" s="117" t="s">
        <v>131</v>
      </c>
      <c r="BK96" s="125">
        <f>BK97+BK105+BK146+BK195+BK197+BK210</f>
        <v>0</v>
      </c>
    </row>
    <row r="97" spans="2:65" s="11" customFormat="1" ht="22.8" customHeight="1">
      <c r="B97" s="116"/>
      <c r="D97" s="117" t="s">
        <v>72</v>
      </c>
      <c r="E97" s="126" t="s">
        <v>84</v>
      </c>
      <c r="F97" s="126" t="s">
        <v>554</v>
      </c>
      <c r="I97" s="119"/>
      <c r="J97" s="127">
        <f>BK97</f>
        <v>0</v>
      </c>
      <c r="L97" s="116"/>
      <c r="M97" s="121"/>
      <c r="P97" s="122">
        <f>SUM(P98:P104)</f>
        <v>0</v>
      </c>
      <c r="R97" s="122">
        <f>SUM(R98:R104)</f>
        <v>0.40315127000000006</v>
      </c>
      <c r="T97" s="123">
        <f>SUM(T98:T104)</f>
        <v>0</v>
      </c>
      <c r="AR97" s="117" t="s">
        <v>34</v>
      </c>
      <c r="AT97" s="124" t="s">
        <v>72</v>
      </c>
      <c r="AU97" s="124" t="s">
        <v>34</v>
      </c>
      <c r="AY97" s="117" t="s">
        <v>131</v>
      </c>
      <c r="BK97" s="125">
        <f>SUM(BK98:BK104)</f>
        <v>0</v>
      </c>
    </row>
    <row r="98" spans="2:65" s="1" customFormat="1" ht="37.799999999999997" customHeight="1">
      <c r="B98" s="33"/>
      <c r="C98" s="128" t="s">
        <v>34</v>
      </c>
      <c r="D98" s="128" t="s">
        <v>134</v>
      </c>
      <c r="E98" s="129" t="s">
        <v>555</v>
      </c>
      <c r="F98" s="130" t="s">
        <v>556</v>
      </c>
      <c r="G98" s="131" t="s">
        <v>137</v>
      </c>
      <c r="H98" s="132">
        <v>14.111000000000001</v>
      </c>
      <c r="I98" s="133"/>
      <c r="J98" s="134">
        <f>ROUND(I98*H98,2)</f>
        <v>0</v>
      </c>
      <c r="K98" s="130" t="s">
        <v>138</v>
      </c>
      <c r="L98" s="33"/>
      <c r="M98" s="135" t="s">
        <v>19</v>
      </c>
      <c r="N98" s="136" t="s">
        <v>44</v>
      </c>
      <c r="P98" s="137">
        <f>O98*H98</f>
        <v>0</v>
      </c>
      <c r="Q98" s="137">
        <v>2.8570000000000002E-2</v>
      </c>
      <c r="R98" s="137">
        <f>Q98*H98</f>
        <v>0.40315127000000006</v>
      </c>
      <c r="S98" s="137">
        <v>0</v>
      </c>
      <c r="T98" s="138">
        <f>S98*H98</f>
        <v>0</v>
      </c>
      <c r="AR98" s="139" t="s">
        <v>87</v>
      </c>
      <c r="AT98" s="139" t="s">
        <v>134</v>
      </c>
      <c r="AU98" s="139" t="s">
        <v>81</v>
      </c>
      <c r="AY98" s="18" t="s">
        <v>131</v>
      </c>
      <c r="BE98" s="140">
        <f>IF(N98="základní",J98,0)</f>
        <v>0</v>
      </c>
      <c r="BF98" s="140">
        <f>IF(N98="snížená",J98,0)</f>
        <v>0</v>
      </c>
      <c r="BG98" s="140">
        <f>IF(N98="zákl. přenesená",J98,0)</f>
        <v>0</v>
      </c>
      <c r="BH98" s="140">
        <f>IF(N98="sníž. přenesená",J98,0)</f>
        <v>0</v>
      </c>
      <c r="BI98" s="140">
        <f>IF(N98="nulová",J98,0)</f>
        <v>0</v>
      </c>
      <c r="BJ98" s="18" t="s">
        <v>34</v>
      </c>
      <c r="BK98" s="140">
        <f>ROUND(I98*H98,2)</f>
        <v>0</v>
      </c>
      <c r="BL98" s="18" t="s">
        <v>87</v>
      </c>
      <c r="BM98" s="139" t="s">
        <v>723</v>
      </c>
    </row>
    <row r="99" spans="2:65" s="1" customFormat="1" ht="10.199999999999999" hidden="1">
      <c r="B99" s="33"/>
      <c r="D99" s="141" t="s">
        <v>140</v>
      </c>
      <c r="F99" s="142" t="s">
        <v>557</v>
      </c>
      <c r="I99" s="143"/>
      <c r="L99" s="33"/>
      <c r="M99" s="144"/>
      <c r="T99" s="54"/>
      <c r="AT99" s="18" t="s">
        <v>140</v>
      </c>
      <c r="AU99" s="18" t="s">
        <v>81</v>
      </c>
    </row>
    <row r="100" spans="2:65" s="12" customFormat="1" ht="10.199999999999999">
      <c r="B100" s="145"/>
      <c r="D100" s="146" t="s">
        <v>142</v>
      </c>
      <c r="E100" s="147" t="s">
        <v>19</v>
      </c>
      <c r="F100" s="148" t="s">
        <v>724</v>
      </c>
      <c r="H100" s="147" t="s">
        <v>19</v>
      </c>
      <c r="I100" s="149"/>
      <c r="L100" s="145"/>
      <c r="M100" s="150"/>
      <c r="T100" s="151"/>
      <c r="AT100" s="147" t="s">
        <v>142</v>
      </c>
      <c r="AU100" s="147" t="s">
        <v>81</v>
      </c>
      <c r="AV100" s="12" t="s">
        <v>34</v>
      </c>
      <c r="AW100" s="12" t="s">
        <v>33</v>
      </c>
      <c r="AX100" s="12" t="s">
        <v>73</v>
      </c>
      <c r="AY100" s="147" t="s">
        <v>131</v>
      </c>
    </row>
    <row r="101" spans="2:65" s="13" customFormat="1" ht="10.199999999999999">
      <c r="B101" s="152"/>
      <c r="D101" s="146" t="s">
        <v>142</v>
      </c>
      <c r="E101" s="153" t="s">
        <v>19</v>
      </c>
      <c r="F101" s="154" t="s">
        <v>725</v>
      </c>
      <c r="H101" s="155">
        <v>8.4120000000000008</v>
      </c>
      <c r="I101" s="156"/>
      <c r="L101" s="152"/>
      <c r="M101" s="157"/>
      <c r="T101" s="158"/>
      <c r="AT101" s="153" t="s">
        <v>142</v>
      </c>
      <c r="AU101" s="153" t="s">
        <v>81</v>
      </c>
      <c r="AV101" s="13" t="s">
        <v>81</v>
      </c>
      <c r="AW101" s="13" t="s">
        <v>33</v>
      </c>
      <c r="AX101" s="13" t="s">
        <v>73</v>
      </c>
      <c r="AY101" s="153" t="s">
        <v>131</v>
      </c>
    </row>
    <row r="102" spans="2:65" s="12" customFormat="1" ht="20.399999999999999">
      <c r="B102" s="145"/>
      <c r="D102" s="146" t="s">
        <v>142</v>
      </c>
      <c r="E102" s="147" t="s">
        <v>19</v>
      </c>
      <c r="F102" s="148" t="s">
        <v>560</v>
      </c>
      <c r="H102" s="147" t="s">
        <v>19</v>
      </c>
      <c r="I102" s="149"/>
      <c r="L102" s="145"/>
      <c r="M102" s="150"/>
      <c r="T102" s="151"/>
      <c r="AT102" s="147" t="s">
        <v>142</v>
      </c>
      <c r="AU102" s="147" t="s">
        <v>81</v>
      </c>
      <c r="AV102" s="12" t="s">
        <v>34</v>
      </c>
      <c r="AW102" s="12" t="s">
        <v>33</v>
      </c>
      <c r="AX102" s="12" t="s">
        <v>73</v>
      </c>
      <c r="AY102" s="147" t="s">
        <v>131</v>
      </c>
    </row>
    <row r="103" spans="2:65" s="13" customFormat="1" ht="10.199999999999999">
      <c r="B103" s="152"/>
      <c r="D103" s="146" t="s">
        <v>142</v>
      </c>
      <c r="E103" s="153" t="s">
        <v>19</v>
      </c>
      <c r="F103" s="154" t="s">
        <v>726</v>
      </c>
      <c r="H103" s="155">
        <v>5.6989999999999998</v>
      </c>
      <c r="I103" s="156"/>
      <c r="L103" s="152"/>
      <c r="M103" s="157"/>
      <c r="T103" s="158"/>
      <c r="AT103" s="153" t="s">
        <v>142</v>
      </c>
      <c r="AU103" s="153" t="s">
        <v>81</v>
      </c>
      <c r="AV103" s="13" t="s">
        <v>81</v>
      </c>
      <c r="AW103" s="13" t="s">
        <v>33</v>
      </c>
      <c r="AX103" s="13" t="s">
        <v>73</v>
      </c>
      <c r="AY103" s="153" t="s">
        <v>131</v>
      </c>
    </row>
    <row r="104" spans="2:65" s="14" customFormat="1" ht="10.199999999999999">
      <c r="B104" s="159"/>
      <c r="D104" s="146" t="s">
        <v>142</v>
      </c>
      <c r="E104" s="160" t="s">
        <v>19</v>
      </c>
      <c r="F104" s="161" t="s">
        <v>147</v>
      </c>
      <c r="H104" s="162">
        <v>14.111000000000001</v>
      </c>
      <c r="I104" s="163"/>
      <c r="L104" s="159"/>
      <c r="M104" s="164"/>
      <c r="T104" s="165"/>
      <c r="AT104" s="160" t="s">
        <v>142</v>
      </c>
      <c r="AU104" s="160" t="s">
        <v>81</v>
      </c>
      <c r="AV104" s="14" t="s">
        <v>87</v>
      </c>
      <c r="AW104" s="14" t="s">
        <v>33</v>
      </c>
      <c r="AX104" s="14" t="s">
        <v>34</v>
      </c>
      <c r="AY104" s="160" t="s">
        <v>131</v>
      </c>
    </row>
    <row r="105" spans="2:65" s="11" customFormat="1" ht="22.8" customHeight="1">
      <c r="B105" s="116"/>
      <c r="D105" s="117" t="s">
        <v>72</v>
      </c>
      <c r="E105" s="126" t="s">
        <v>132</v>
      </c>
      <c r="F105" s="126" t="s">
        <v>133</v>
      </c>
      <c r="I105" s="119"/>
      <c r="J105" s="127">
        <f>BK105</f>
        <v>0</v>
      </c>
      <c r="L105" s="116"/>
      <c r="M105" s="121"/>
      <c r="P105" s="122">
        <f>SUM(P106:P145)</f>
        <v>0</v>
      </c>
      <c r="R105" s="122">
        <f>SUM(R106:R145)</f>
        <v>1.7442482000000001</v>
      </c>
      <c r="T105" s="123">
        <f>SUM(T106:T145)</f>
        <v>0.55000000000000004</v>
      </c>
      <c r="AR105" s="117" t="s">
        <v>34</v>
      </c>
      <c r="AT105" s="124" t="s">
        <v>72</v>
      </c>
      <c r="AU105" s="124" t="s">
        <v>34</v>
      </c>
      <c r="AY105" s="117" t="s">
        <v>131</v>
      </c>
      <c r="BK105" s="125">
        <f>SUM(BK106:BK145)</f>
        <v>0</v>
      </c>
    </row>
    <row r="106" spans="2:65" s="1" customFormat="1" ht="37.799999999999997" customHeight="1">
      <c r="B106" s="33"/>
      <c r="C106" s="128" t="s">
        <v>81</v>
      </c>
      <c r="D106" s="128" t="s">
        <v>134</v>
      </c>
      <c r="E106" s="129" t="s">
        <v>727</v>
      </c>
      <c r="F106" s="130" t="s">
        <v>728</v>
      </c>
      <c r="G106" s="131" t="s">
        <v>137</v>
      </c>
      <c r="H106" s="132">
        <v>25</v>
      </c>
      <c r="I106" s="133"/>
      <c r="J106" s="134">
        <f>ROUND(I106*H106,2)</f>
        <v>0</v>
      </c>
      <c r="K106" s="130" t="s">
        <v>138</v>
      </c>
      <c r="L106" s="33"/>
      <c r="M106" s="135" t="s">
        <v>19</v>
      </c>
      <c r="N106" s="136" t="s">
        <v>44</v>
      </c>
      <c r="P106" s="137">
        <f>O106*H106</f>
        <v>0</v>
      </c>
      <c r="Q106" s="137">
        <v>1.7639999999999999E-2</v>
      </c>
      <c r="R106" s="137">
        <f>Q106*H106</f>
        <v>0.441</v>
      </c>
      <c r="S106" s="137">
        <v>0.02</v>
      </c>
      <c r="T106" s="138">
        <f>S106*H106</f>
        <v>0.5</v>
      </c>
      <c r="AR106" s="139" t="s">
        <v>87</v>
      </c>
      <c r="AT106" s="139" t="s">
        <v>134</v>
      </c>
      <c r="AU106" s="139" t="s">
        <v>81</v>
      </c>
      <c r="AY106" s="18" t="s">
        <v>131</v>
      </c>
      <c r="BE106" s="140">
        <f>IF(N106="základní",J106,0)</f>
        <v>0</v>
      </c>
      <c r="BF106" s="140">
        <f>IF(N106="snížená",J106,0)</f>
        <v>0</v>
      </c>
      <c r="BG106" s="140">
        <f>IF(N106="zákl. přenesená",J106,0)</f>
        <v>0</v>
      </c>
      <c r="BH106" s="140">
        <f>IF(N106="sníž. přenesená",J106,0)</f>
        <v>0</v>
      </c>
      <c r="BI106" s="140">
        <f>IF(N106="nulová",J106,0)</f>
        <v>0</v>
      </c>
      <c r="BJ106" s="18" t="s">
        <v>34</v>
      </c>
      <c r="BK106" s="140">
        <f>ROUND(I106*H106,2)</f>
        <v>0</v>
      </c>
      <c r="BL106" s="18" t="s">
        <v>87</v>
      </c>
      <c r="BM106" s="139" t="s">
        <v>729</v>
      </c>
    </row>
    <row r="107" spans="2:65" s="1" customFormat="1" ht="10.199999999999999" hidden="1">
      <c r="B107" s="33"/>
      <c r="D107" s="141" t="s">
        <v>140</v>
      </c>
      <c r="F107" s="142" t="s">
        <v>730</v>
      </c>
      <c r="I107" s="143"/>
      <c r="L107" s="33"/>
      <c r="M107" s="144"/>
      <c r="T107" s="54"/>
      <c r="AT107" s="18" t="s">
        <v>140</v>
      </c>
      <c r="AU107" s="18" t="s">
        <v>81</v>
      </c>
    </row>
    <row r="108" spans="2:65" s="12" customFormat="1" ht="20.399999999999999">
      <c r="B108" s="145"/>
      <c r="D108" s="146" t="s">
        <v>142</v>
      </c>
      <c r="E108" s="147" t="s">
        <v>19</v>
      </c>
      <c r="F108" s="148" t="s">
        <v>731</v>
      </c>
      <c r="H108" s="147" t="s">
        <v>19</v>
      </c>
      <c r="I108" s="149"/>
      <c r="L108" s="145"/>
      <c r="M108" s="150"/>
      <c r="T108" s="151"/>
      <c r="AT108" s="147" t="s">
        <v>142</v>
      </c>
      <c r="AU108" s="147" t="s">
        <v>81</v>
      </c>
      <c r="AV108" s="12" t="s">
        <v>34</v>
      </c>
      <c r="AW108" s="12" t="s">
        <v>33</v>
      </c>
      <c r="AX108" s="12" t="s">
        <v>73</v>
      </c>
      <c r="AY108" s="147" t="s">
        <v>131</v>
      </c>
    </row>
    <row r="109" spans="2:65" s="13" customFormat="1" ht="10.199999999999999">
      <c r="B109" s="152"/>
      <c r="D109" s="146" t="s">
        <v>142</v>
      </c>
      <c r="E109" s="153" t="s">
        <v>19</v>
      </c>
      <c r="F109" s="154" t="s">
        <v>732</v>
      </c>
      <c r="H109" s="155">
        <v>25</v>
      </c>
      <c r="I109" s="156"/>
      <c r="L109" s="152"/>
      <c r="M109" s="157"/>
      <c r="T109" s="158"/>
      <c r="AT109" s="153" t="s">
        <v>142</v>
      </c>
      <c r="AU109" s="153" t="s">
        <v>81</v>
      </c>
      <c r="AV109" s="13" t="s">
        <v>81</v>
      </c>
      <c r="AW109" s="13" t="s">
        <v>33</v>
      </c>
      <c r="AX109" s="13" t="s">
        <v>73</v>
      </c>
      <c r="AY109" s="153" t="s">
        <v>131</v>
      </c>
    </row>
    <row r="110" spans="2:65" s="14" customFormat="1" ht="10.199999999999999">
      <c r="B110" s="159"/>
      <c r="D110" s="146" t="s">
        <v>142</v>
      </c>
      <c r="E110" s="160" t="s">
        <v>19</v>
      </c>
      <c r="F110" s="161" t="s">
        <v>147</v>
      </c>
      <c r="H110" s="162">
        <v>25</v>
      </c>
      <c r="I110" s="163"/>
      <c r="L110" s="159"/>
      <c r="M110" s="164"/>
      <c r="T110" s="165"/>
      <c r="AT110" s="160" t="s">
        <v>142</v>
      </c>
      <c r="AU110" s="160" t="s">
        <v>81</v>
      </c>
      <c r="AV110" s="14" t="s">
        <v>87</v>
      </c>
      <c r="AW110" s="14" t="s">
        <v>33</v>
      </c>
      <c r="AX110" s="14" t="s">
        <v>34</v>
      </c>
      <c r="AY110" s="160" t="s">
        <v>131</v>
      </c>
    </row>
    <row r="111" spans="2:65" s="1" customFormat="1" ht="37.799999999999997" customHeight="1">
      <c r="B111" s="33"/>
      <c r="C111" s="128" t="s">
        <v>84</v>
      </c>
      <c r="D111" s="128" t="s">
        <v>134</v>
      </c>
      <c r="E111" s="129" t="s">
        <v>733</v>
      </c>
      <c r="F111" s="130" t="s">
        <v>734</v>
      </c>
      <c r="G111" s="131" t="s">
        <v>137</v>
      </c>
      <c r="H111" s="132">
        <v>25</v>
      </c>
      <c r="I111" s="133"/>
      <c r="J111" s="134">
        <f>ROUND(I111*H111,2)</f>
        <v>0</v>
      </c>
      <c r="K111" s="130" t="s">
        <v>138</v>
      </c>
      <c r="L111" s="33"/>
      <c r="M111" s="135" t="s">
        <v>19</v>
      </c>
      <c r="N111" s="136" t="s">
        <v>44</v>
      </c>
      <c r="P111" s="137">
        <f>O111*H111</f>
        <v>0</v>
      </c>
      <c r="Q111" s="137">
        <v>2.2000000000000001E-4</v>
      </c>
      <c r="R111" s="137">
        <f>Q111*H111</f>
        <v>5.5000000000000005E-3</v>
      </c>
      <c r="S111" s="137">
        <v>2E-3</v>
      </c>
      <c r="T111" s="138">
        <f>S111*H111</f>
        <v>0.05</v>
      </c>
      <c r="AR111" s="139" t="s">
        <v>87</v>
      </c>
      <c r="AT111" s="139" t="s">
        <v>134</v>
      </c>
      <c r="AU111" s="139" t="s">
        <v>81</v>
      </c>
      <c r="AY111" s="18" t="s">
        <v>131</v>
      </c>
      <c r="BE111" s="140">
        <f>IF(N111="základní",J111,0)</f>
        <v>0</v>
      </c>
      <c r="BF111" s="140">
        <f>IF(N111="snížená",J111,0)</f>
        <v>0</v>
      </c>
      <c r="BG111" s="140">
        <f>IF(N111="zákl. přenesená",J111,0)</f>
        <v>0</v>
      </c>
      <c r="BH111" s="140">
        <f>IF(N111="sníž. přenesená",J111,0)</f>
        <v>0</v>
      </c>
      <c r="BI111" s="140">
        <f>IF(N111="nulová",J111,0)</f>
        <v>0</v>
      </c>
      <c r="BJ111" s="18" t="s">
        <v>34</v>
      </c>
      <c r="BK111" s="140">
        <f>ROUND(I111*H111,2)</f>
        <v>0</v>
      </c>
      <c r="BL111" s="18" t="s">
        <v>87</v>
      </c>
      <c r="BM111" s="139" t="s">
        <v>735</v>
      </c>
    </row>
    <row r="112" spans="2:65" s="1" customFormat="1" ht="10.199999999999999" hidden="1">
      <c r="B112" s="33"/>
      <c r="D112" s="141" t="s">
        <v>140</v>
      </c>
      <c r="F112" s="142" t="s">
        <v>736</v>
      </c>
      <c r="I112" s="143"/>
      <c r="L112" s="33"/>
      <c r="M112" s="144"/>
      <c r="T112" s="54"/>
      <c r="AT112" s="18" t="s">
        <v>140</v>
      </c>
      <c r="AU112" s="18" t="s">
        <v>81</v>
      </c>
    </row>
    <row r="113" spans="2:65" s="12" customFormat="1" ht="10.199999999999999">
      <c r="B113" s="145"/>
      <c r="D113" s="146" t="s">
        <v>142</v>
      </c>
      <c r="E113" s="147" t="s">
        <v>19</v>
      </c>
      <c r="F113" s="148" t="s">
        <v>737</v>
      </c>
      <c r="H113" s="147" t="s">
        <v>19</v>
      </c>
      <c r="I113" s="149"/>
      <c r="L113" s="145"/>
      <c r="M113" s="150"/>
      <c r="T113" s="151"/>
      <c r="AT113" s="147" t="s">
        <v>142</v>
      </c>
      <c r="AU113" s="147" t="s">
        <v>81</v>
      </c>
      <c r="AV113" s="12" t="s">
        <v>34</v>
      </c>
      <c r="AW113" s="12" t="s">
        <v>33</v>
      </c>
      <c r="AX113" s="12" t="s">
        <v>73</v>
      </c>
      <c r="AY113" s="147" t="s">
        <v>131</v>
      </c>
    </row>
    <row r="114" spans="2:65" s="13" customFormat="1" ht="10.199999999999999">
      <c r="B114" s="152"/>
      <c r="D114" s="146" t="s">
        <v>142</v>
      </c>
      <c r="E114" s="153" t="s">
        <v>19</v>
      </c>
      <c r="F114" s="154" t="s">
        <v>738</v>
      </c>
      <c r="H114" s="155">
        <v>25</v>
      </c>
      <c r="I114" s="156"/>
      <c r="L114" s="152"/>
      <c r="M114" s="157"/>
      <c r="T114" s="158"/>
      <c r="AT114" s="153" t="s">
        <v>142</v>
      </c>
      <c r="AU114" s="153" t="s">
        <v>81</v>
      </c>
      <c r="AV114" s="13" t="s">
        <v>81</v>
      </c>
      <c r="AW114" s="13" t="s">
        <v>33</v>
      </c>
      <c r="AX114" s="13" t="s">
        <v>73</v>
      </c>
      <c r="AY114" s="153" t="s">
        <v>131</v>
      </c>
    </row>
    <row r="115" spans="2:65" s="14" customFormat="1" ht="10.199999999999999">
      <c r="B115" s="159"/>
      <c r="D115" s="146" t="s">
        <v>142</v>
      </c>
      <c r="E115" s="160" t="s">
        <v>19</v>
      </c>
      <c r="F115" s="161" t="s">
        <v>147</v>
      </c>
      <c r="H115" s="162">
        <v>25</v>
      </c>
      <c r="I115" s="163"/>
      <c r="L115" s="159"/>
      <c r="M115" s="164"/>
      <c r="T115" s="165"/>
      <c r="AT115" s="160" t="s">
        <v>142</v>
      </c>
      <c r="AU115" s="160" t="s">
        <v>81</v>
      </c>
      <c r="AV115" s="14" t="s">
        <v>87</v>
      </c>
      <c r="AW115" s="14" t="s">
        <v>33</v>
      </c>
      <c r="AX115" s="14" t="s">
        <v>34</v>
      </c>
      <c r="AY115" s="160" t="s">
        <v>131</v>
      </c>
    </row>
    <row r="116" spans="2:65" s="1" customFormat="1" ht="37.799999999999997" customHeight="1">
      <c r="B116" s="33"/>
      <c r="C116" s="128" t="s">
        <v>87</v>
      </c>
      <c r="D116" s="128" t="s">
        <v>134</v>
      </c>
      <c r="E116" s="129" t="s">
        <v>564</v>
      </c>
      <c r="F116" s="130" t="s">
        <v>565</v>
      </c>
      <c r="G116" s="131" t="s">
        <v>137</v>
      </c>
      <c r="H116" s="132">
        <v>0.65</v>
      </c>
      <c r="I116" s="133"/>
      <c r="J116" s="134">
        <f>ROUND(I116*H116,2)</f>
        <v>0</v>
      </c>
      <c r="K116" s="130" t="s">
        <v>138</v>
      </c>
      <c r="L116" s="33"/>
      <c r="M116" s="135" t="s">
        <v>19</v>
      </c>
      <c r="N116" s="136" t="s">
        <v>44</v>
      </c>
      <c r="P116" s="137">
        <f>O116*H116</f>
        <v>0</v>
      </c>
      <c r="Q116" s="137">
        <v>5.2900000000000003E-2</v>
      </c>
      <c r="R116" s="137">
        <f>Q116*H116</f>
        <v>3.4385000000000006E-2</v>
      </c>
      <c r="S116" s="137">
        <v>0</v>
      </c>
      <c r="T116" s="138">
        <f>S116*H116</f>
        <v>0</v>
      </c>
      <c r="AR116" s="139" t="s">
        <v>87</v>
      </c>
      <c r="AT116" s="139" t="s">
        <v>134</v>
      </c>
      <c r="AU116" s="139" t="s">
        <v>81</v>
      </c>
      <c r="AY116" s="18" t="s">
        <v>131</v>
      </c>
      <c r="BE116" s="140">
        <f>IF(N116="základní",J116,0)</f>
        <v>0</v>
      </c>
      <c r="BF116" s="140">
        <f>IF(N116="snížená",J116,0)</f>
        <v>0</v>
      </c>
      <c r="BG116" s="140">
        <f>IF(N116="zákl. přenesená",J116,0)</f>
        <v>0</v>
      </c>
      <c r="BH116" s="140">
        <f>IF(N116="sníž. přenesená",J116,0)</f>
        <v>0</v>
      </c>
      <c r="BI116" s="140">
        <f>IF(N116="nulová",J116,0)</f>
        <v>0</v>
      </c>
      <c r="BJ116" s="18" t="s">
        <v>34</v>
      </c>
      <c r="BK116" s="140">
        <f>ROUND(I116*H116,2)</f>
        <v>0</v>
      </c>
      <c r="BL116" s="18" t="s">
        <v>87</v>
      </c>
      <c r="BM116" s="139" t="s">
        <v>739</v>
      </c>
    </row>
    <row r="117" spans="2:65" s="1" customFormat="1" ht="10.199999999999999" hidden="1">
      <c r="B117" s="33"/>
      <c r="D117" s="141" t="s">
        <v>140</v>
      </c>
      <c r="F117" s="142" t="s">
        <v>567</v>
      </c>
      <c r="I117" s="143"/>
      <c r="L117" s="33"/>
      <c r="M117" s="144"/>
      <c r="T117" s="54"/>
      <c r="AT117" s="18" t="s">
        <v>140</v>
      </c>
      <c r="AU117" s="18" t="s">
        <v>81</v>
      </c>
    </row>
    <row r="118" spans="2:65" s="12" customFormat="1" ht="20.399999999999999">
      <c r="B118" s="145"/>
      <c r="D118" s="146" t="s">
        <v>142</v>
      </c>
      <c r="E118" s="147" t="s">
        <v>19</v>
      </c>
      <c r="F118" s="148" t="s">
        <v>740</v>
      </c>
      <c r="H118" s="147" t="s">
        <v>19</v>
      </c>
      <c r="I118" s="149"/>
      <c r="L118" s="145"/>
      <c r="M118" s="150"/>
      <c r="T118" s="151"/>
      <c r="AT118" s="147" t="s">
        <v>142</v>
      </c>
      <c r="AU118" s="147" t="s">
        <v>81</v>
      </c>
      <c r="AV118" s="12" t="s">
        <v>34</v>
      </c>
      <c r="AW118" s="12" t="s">
        <v>33</v>
      </c>
      <c r="AX118" s="12" t="s">
        <v>73</v>
      </c>
      <c r="AY118" s="147" t="s">
        <v>131</v>
      </c>
    </row>
    <row r="119" spans="2:65" s="13" customFormat="1" ht="10.199999999999999">
      <c r="B119" s="152"/>
      <c r="D119" s="146" t="s">
        <v>142</v>
      </c>
      <c r="E119" s="153" t="s">
        <v>19</v>
      </c>
      <c r="F119" s="154" t="s">
        <v>569</v>
      </c>
      <c r="H119" s="155">
        <v>0.65</v>
      </c>
      <c r="I119" s="156"/>
      <c r="L119" s="152"/>
      <c r="M119" s="157"/>
      <c r="T119" s="158"/>
      <c r="AT119" s="153" t="s">
        <v>142</v>
      </c>
      <c r="AU119" s="153" t="s">
        <v>81</v>
      </c>
      <c r="AV119" s="13" t="s">
        <v>81</v>
      </c>
      <c r="AW119" s="13" t="s">
        <v>33</v>
      </c>
      <c r="AX119" s="13" t="s">
        <v>73</v>
      </c>
      <c r="AY119" s="153" t="s">
        <v>131</v>
      </c>
    </row>
    <row r="120" spans="2:65" s="14" customFormat="1" ht="10.199999999999999">
      <c r="B120" s="159"/>
      <c r="D120" s="146" t="s">
        <v>142</v>
      </c>
      <c r="E120" s="160" t="s">
        <v>19</v>
      </c>
      <c r="F120" s="161" t="s">
        <v>147</v>
      </c>
      <c r="H120" s="162">
        <v>0.65</v>
      </c>
      <c r="I120" s="163"/>
      <c r="L120" s="159"/>
      <c r="M120" s="164"/>
      <c r="T120" s="165"/>
      <c r="AT120" s="160" t="s">
        <v>142</v>
      </c>
      <c r="AU120" s="160" t="s">
        <v>81</v>
      </c>
      <c r="AV120" s="14" t="s">
        <v>87</v>
      </c>
      <c r="AW120" s="14" t="s">
        <v>33</v>
      </c>
      <c r="AX120" s="14" t="s">
        <v>34</v>
      </c>
      <c r="AY120" s="160" t="s">
        <v>131</v>
      </c>
    </row>
    <row r="121" spans="2:65" s="1" customFormat="1" ht="33" customHeight="1">
      <c r="B121" s="33"/>
      <c r="C121" s="128" t="s">
        <v>90</v>
      </c>
      <c r="D121" s="128" t="s">
        <v>134</v>
      </c>
      <c r="E121" s="129" t="s">
        <v>135</v>
      </c>
      <c r="F121" s="130" t="s">
        <v>136</v>
      </c>
      <c r="G121" s="131" t="s">
        <v>137</v>
      </c>
      <c r="H121" s="132">
        <v>4.9480000000000004</v>
      </c>
      <c r="I121" s="133"/>
      <c r="J121" s="134">
        <f>ROUND(I121*H121,2)</f>
        <v>0</v>
      </c>
      <c r="K121" s="130" t="s">
        <v>138</v>
      </c>
      <c r="L121" s="33"/>
      <c r="M121" s="135" t="s">
        <v>19</v>
      </c>
      <c r="N121" s="136" t="s">
        <v>44</v>
      </c>
      <c r="P121" s="137">
        <f>O121*H121</f>
        <v>0</v>
      </c>
      <c r="Q121" s="137">
        <v>3.15E-2</v>
      </c>
      <c r="R121" s="137">
        <f>Q121*H121</f>
        <v>0.155862</v>
      </c>
      <c r="S121" s="137">
        <v>0</v>
      </c>
      <c r="T121" s="138">
        <f>S121*H121</f>
        <v>0</v>
      </c>
      <c r="AR121" s="139" t="s">
        <v>87</v>
      </c>
      <c r="AT121" s="139" t="s">
        <v>134</v>
      </c>
      <c r="AU121" s="139" t="s">
        <v>81</v>
      </c>
      <c r="AY121" s="18" t="s">
        <v>131</v>
      </c>
      <c r="BE121" s="140">
        <f>IF(N121="základní",J121,0)</f>
        <v>0</v>
      </c>
      <c r="BF121" s="140">
        <f>IF(N121="snížená",J121,0)</f>
        <v>0</v>
      </c>
      <c r="BG121" s="140">
        <f>IF(N121="zákl. přenesená",J121,0)</f>
        <v>0</v>
      </c>
      <c r="BH121" s="140">
        <f>IF(N121="sníž. přenesená",J121,0)</f>
        <v>0</v>
      </c>
      <c r="BI121" s="140">
        <f>IF(N121="nulová",J121,0)</f>
        <v>0</v>
      </c>
      <c r="BJ121" s="18" t="s">
        <v>34</v>
      </c>
      <c r="BK121" s="140">
        <f>ROUND(I121*H121,2)</f>
        <v>0</v>
      </c>
      <c r="BL121" s="18" t="s">
        <v>87</v>
      </c>
      <c r="BM121" s="139" t="s">
        <v>741</v>
      </c>
    </row>
    <row r="122" spans="2:65" s="1" customFormat="1" ht="10.199999999999999" hidden="1">
      <c r="B122" s="33"/>
      <c r="D122" s="141" t="s">
        <v>140</v>
      </c>
      <c r="F122" s="142" t="s">
        <v>141</v>
      </c>
      <c r="I122" s="143"/>
      <c r="L122" s="33"/>
      <c r="M122" s="144"/>
      <c r="T122" s="54"/>
      <c r="AT122" s="18" t="s">
        <v>140</v>
      </c>
      <c r="AU122" s="18" t="s">
        <v>81</v>
      </c>
    </row>
    <row r="123" spans="2:65" s="12" customFormat="1" ht="10.199999999999999">
      <c r="B123" s="145"/>
      <c r="D123" s="146" t="s">
        <v>142</v>
      </c>
      <c r="E123" s="147" t="s">
        <v>19</v>
      </c>
      <c r="F123" s="148" t="s">
        <v>742</v>
      </c>
      <c r="H123" s="147" t="s">
        <v>19</v>
      </c>
      <c r="I123" s="149"/>
      <c r="L123" s="145"/>
      <c r="M123" s="150"/>
      <c r="T123" s="151"/>
      <c r="AT123" s="147" t="s">
        <v>142</v>
      </c>
      <c r="AU123" s="147" t="s">
        <v>81</v>
      </c>
      <c r="AV123" s="12" t="s">
        <v>34</v>
      </c>
      <c r="AW123" s="12" t="s">
        <v>33</v>
      </c>
      <c r="AX123" s="12" t="s">
        <v>73</v>
      </c>
      <c r="AY123" s="147" t="s">
        <v>131</v>
      </c>
    </row>
    <row r="124" spans="2:65" s="13" customFormat="1" ht="10.199999999999999">
      <c r="B124" s="152"/>
      <c r="D124" s="146" t="s">
        <v>142</v>
      </c>
      <c r="E124" s="153" t="s">
        <v>19</v>
      </c>
      <c r="F124" s="154" t="s">
        <v>743</v>
      </c>
      <c r="H124" s="155">
        <v>4.9480000000000004</v>
      </c>
      <c r="I124" s="156"/>
      <c r="L124" s="152"/>
      <c r="M124" s="157"/>
      <c r="T124" s="158"/>
      <c r="AT124" s="153" t="s">
        <v>142</v>
      </c>
      <c r="AU124" s="153" t="s">
        <v>81</v>
      </c>
      <c r="AV124" s="13" t="s">
        <v>81</v>
      </c>
      <c r="AW124" s="13" t="s">
        <v>33</v>
      </c>
      <c r="AX124" s="13" t="s">
        <v>73</v>
      </c>
      <c r="AY124" s="153" t="s">
        <v>131</v>
      </c>
    </row>
    <row r="125" spans="2:65" s="14" customFormat="1" ht="10.199999999999999">
      <c r="B125" s="159"/>
      <c r="D125" s="146" t="s">
        <v>142</v>
      </c>
      <c r="E125" s="160" t="s">
        <v>19</v>
      </c>
      <c r="F125" s="161" t="s">
        <v>147</v>
      </c>
      <c r="H125" s="162">
        <v>4.9480000000000004</v>
      </c>
      <c r="I125" s="163"/>
      <c r="L125" s="159"/>
      <c r="M125" s="164"/>
      <c r="T125" s="165"/>
      <c r="AT125" s="160" t="s">
        <v>142</v>
      </c>
      <c r="AU125" s="160" t="s">
        <v>81</v>
      </c>
      <c r="AV125" s="14" t="s">
        <v>87</v>
      </c>
      <c r="AW125" s="14" t="s">
        <v>33</v>
      </c>
      <c r="AX125" s="14" t="s">
        <v>34</v>
      </c>
      <c r="AY125" s="160" t="s">
        <v>131</v>
      </c>
    </row>
    <row r="126" spans="2:65" s="1" customFormat="1" ht="16.5" customHeight="1">
      <c r="B126" s="33"/>
      <c r="C126" s="128" t="s">
        <v>132</v>
      </c>
      <c r="D126" s="128" t="s">
        <v>134</v>
      </c>
      <c r="E126" s="129" t="s">
        <v>573</v>
      </c>
      <c r="F126" s="130" t="s">
        <v>574</v>
      </c>
      <c r="G126" s="131" t="s">
        <v>137</v>
      </c>
      <c r="H126" s="132">
        <v>5.16</v>
      </c>
      <c r="I126" s="133"/>
      <c r="J126" s="134">
        <f>ROUND(I126*H126,2)</f>
        <v>0</v>
      </c>
      <c r="K126" s="130" t="s">
        <v>138</v>
      </c>
      <c r="L126" s="33"/>
      <c r="M126" s="135" t="s">
        <v>19</v>
      </c>
      <c r="N126" s="136" t="s">
        <v>44</v>
      </c>
      <c r="P126" s="137">
        <f>O126*H126</f>
        <v>0</v>
      </c>
      <c r="Q126" s="137">
        <v>1.6070000000000001E-2</v>
      </c>
      <c r="R126" s="137">
        <f>Q126*H126</f>
        <v>8.29212E-2</v>
      </c>
      <c r="S126" s="137">
        <v>0</v>
      </c>
      <c r="T126" s="138">
        <f>S126*H126</f>
        <v>0</v>
      </c>
      <c r="AR126" s="139" t="s">
        <v>87</v>
      </c>
      <c r="AT126" s="139" t="s">
        <v>134</v>
      </c>
      <c r="AU126" s="139" t="s">
        <v>81</v>
      </c>
      <c r="AY126" s="18" t="s">
        <v>131</v>
      </c>
      <c r="BE126" s="140">
        <f>IF(N126="základní",J126,0)</f>
        <v>0</v>
      </c>
      <c r="BF126" s="140">
        <f>IF(N126="snížená",J126,0)</f>
        <v>0</v>
      </c>
      <c r="BG126" s="140">
        <f>IF(N126="zákl. přenesená",J126,0)</f>
        <v>0</v>
      </c>
      <c r="BH126" s="140">
        <f>IF(N126="sníž. přenesená",J126,0)</f>
        <v>0</v>
      </c>
      <c r="BI126" s="140">
        <f>IF(N126="nulová",J126,0)</f>
        <v>0</v>
      </c>
      <c r="BJ126" s="18" t="s">
        <v>34</v>
      </c>
      <c r="BK126" s="140">
        <f>ROUND(I126*H126,2)</f>
        <v>0</v>
      </c>
      <c r="BL126" s="18" t="s">
        <v>87</v>
      </c>
      <c r="BM126" s="139" t="s">
        <v>744</v>
      </c>
    </row>
    <row r="127" spans="2:65" s="1" customFormat="1" ht="10.199999999999999" hidden="1">
      <c r="B127" s="33"/>
      <c r="D127" s="141" t="s">
        <v>140</v>
      </c>
      <c r="F127" s="142" t="s">
        <v>576</v>
      </c>
      <c r="I127" s="143"/>
      <c r="L127" s="33"/>
      <c r="M127" s="144"/>
      <c r="T127" s="54"/>
      <c r="AT127" s="18" t="s">
        <v>140</v>
      </c>
      <c r="AU127" s="18" t="s">
        <v>81</v>
      </c>
    </row>
    <row r="128" spans="2:65" s="12" customFormat="1" ht="10.199999999999999">
      <c r="B128" s="145"/>
      <c r="D128" s="146" t="s">
        <v>142</v>
      </c>
      <c r="E128" s="147" t="s">
        <v>19</v>
      </c>
      <c r="F128" s="148" t="s">
        <v>745</v>
      </c>
      <c r="H128" s="147" t="s">
        <v>19</v>
      </c>
      <c r="I128" s="149"/>
      <c r="L128" s="145"/>
      <c r="M128" s="150"/>
      <c r="T128" s="151"/>
      <c r="AT128" s="147" t="s">
        <v>142</v>
      </c>
      <c r="AU128" s="147" t="s">
        <v>81</v>
      </c>
      <c r="AV128" s="12" t="s">
        <v>34</v>
      </c>
      <c r="AW128" s="12" t="s">
        <v>33</v>
      </c>
      <c r="AX128" s="12" t="s">
        <v>73</v>
      </c>
      <c r="AY128" s="147" t="s">
        <v>131</v>
      </c>
    </row>
    <row r="129" spans="2:65" s="13" customFormat="1" ht="10.199999999999999">
      <c r="B129" s="152"/>
      <c r="D129" s="146" t="s">
        <v>142</v>
      </c>
      <c r="E129" s="153" t="s">
        <v>19</v>
      </c>
      <c r="F129" s="154" t="s">
        <v>746</v>
      </c>
      <c r="H129" s="155">
        <v>5.16</v>
      </c>
      <c r="I129" s="156"/>
      <c r="L129" s="152"/>
      <c r="M129" s="157"/>
      <c r="T129" s="158"/>
      <c r="AT129" s="153" t="s">
        <v>142</v>
      </c>
      <c r="AU129" s="153" t="s">
        <v>81</v>
      </c>
      <c r="AV129" s="13" t="s">
        <v>81</v>
      </c>
      <c r="AW129" s="13" t="s">
        <v>33</v>
      </c>
      <c r="AX129" s="13" t="s">
        <v>73</v>
      </c>
      <c r="AY129" s="153" t="s">
        <v>131</v>
      </c>
    </row>
    <row r="130" spans="2:65" s="14" customFormat="1" ht="10.199999999999999">
      <c r="B130" s="159"/>
      <c r="D130" s="146" t="s">
        <v>142</v>
      </c>
      <c r="E130" s="160" t="s">
        <v>19</v>
      </c>
      <c r="F130" s="161" t="s">
        <v>147</v>
      </c>
      <c r="H130" s="162">
        <v>5.16</v>
      </c>
      <c r="I130" s="163"/>
      <c r="L130" s="159"/>
      <c r="M130" s="164"/>
      <c r="T130" s="165"/>
      <c r="AT130" s="160" t="s">
        <v>142</v>
      </c>
      <c r="AU130" s="160" t="s">
        <v>81</v>
      </c>
      <c r="AV130" s="14" t="s">
        <v>87</v>
      </c>
      <c r="AW130" s="14" t="s">
        <v>33</v>
      </c>
      <c r="AX130" s="14" t="s">
        <v>34</v>
      </c>
      <c r="AY130" s="160" t="s">
        <v>131</v>
      </c>
    </row>
    <row r="131" spans="2:65" s="1" customFormat="1" ht="16.5" customHeight="1">
      <c r="B131" s="33"/>
      <c r="C131" s="128" t="s">
        <v>179</v>
      </c>
      <c r="D131" s="128" t="s">
        <v>134</v>
      </c>
      <c r="E131" s="129" t="s">
        <v>579</v>
      </c>
      <c r="F131" s="130" t="s">
        <v>580</v>
      </c>
      <c r="G131" s="131" t="s">
        <v>137</v>
      </c>
      <c r="H131" s="132">
        <v>5.16</v>
      </c>
      <c r="I131" s="133"/>
      <c r="J131" s="134">
        <f>ROUND(I131*H131,2)</f>
        <v>0</v>
      </c>
      <c r="K131" s="130" t="s">
        <v>138</v>
      </c>
      <c r="L131" s="33"/>
      <c r="M131" s="135" t="s">
        <v>19</v>
      </c>
      <c r="N131" s="136" t="s">
        <v>44</v>
      </c>
      <c r="P131" s="137">
        <f>O131*H131</f>
        <v>0</v>
      </c>
      <c r="Q131" s="137">
        <v>0</v>
      </c>
      <c r="R131" s="137">
        <f>Q131*H131</f>
        <v>0</v>
      </c>
      <c r="S131" s="137">
        <v>0</v>
      </c>
      <c r="T131" s="138">
        <f>S131*H131</f>
        <v>0</v>
      </c>
      <c r="AR131" s="139" t="s">
        <v>87</v>
      </c>
      <c r="AT131" s="139" t="s">
        <v>134</v>
      </c>
      <c r="AU131" s="139" t="s">
        <v>81</v>
      </c>
      <c r="AY131" s="18" t="s">
        <v>131</v>
      </c>
      <c r="BE131" s="140">
        <f>IF(N131="základní",J131,0)</f>
        <v>0</v>
      </c>
      <c r="BF131" s="140">
        <f>IF(N131="snížená",J131,0)</f>
        <v>0</v>
      </c>
      <c r="BG131" s="140">
        <f>IF(N131="zákl. přenesená",J131,0)</f>
        <v>0</v>
      </c>
      <c r="BH131" s="140">
        <f>IF(N131="sníž. přenesená",J131,0)</f>
        <v>0</v>
      </c>
      <c r="BI131" s="140">
        <f>IF(N131="nulová",J131,0)</f>
        <v>0</v>
      </c>
      <c r="BJ131" s="18" t="s">
        <v>34</v>
      </c>
      <c r="BK131" s="140">
        <f>ROUND(I131*H131,2)</f>
        <v>0</v>
      </c>
      <c r="BL131" s="18" t="s">
        <v>87</v>
      </c>
      <c r="BM131" s="139" t="s">
        <v>747</v>
      </c>
    </row>
    <row r="132" spans="2:65" s="1" customFormat="1" ht="10.199999999999999" hidden="1">
      <c r="B132" s="33"/>
      <c r="D132" s="141" t="s">
        <v>140</v>
      </c>
      <c r="F132" s="142" t="s">
        <v>582</v>
      </c>
      <c r="I132" s="143"/>
      <c r="L132" s="33"/>
      <c r="M132" s="144"/>
      <c r="T132" s="54"/>
      <c r="AT132" s="18" t="s">
        <v>140</v>
      </c>
      <c r="AU132" s="18" t="s">
        <v>81</v>
      </c>
    </row>
    <row r="133" spans="2:65" s="1" customFormat="1" ht="33" customHeight="1">
      <c r="B133" s="33"/>
      <c r="C133" s="128" t="s">
        <v>185</v>
      </c>
      <c r="D133" s="128" t="s">
        <v>134</v>
      </c>
      <c r="E133" s="129" t="s">
        <v>583</v>
      </c>
      <c r="F133" s="130" t="s">
        <v>584</v>
      </c>
      <c r="G133" s="131" t="s">
        <v>137</v>
      </c>
      <c r="H133" s="132">
        <v>4.4800000000000004</v>
      </c>
      <c r="I133" s="133"/>
      <c r="J133" s="134">
        <f>ROUND(I133*H133,2)</f>
        <v>0</v>
      </c>
      <c r="K133" s="130" t="s">
        <v>138</v>
      </c>
      <c r="L133" s="33"/>
      <c r="M133" s="135" t="s">
        <v>19</v>
      </c>
      <c r="N133" s="136" t="s">
        <v>44</v>
      </c>
      <c r="P133" s="137">
        <f>O133*H133</f>
        <v>0</v>
      </c>
      <c r="Q133" s="137">
        <v>0.105</v>
      </c>
      <c r="R133" s="137">
        <f>Q133*H133</f>
        <v>0.47040000000000004</v>
      </c>
      <c r="S133" s="137">
        <v>0</v>
      </c>
      <c r="T133" s="138">
        <f>S133*H133</f>
        <v>0</v>
      </c>
      <c r="AR133" s="139" t="s">
        <v>87</v>
      </c>
      <c r="AT133" s="139" t="s">
        <v>134</v>
      </c>
      <c r="AU133" s="139" t="s">
        <v>81</v>
      </c>
      <c r="AY133" s="18" t="s">
        <v>131</v>
      </c>
      <c r="BE133" s="140">
        <f>IF(N133="základní",J133,0)</f>
        <v>0</v>
      </c>
      <c r="BF133" s="140">
        <f>IF(N133="snížená",J133,0)</f>
        <v>0</v>
      </c>
      <c r="BG133" s="140">
        <f>IF(N133="zákl. přenesená",J133,0)</f>
        <v>0</v>
      </c>
      <c r="BH133" s="140">
        <f>IF(N133="sníž. přenesená",J133,0)</f>
        <v>0</v>
      </c>
      <c r="BI133" s="140">
        <f>IF(N133="nulová",J133,0)</f>
        <v>0</v>
      </c>
      <c r="BJ133" s="18" t="s">
        <v>34</v>
      </c>
      <c r="BK133" s="140">
        <f>ROUND(I133*H133,2)</f>
        <v>0</v>
      </c>
      <c r="BL133" s="18" t="s">
        <v>87</v>
      </c>
      <c r="BM133" s="139" t="s">
        <v>748</v>
      </c>
    </row>
    <row r="134" spans="2:65" s="1" customFormat="1" ht="10.199999999999999" hidden="1">
      <c r="B134" s="33"/>
      <c r="D134" s="141" t="s">
        <v>140</v>
      </c>
      <c r="F134" s="142" t="s">
        <v>586</v>
      </c>
      <c r="I134" s="143"/>
      <c r="L134" s="33"/>
      <c r="M134" s="144"/>
      <c r="T134" s="54"/>
      <c r="AT134" s="18" t="s">
        <v>140</v>
      </c>
      <c r="AU134" s="18" t="s">
        <v>81</v>
      </c>
    </row>
    <row r="135" spans="2:65" s="12" customFormat="1" ht="20.399999999999999">
      <c r="B135" s="145"/>
      <c r="D135" s="146" t="s">
        <v>142</v>
      </c>
      <c r="E135" s="147" t="s">
        <v>19</v>
      </c>
      <c r="F135" s="148" t="s">
        <v>749</v>
      </c>
      <c r="H135" s="147" t="s">
        <v>19</v>
      </c>
      <c r="I135" s="149"/>
      <c r="L135" s="145"/>
      <c r="M135" s="150"/>
      <c r="T135" s="151"/>
      <c r="AT135" s="147" t="s">
        <v>142</v>
      </c>
      <c r="AU135" s="147" t="s">
        <v>81</v>
      </c>
      <c r="AV135" s="12" t="s">
        <v>34</v>
      </c>
      <c r="AW135" s="12" t="s">
        <v>33</v>
      </c>
      <c r="AX135" s="12" t="s">
        <v>73</v>
      </c>
      <c r="AY135" s="147" t="s">
        <v>131</v>
      </c>
    </row>
    <row r="136" spans="2:65" s="13" customFormat="1" ht="10.199999999999999">
      <c r="B136" s="152"/>
      <c r="D136" s="146" t="s">
        <v>142</v>
      </c>
      <c r="E136" s="153" t="s">
        <v>19</v>
      </c>
      <c r="F136" s="154" t="s">
        <v>750</v>
      </c>
      <c r="H136" s="155">
        <v>4.4800000000000004</v>
      </c>
      <c r="I136" s="156"/>
      <c r="L136" s="152"/>
      <c r="M136" s="157"/>
      <c r="T136" s="158"/>
      <c r="AT136" s="153" t="s">
        <v>142</v>
      </c>
      <c r="AU136" s="153" t="s">
        <v>81</v>
      </c>
      <c r="AV136" s="13" t="s">
        <v>81</v>
      </c>
      <c r="AW136" s="13" t="s">
        <v>33</v>
      </c>
      <c r="AX136" s="13" t="s">
        <v>73</v>
      </c>
      <c r="AY136" s="153" t="s">
        <v>131</v>
      </c>
    </row>
    <row r="137" spans="2:65" s="14" customFormat="1" ht="10.199999999999999">
      <c r="B137" s="159"/>
      <c r="D137" s="146" t="s">
        <v>142</v>
      </c>
      <c r="E137" s="160" t="s">
        <v>19</v>
      </c>
      <c r="F137" s="161" t="s">
        <v>147</v>
      </c>
      <c r="H137" s="162">
        <v>4.4800000000000004</v>
      </c>
      <c r="I137" s="163"/>
      <c r="L137" s="159"/>
      <c r="M137" s="164"/>
      <c r="T137" s="165"/>
      <c r="AT137" s="160" t="s">
        <v>142</v>
      </c>
      <c r="AU137" s="160" t="s">
        <v>81</v>
      </c>
      <c r="AV137" s="14" t="s">
        <v>87</v>
      </c>
      <c r="AW137" s="14" t="s">
        <v>33</v>
      </c>
      <c r="AX137" s="14" t="s">
        <v>34</v>
      </c>
      <c r="AY137" s="160" t="s">
        <v>131</v>
      </c>
    </row>
    <row r="138" spans="2:65" s="1" customFormat="1" ht="16.5" customHeight="1">
      <c r="B138" s="33"/>
      <c r="C138" s="128" t="s">
        <v>171</v>
      </c>
      <c r="D138" s="128" t="s">
        <v>134</v>
      </c>
      <c r="E138" s="129" t="s">
        <v>148</v>
      </c>
      <c r="F138" s="130" t="s">
        <v>149</v>
      </c>
      <c r="G138" s="131" t="s">
        <v>137</v>
      </c>
      <c r="H138" s="132">
        <v>4.9480000000000004</v>
      </c>
      <c r="I138" s="133"/>
      <c r="J138" s="134">
        <f>ROUND(I138*H138,2)</f>
        <v>0</v>
      </c>
      <c r="K138" s="130" t="s">
        <v>19</v>
      </c>
      <c r="L138" s="33"/>
      <c r="M138" s="135" t="s">
        <v>19</v>
      </c>
      <c r="N138" s="136" t="s">
        <v>44</v>
      </c>
      <c r="P138" s="137">
        <f>O138*H138</f>
        <v>0</v>
      </c>
      <c r="Q138" s="137">
        <v>0.06</v>
      </c>
      <c r="R138" s="137">
        <f>Q138*H138</f>
        <v>0.29688000000000003</v>
      </c>
      <c r="S138" s="137">
        <v>0</v>
      </c>
      <c r="T138" s="138">
        <f>S138*H138</f>
        <v>0</v>
      </c>
      <c r="AR138" s="139" t="s">
        <v>87</v>
      </c>
      <c r="AT138" s="139" t="s">
        <v>134</v>
      </c>
      <c r="AU138" s="139" t="s">
        <v>81</v>
      </c>
      <c r="AY138" s="18" t="s">
        <v>131</v>
      </c>
      <c r="BE138" s="140">
        <f>IF(N138="základní",J138,0)</f>
        <v>0</v>
      </c>
      <c r="BF138" s="140">
        <f>IF(N138="snížená",J138,0)</f>
        <v>0</v>
      </c>
      <c r="BG138" s="140">
        <f>IF(N138="zákl. přenesená",J138,0)</f>
        <v>0</v>
      </c>
      <c r="BH138" s="140">
        <f>IF(N138="sníž. přenesená",J138,0)</f>
        <v>0</v>
      </c>
      <c r="BI138" s="140">
        <f>IF(N138="nulová",J138,0)</f>
        <v>0</v>
      </c>
      <c r="BJ138" s="18" t="s">
        <v>34</v>
      </c>
      <c r="BK138" s="140">
        <f>ROUND(I138*H138,2)</f>
        <v>0</v>
      </c>
      <c r="BL138" s="18" t="s">
        <v>87</v>
      </c>
      <c r="BM138" s="139" t="s">
        <v>150</v>
      </c>
    </row>
    <row r="139" spans="2:65" s="12" customFormat="1" ht="10.199999999999999">
      <c r="B139" s="145"/>
      <c r="D139" s="146" t="s">
        <v>142</v>
      </c>
      <c r="E139" s="147" t="s">
        <v>19</v>
      </c>
      <c r="F139" s="148" t="s">
        <v>751</v>
      </c>
      <c r="H139" s="147" t="s">
        <v>19</v>
      </c>
      <c r="I139" s="149"/>
      <c r="L139" s="145"/>
      <c r="M139" s="150"/>
      <c r="T139" s="151"/>
      <c r="AT139" s="147" t="s">
        <v>142</v>
      </c>
      <c r="AU139" s="147" t="s">
        <v>81</v>
      </c>
      <c r="AV139" s="12" t="s">
        <v>34</v>
      </c>
      <c r="AW139" s="12" t="s">
        <v>33</v>
      </c>
      <c r="AX139" s="12" t="s">
        <v>73</v>
      </c>
      <c r="AY139" s="147" t="s">
        <v>131</v>
      </c>
    </row>
    <row r="140" spans="2:65" s="13" customFormat="1" ht="10.199999999999999">
      <c r="B140" s="152"/>
      <c r="D140" s="146" t="s">
        <v>142</v>
      </c>
      <c r="E140" s="153" t="s">
        <v>19</v>
      </c>
      <c r="F140" s="154" t="s">
        <v>752</v>
      </c>
      <c r="H140" s="155">
        <v>4.9480000000000004</v>
      </c>
      <c r="I140" s="156"/>
      <c r="L140" s="152"/>
      <c r="M140" s="157"/>
      <c r="T140" s="158"/>
      <c r="AT140" s="153" t="s">
        <v>142</v>
      </c>
      <c r="AU140" s="153" t="s">
        <v>81</v>
      </c>
      <c r="AV140" s="13" t="s">
        <v>81</v>
      </c>
      <c r="AW140" s="13" t="s">
        <v>33</v>
      </c>
      <c r="AX140" s="13" t="s">
        <v>73</v>
      </c>
      <c r="AY140" s="153" t="s">
        <v>131</v>
      </c>
    </row>
    <row r="141" spans="2:65" s="14" customFormat="1" ht="10.199999999999999">
      <c r="B141" s="159"/>
      <c r="D141" s="146" t="s">
        <v>142</v>
      </c>
      <c r="E141" s="160" t="s">
        <v>19</v>
      </c>
      <c r="F141" s="161" t="s">
        <v>147</v>
      </c>
      <c r="H141" s="162">
        <v>4.9480000000000004</v>
      </c>
      <c r="I141" s="163"/>
      <c r="L141" s="159"/>
      <c r="M141" s="164"/>
      <c r="T141" s="165"/>
      <c r="AT141" s="160" t="s">
        <v>142</v>
      </c>
      <c r="AU141" s="160" t="s">
        <v>81</v>
      </c>
      <c r="AV141" s="14" t="s">
        <v>87</v>
      </c>
      <c r="AW141" s="14" t="s">
        <v>33</v>
      </c>
      <c r="AX141" s="14" t="s">
        <v>34</v>
      </c>
      <c r="AY141" s="160" t="s">
        <v>131</v>
      </c>
    </row>
    <row r="142" spans="2:65" s="1" customFormat="1" ht="16.5" customHeight="1">
      <c r="B142" s="33"/>
      <c r="C142" s="128" t="s">
        <v>150</v>
      </c>
      <c r="D142" s="128" t="s">
        <v>134</v>
      </c>
      <c r="E142" s="129" t="s">
        <v>153</v>
      </c>
      <c r="F142" s="130" t="s">
        <v>154</v>
      </c>
      <c r="G142" s="131" t="s">
        <v>155</v>
      </c>
      <c r="H142" s="132">
        <v>25.73</v>
      </c>
      <c r="I142" s="133"/>
      <c r="J142" s="134">
        <f>ROUND(I142*H142,2)</f>
        <v>0</v>
      </c>
      <c r="K142" s="130" t="s">
        <v>19</v>
      </c>
      <c r="L142" s="33"/>
      <c r="M142" s="135" t="s">
        <v>19</v>
      </c>
      <c r="N142" s="136" t="s">
        <v>44</v>
      </c>
      <c r="P142" s="137">
        <f>O142*H142</f>
        <v>0</v>
      </c>
      <c r="Q142" s="137">
        <v>0.01</v>
      </c>
      <c r="R142" s="137">
        <f>Q142*H142</f>
        <v>0.25730000000000003</v>
      </c>
      <c r="S142" s="137">
        <v>0</v>
      </c>
      <c r="T142" s="138">
        <f>S142*H142</f>
        <v>0</v>
      </c>
      <c r="AR142" s="139" t="s">
        <v>87</v>
      </c>
      <c r="AT142" s="139" t="s">
        <v>134</v>
      </c>
      <c r="AU142" s="139" t="s">
        <v>81</v>
      </c>
      <c r="AY142" s="18" t="s">
        <v>131</v>
      </c>
      <c r="BE142" s="140">
        <f>IF(N142="základní",J142,0)</f>
        <v>0</v>
      </c>
      <c r="BF142" s="140">
        <f>IF(N142="snížená",J142,0)</f>
        <v>0</v>
      </c>
      <c r="BG142" s="140">
        <f>IF(N142="zákl. přenesená",J142,0)</f>
        <v>0</v>
      </c>
      <c r="BH142" s="140">
        <f>IF(N142="sníž. přenesená",J142,0)</f>
        <v>0</v>
      </c>
      <c r="BI142" s="140">
        <f>IF(N142="nulová",J142,0)</f>
        <v>0</v>
      </c>
      <c r="BJ142" s="18" t="s">
        <v>34</v>
      </c>
      <c r="BK142" s="140">
        <f>ROUND(I142*H142,2)</f>
        <v>0</v>
      </c>
      <c r="BL142" s="18" t="s">
        <v>87</v>
      </c>
      <c r="BM142" s="139" t="s">
        <v>156</v>
      </c>
    </row>
    <row r="143" spans="2:65" s="12" customFormat="1" ht="10.199999999999999">
      <c r="B143" s="145"/>
      <c r="D143" s="146" t="s">
        <v>142</v>
      </c>
      <c r="E143" s="147" t="s">
        <v>19</v>
      </c>
      <c r="F143" s="148" t="s">
        <v>753</v>
      </c>
      <c r="H143" s="147" t="s">
        <v>19</v>
      </c>
      <c r="I143" s="149"/>
      <c r="L143" s="145"/>
      <c r="M143" s="150"/>
      <c r="T143" s="151"/>
      <c r="AT143" s="147" t="s">
        <v>142</v>
      </c>
      <c r="AU143" s="147" t="s">
        <v>81</v>
      </c>
      <c r="AV143" s="12" t="s">
        <v>34</v>
      </c>
      <c r="AW143" s="12" t="s">
        <v>33</v>
      </c>
      <c r="AX143" s="12" t="s">
        <v>73</v>
      </c>
      <c r="AY143" s="147" t="s">
        <v>131</v>
      </c>
    </row>
    <row r="144" spans="2:65" s="13" customFormat="1" ht="10.199999999999999">
      <c r="B144" s="152"/>
      <c r="D144" s="146" t="s">
        <v>142</v>
      </c>
      <c r="E144" s="153" t="s">
        <v>19</v>
      </c>
      <c r="F144" s="154" t="s">
        <v>754</v>
      </c>
      <c r="H144" s="155">
        <v>25.73</v>
      </c>
      <c r="I144" s="156"/>
      <c r="L144" s="152"/>
      <c r="M144" s="157"/>
      <c r="T144" s="158"/>
      <c r="AT144" s="153" t="s">
        <v>142</v>
      </c>
      <c r="AU144" s="153" t="s">
        <v>81</v>
      </c>
      <c r="AV144" s="13" t="s">
        <v>81</v>
      </c>
      <c r="AW144" s="13" t="s">
        <v>33</v>
      </c>
      <c r="AX144" s="13" t="s">
        <v>73</v>
      </c>
      <c r="AY144" s="153" t="s">
        <v>131</v>
      </c>
    </row>
    <row r="145" spans="2:65" s="14" customFormat="1" ht="10.199999999999999">
      <c r="B145" s="159"/>
      <c r="D145" s="146" t="s">
        <v>142</v>
      </c>
      <c r="E145" s="160" t="s">
        <v>19</v>
      </c>
      <c r="F145" s="161" t="s">
        <v>147</v>
      </c>
      <c r="H145" s="162">
        <v>25.73</v>
      </c>
      <c r="I145" s="163"/>
      <c r="L145" s="159"/>
      <c r="M145" s="164"/>
      <c r="T145" s="165"/>
      <c r="AT145" s="160" t="s">
        <v>142</v>
      </c>
      <c r="AU145" s="160" t="s">
        <v>81</v>
      </c>
      <c r="AV145" s="14" t="s">
        <v>87</v>
      </c>
      <c r="AW145" s="14" t="s">
        <v>33</v>
      </c>
      <c r="AX145" s="14" t="s">
        <v>34</v>
      </c>
      <c r="AY145" s="160" t="s">
        <v>131</v>
      </c>
    </row>
    <row r="146" spans="2:65" s="11" customFormat="1" ht="22.8" customHeight="1">
      <c r="B146" s="116"/>
      <c r="D146" s="117" t="s">
        <v>72</v>
      </c>
      <c r="E146" s="126" t="s">
        <v>171</v>
      </c>
      <c r="F146" s="126" t="s">
        <v>172</v>
      </c>
      <c r="I146" s="119"/>
      <c r="J146" s="127">
        <f>BK146</f>
        <v>0</v>
      </c>
      <c r="L146" s="116"/>
      <c r="M146" s="121"/>
      <c r="P146" s="122">
        <f>SUM(P147:P194)</f>
        <v>0</v>
      </c>
      <c r="R146" s="122">
        <f>SUM(R147:R194)</f>
        <v>0</v>
      </c>
      <c r="T146" s="123">
        <f>SUM(T147:T194)</f>
        <v>6.9655199999999997</v>
      </c>
      <c r="AR146" s="117" t="s">
        <v>34</v>
      </c>
      <c r="AT146" s="124" t="s">
        <v>72</v>
      </c>
      <c r="AU146" s="124" t="s">
        <v>34</v>
      </c>
      <c r="AY146" s="117" t="s">
        <v>131</v>
      </c>
      <c r="BK146" s="125">
        <f>SUM(BK147:BK194)</f>
        <v>0</v>
      </c>
    </row>
    <row r="147" spans="2:65" s="1" customFormat="1" ht="44.25" customHeight="1">
      <c r="B147" s="33"/>
      <c r="C147" s="128" t="s">
        <v>198</v>
      </c>
      <c r="D147" s="128" t="s">
        <v>134</v>
      </c>
      <c r="E147" s="129" t="s">
        <v>173</v>
      </c>
      <c r="F147" s="130" t="s">
        <v>174</v>
      </c>
      <c r="G147" s="131" t="s">
        <v>137</v>
      </c>
      <c r="H147" s="132">
        <v>373.589</v>
      </c>
      <c r="I147" s="133"/>
      <c r="J147" s="134">
        <f>ROUND(I147*H147,2)</f>
        <v>0</v>
      </c>
      <c r="K147" s="130" t="s">
        <v>138</v>
      </c>
      <c r="L147" s="33"/>
      <c r="M147" s="135" t="s">
        <v>19</v>
      </c>
      <c r="N147" s="136" t="s">
        <v>44</v>
      </c>
      <c r="P147" s="137">
        <f>O147*H147</f>
        <v>0</v>
      </c>
      <c r="Q147" s="137">
        <v>0</v>
      </c>
      <c r="R147" s="137">
        <f>Q147*H147</f>
        <v>0</v>
      </c>
      <c r="S147" s="137">
        <v>0</v>
      </c>
      <c r="T147" s="138">
        <f>S147*H147</f>
        <v>0</v>
      </c>
      <c r="AR147" s="139" t="s">
        <v>87</v>
      </c>
      <c r="AT147" s="139" t="s">
        <v>134</v>
      </c>
      <c r="AU147" s="139" t="s">
        <v>81</v>
      </c>
      <c r="AY147" s="18" t="s">
        <v>131</v>
      </c>
      <c r="BE147" s="140">
        <f>IF(N147="základní",J147,0)</f>
        <v>0</v>
      </c>
      <c r="BF147" s="140">
        <f>IF(N147="snížená",J147,0)</f>
        <v>0</v>
      </c>
      <c r="BG147" s="140">
        <f>IF(N147="zákl. přenesená",J147,0)</f>
        <v>0</v>
      </c>
      <c r="BH147" s="140">
        <f>IF(N147="sníž. přenesená",J147,0)</f>
        <v>0</v>
      </c>
      <c r="BI147" s="140">
        <f>IF(N147="nulová",J147,0)</f>
        <v>0</v>
      </c>
      <c r="BJ147" s="18" t="s">
        <v>34</v>
      </c>
      <c r="BK147" s="140">
        <f>ROUND(I147*H147,2)</f>
        <v>0</v>
      </c>
      <c r="BL147" s="18" t="s">
        <v>87</v>
      </c>
      <c r="BM147" s="139" t="s">
        <v>755</v>
      </c>
    </row>
    <row r="148" spans="2:65" s="1" customFormat="1" ht="10.199999999999999" hidden="1">
      <c r="B148" s="33"/>
      <c r="D148" s="141" t="s">
        <v>140</v>
      </c>
      <c r="F148" s="142" t="s">
        <v>176</v>
      </c>
      <c r="I148" s="143"/>
      <c r="L148" s="33"/>
      <c r="M148" s="144"/>
      <c r="T148" s="54"/>
      <c r="AT148" s="18" t="s">
        <v>140</v>
      </c>
      <c r="AU148" s="18" t="s">
        <v>81</v>
      </c>
    </row>
    <row r="149" spans="2:65" s="13" customFormat="1" ht="10.199999999999999">
      <c r="B149" s="152"/>
      <c r="D149" s="146" t="s">
        <v>142</v>
      </c>
      <c r="E149" s="153" t="s">
        <v>19</v>
      </c>
      <c r="F149" s="154" t="s">
        <v>756</v>
      </c>
      <c r="H149" s="155">
        <v>53.191000000000003</v>
      </c>
      <c r="I149" s="156"/>
      <c r="L149" s="152"/>
      <c r="M149" s="157"/>
      <c r="T149" s="158"/>
      <c r="AT149" s="153" t="s">
        <v>142</v>
      </c>
      <c r="AU149" s="153" t="s">
        <v>81</v>
      </c>
      <c r="AV149" s="13" t="s">
        <v>81</v>
      </c>
      <c r="AW149" s="13" t="s">
        <v>33</v>
      </c>
      <c r="AX149" s="13" t="s">
        <v>73</v>
      </c>
      <c r="AY149" s="153" t="s">
        <v>131</v>
      </c>
    </row>
    <row r="150" spans="2:65" s="13" customFormat="1" ht="10.199999999999999">
      <c r="B150" s="152"/>
      <c r="D150" s="146" t="s">
        <v>142</v>
      </c>
      <c r="E150" s="153" t="s">
        <v>19</v>
      </c>
      <c r="F150" s="154" t="s">
        <v>757</v>
      </c>
      <c r="H150" s="155">
        <v>228.99700000000001</v>
      </c>
      <c r="I150" s="156"/>
      <c r="L150" s="152"/>
      <c r="M150" s="157"/>
      <c r="T150" s="158"/>
      <c r="AT150" s="153" t="s">
        <v>142</v>
      </c>
      <c r="AU150" s="153" t="s">
        <v>81</v>
      </c>
      <c r="AV150" s="13" t="s">
        <v>81</v>
      </c>
      <c r="AW150" s="13" t="s">
        <v>33</v>
      </c>
      <c r="AX150" s="13" t="s">
        <v>73</v>
      </c>
      <c r="AY150" s="153" t="s">
        <v>131</v>
      </c>
    </row>
    <row r="151" spans="2:65" s="13" customFormat="1" ht="10.199999999999999">
      <c r="B151" s="152"/>
      <c r="D151" s="146" t="s">
        <v>142</v>
      </c>
      <c r="E151" s="153" t="s">
        <v>19</v>
      </c>
      <c r="F151" s="154" t="s">
        <v>758</v>
      </c>
      <c r="H151" s="155">
        <v>42.441000000000003</v>
      </c>
      <c r="I151" s="156"/>
      <c r="L151" s="152"/>
      <c r="M151" s="157"/>
      <c r="T151" s="158"/>
      <c r="AT151" s="153" t="s">
        <v>142</v>
      </c>
      <c r="AU151" s="153" t="s">
        <v>81</v>
      </c>
      <c r="AV151" s="13" t="s">
        <v>81</v>
      </c>
      <c r="AW151" s="13" t="s">
        <v>33</v>
      </c>
      <c r="AX151" s="13" t="s">
        <v>73</v>
      </c>
      <c r="AY151" s="153" t="s">
        <v>131</v>
      </c>
    </row>
    <row r="152" spans="2:65" s="13" customFormat="1" ht="10.199999999999999">
      <c r="B152" s="152"/>
      <c r="D152" s="146" t="s">
        <v>142</v>
      </c>
      <c r="E152" s="153" t="s">
        <v>19</v>
      </c>
      <c r="F152" s="154" t="s">
        <v>759</v>
      </c>
      <c r="H152" s="155">
        <v>48.96</v>
      </c>
      <c r="I152" s="156"/>
      <c r="L152" s="152"/>
      <c r="M152" s="157"/>
      <c r="T152" s="158"/>
      <c r="AT152" s="153" t="s">
        <v>142</v>
      </c>
      <c r="AU152" s="153" t="s">
        <v>81</v>
      </c>
      <c r="AV152" s="13" t="s">
        <v>81</v>
      </c>
      <c r="AW152" s="13" t="s">
        <v>33</v>
      </c>
      <c r="AX152" s="13" t="s">
        <v>73</v>
      </c>
      <c r="AY152" s="153" t="s">
        <v>131</v>
      </c>
    </row>
    <row r="153" spans="2:65" s="14" customFormat="1" ht="10.199999999999999">
      <c r="B153" s="159"/>
      <c r="D153" s="146" t="s">
        <v>142</v>
      </c>
      <c r="E153" s="160" t="s">
        <v>19</v>
      </c>
      <c r="F153" s="161" t="s">
        <v>147</v>
      </c>
      <c r="H153" s="162">
        <v>373.589</v>
      </c>
      <c r="I153" s="163"/>
      <c r="L153" s="159"/>
      <c r="M153" s="164"/>
      <c r="T153" s="165"/>
      <c r="AT153" s="160" t="s">
        <v>142</v>
      </c>
      <c r="AU153" s="160" t="s">
        <v>81</v>
      </c>
      <c r="AV153" s="14" t="s">
        <v>87</v>
      </c>
      <c r="AW153" s="14" t="s">
        <v>33</v>
      </c>
      <c r="AX153" s="14" t="s">
        <v>34</v>
      </c>
      <c r="AY153" s="160" t="s">
        <v>131</v>
      </c>
    </row>
    <row r="154" spans="2:65" s="1" customFormat="1" ht="49.05" customHeight="1">
      <c r="B154" s="33"/>
      <c r="C154" s="128" t="s">
        <v>156</v>
      </c>
      <c r="D154" s="128" t="s">
        <v>134</v>
      </c>
      <c r="E154" s="129" t="s">
        <v>180</v>
      </c>
      <c r="F154" s="130" t="s">
        <v>181</v>
      </c>
      <c r="G154" s="131" t="s">
        <v>137</v>
      </c>
      <c r="H154" s="132">
        <v>11207.67</v>
      </c>
      <c r="I154" s="133"/>
      <c r="J154" s="134">
        <f>ROUND(I154*H154,2)</f>
        <v>0</v>
      </c>
      <c r="K154" s="130" t="s">
        <v>138</v>
      </c>
      <c r="L154" s="33"/>
      <c r="M154" s="135" t="s">
        <v>19</v>
      </c>
      <c r="N154" s="136" t="s">
        <v>44</v>
      </c>
      <c r="P154" s="137">
        <f>O154*H154</f>
        <v>0</v>
      </c>
      <c r="Q154" s="137">
        <v>0</v>
      </c>
      <c r="R154" s="137">
        <f>Q154*H154</f>
        <v>0</v>
      </c>
      <c r="S154" s="137">
        <v>0</v>
      </c>
      <c r="T154" s="138">
        <f>S154*H154</f>
        <v>0</v>
      </c>
      <c r="AR154" s="139" t="s">
        <v>87</v>
      </c>
      <c r="AT154" s="139" t="s">
        <v>134</v>
      </c>
      <c r="AU154" s="139" t="s">
        <v>81</v>
      </c>
      <c r="AY154" s="18" t="s">
        <v>131</v>
      </c>
      <c r="BE154" s="140">
        <f>IF(N154="základní",J154,0)</f>
        <v>0</v>
      </c>
      <c r="BF154" s="140">
        <f>IF(N154="snížená",J154,0)</f>
        <v>0</v>
      </c>
      <c r="BG154" s="140">
        <f>IF(N154="zákl. přenesená",J154,0)</f>
        <v>0</v>
      </c>
      <c r="BH154" s="140">
        <f>IF(N154="sníž. přenesená",J154,0)</f>
        <v>0</v>
      </c>
      <c r="BI154" s="140">
        <f>IF(N154="nulová",J154,0)</f>
        <v>0</v>
      </c>
      <c r="BJ154" s="18" t="s">
        <v>34</v>
      </c>
      <c r="BK154" s="140">
        <f>ROUND(I154*H154,2)</f>
        <v>0</v>
      </c>
      <c r="BL154" s="18" t="s">
        <v>87</v>
      </c>
      <c r="BM154" s="139" t="s">
        <v>760</v>
      </c>
    </row>
    <row r="155" spans="2:65" s="1" customFormat="1" ht="10.199999999999999" hidden="1">
      <c r="B155" s="33"/>
      <c r="D155" s="141" t="s">
        <v>140</v>
      </c>
      <c r="F155" s="142" t="s">
        <v>183</v>
      </c>
      <c r="I155" s="143"/>
      <c r="L155" s="33"/>
      <c r="M155" s="144"/>
      <c r="T155" s="54"/>
      <c r="AT155" s="18" t="s">
        <v>140</v>
      </c>
      <c r="AU155" s="18" t="s">
        <v>81</v>
      </c>
    </row>
    <row r="156" spans="2:65" s="13" customFormat="1" ht="10.199999999999999">
      <c r="B156" s="152"/>
      <c r="D156" s="146" t="s">
        <v>142</v>
      </c>
      <c r="E156" s="153" t="s">
        <v>19</v>
      </c>
      <c r="F156" s="154" t="s">
        <v>761</v>
      </c>
      <c r="H156" s="155">
        <v>11207.67</v>
      </c>
      <c r="I156" s="156"/>
      <c r="L156" s="152"/>
      <c r="M156" s="157"/>
      <c r="T156" s="158"/>
      <c r="AT156" s="153" t="s">
        <v>142</v>
      </c>
      <c r="AU156" s="153" t="s">
        <v>81</v>
      </c>
      <c r="AV156" s="13" t="s">
        <v>81</v>
      </c>
      <c r="AW156" s="13" t="s">
        <v>33</v>
      </c>
      <c r="AX156" s="13" t="s">
        <v>34</v>
      </c>
      <c r="AY156" s="153" t="s">
        <v>131</v>
      </c>
    </row>
    <row r="157" spans="2:65" s="1" customFormat="1" ht="44.25" customHeight="1">
      <c r="B157" s="33"/>
      <c r="C157" s="128" t="s">
        <v>211</v>
      </c>
      <c r="D157" s="128" t="s">
        <v>134</v>
      </c>
      <c r="E157" s="129" t="s">
        <v>186</v>
      </c>
      <c r="F157" s="130" t="s">
        <v>187</v>
      </c>
      <c r="G157" s="131" t="s">
        <v>137</v>
      </c>
      <c r="H157" s="132">
        <v>373.589</v>
      </c>
      <c r="I157" s="133"/>
      <c r="J157" s="134">
        <f>ROUND(I157*H157,2)</f>
        <v>0</v>
      </c>
      <c r="K157" s="130" t="s">
        <v>138</v>
      </c>
      <c r="L157" s="33"/>
      <c r="M157" s="135" t="s">
        <v>19</v>
      </c>
      <c r="N157" s="136" t="s">
        <v>44</v>
      </c>
      <c r="P157" s="137">
        <f>O157*H157</f>
        <v>0</v>
      </c>
      <c r="Q157" s="137">
        <v>0</v>
      </c>
      <c r="R157" s="137">
        <f>Q157*H157</f>
        <v>0</v>
      </c>
      <c r="S157" s="137">
        <v>0</v>
      </c>
      <c r="T157" s="138">
        <f>S157*H157</f>
        <v>0</v>
      </c>
      <c r="AR157" s="139" t="s">
        <v>87</v>
      </c>
      <c r="AT157" s="139" t="s">
        <v>134</v>
      </c>
      <c r="AU157" s="139" t="s">
        <v>81</v>
      </c>
      <c r="AY157" s="18" t="s">
        <v>131</v>
      </c>
      <c r="BE157" s="140">
        <f>IF(N157="základní",J157,0)</f>
        <v>0</v>
      </c>
      <c r="BF157" s="140">
        <f>IF(N157="snížená",J157,0)</f>
        <v>0</v>
      </c>
      <c r="BG157" s="140">
        <f>IF(N157="zákl. přenesená",J157,0)</f>
        <v>0</v>
      </c>
      <c r="BH157" s="140">
        <f>IF(N157="sníž. přenesená",J157,0)</f>
        <v>0</v>
      </c>
      <c r="BI157" s="140">
        <f>IF(N157="nulová",J157,0)</f>
        <v>0</v>
      </c>
      <c r="BJ157" s="18" t="s">
        <v>34</v>
      </c>
      <c r="BK157" s="140">
        <f>ROUND(I157*H157,2)</f>
        <v>0</v>
      </c>
      <c r="BL157" s="18" t="s">
        <v>87</v>
      </c>
      <c r="BM157" s="139" t="s">
        <v>762</v>
      </c>
    </row>
    <row r="158" spans="2:65" s="1" customFormat="1" ht="10.199999999999999" hidden="1">
      <c r="B158" s="33"/>
      <c r="D158" s="141" t="s">
        <v>140</v>
      </c>
      <c r="F158" s="142" t="s">
        <v>189</v>
      </c>
      <c r="I158" s="143"/>
      <c r="L158" s="33"/>
      <c r="M158" s="144"/>
      <c r="T158" s="54"/>
      <c r="AT158" s="18" t="s">
        <v>140</v>
      </c>
      <c r="AU158" s="18" t="s">
        <v>81</v>
      </c>
    </row>
    <row r="159" spans="2:65" s="1" customFormat="1" ht="24.15" customHeight="1">
      <c r="B159" s="33"/>
      <c r="C159" s="128" t="s">
        <v>219</v>
      </c>
      <c r="D159" s="128" t="s">
        <v>134</v>
      </c>
      <c r="E159" s="129" t="s">
        <v>190</v>
      </c>
      <c r="F159" s="130" t="s">
        <v>191</v>
      </c>
      <c r="G159" s="131" t="s">
        <v>137</v>
      </c>
      <c r="H159" s="132">
        <v>373.589</v>
      </c>
      <c r="I159" s="133"/>
      <c r="J159" s="134">
        <f>ROUND(I159*H159,2)</f>
        <v>0</v>
      </c>
      <c r="K159" s="130" t="s">
        <v>138</v>
      </c>
      <c r="L159" s="33"/>
      <c r="M159" s="135" t="s">
        <v>19</v>
      </c>
      <c r="N159" s="136" t="s">
        <v>44</v>
      </c>
      <c r="P159" s="137">
        <f>O159*H159</f>
        <v>0</v>
      </c>
      <c r="Q159" s="137">
        <v>0</v>
      </c>
      <c r="R159" s="137">
        <f>Q159*H159</f>
        <v>0</v>
      </c>
      <c r="S159" s="137">
        <v>0</v>
      </c>
      <c r="T159" s="138">
        <f>S159*H159</f>
        <v>0</v>
      </c>
      <c r="AR159" s="139" t="s">
        <v>87</v>
      </c>
      <c r="AT159" s="139" t="s">
        <v>134</v>
      </c>
      <c r="AU159" s="139" t="s">
        <v>81</v>
      </c>
      <c r="AY159" s="18" t="s">
        <v>131</v>
      </c>
      <c r="BE159" s="140">
        <f>IF(N159="základní",J159,0)</f>
        <v>0</v>
      </c>
      <c r="BF159" s="140">
        <f>IF(N159="snížená",J159,0)</f>
        <v>0</v>
      </c>
      <c r="BG159" s="140">
        <f>IF(N159="zákl. přenesená",J159,0)</f>
        <v>0</v>
      </c>
      <c r="BH159" s="140">
        <f>IF(N159="sníž. přenesená",J159,0)</f>
        <v>0</v>
      </c>
      <c r="BI159" s="140">
        <f>IF(N159="nulová",J159,0)</f>
        <v>0</v>
      </c>
      <c r="BJ159" s="18" t="s">
        <v>34</v>
      </c>
      <c r="BK159" s="140">
        <f>ROUND(I159*H159,2)</f>
        <v>0</v>
      </c>
      <c r="BL159" s="18" t="s">
        <v>87</v>
      </c>
      <c r="BM159" s="139" t="s">
        <v>763</v>
      </c>
    </row>
    <row r="160" spans="2:65" s="1" customFormat="1" ht="10.199999999999999" hidden="1">
      <c r="B160" s="33"/>
      <c r="D160" s="141" t="s">
        <v>140</v>
      </c>
      <c r="F160" s="142" t="s">
        <v>193</v>
      </c>
      <c r="I160" s="143"/>
      <c r="L160" s="33"/>
      <c r="M160" s="144"/>
      <c r="T160" s="54"/>
      <c r="AT160" s="18" t="s">
        <v>140</v>
      </c>
      <c r="AU160" s="18" t="s">
        <v>81</v>
      </c>
    </row>
    <row r="161" spans="2:65" s="13" customFormat="1" ht="10.199999999999999">
      <c r="B161" s="152"/>
      <c r="D161" s="146" t="s">
        <v>142</v>
      </c>
      <c r="E161" s="153" t="s">
        <v>19</v>
      </c>
      <c r="F161" s="154" t="s">
        <v>756</v>
      </c>
      <c r="H161" s="155">
        <v>53.191000000000003</v>
      </c>
      <c r="I161" s="156"/>
      <c r="L161" s="152"/>
      <c r="M161" s="157"/>
      <c r="T161" s="158"/>
      <c r="AT161" s="153" t="s">
        <v>142</v>
      </c>
      <c r="AU161" s="153" t="s">
        <v>81</v>
      </c>
      <c r="AV161" s="13" t="s">
        <v>81</v>
      </c>
      <c r="AW161" s="13" t="s">
        <v>33</v>
      </c>
      <c r="AX161" s="13" t="s">
        <v>73</v>
      </c>
      <c r="AY161" s="153" t="s">
        <v>131</v>
      </c>
    </row>
    <row r="162" spans="2:65" s="13" customFormat="1" ht="10.199999999999999">
      <c r="B162" s="152"/>
      <c r="D162" s="146" t="s">
        <v>142</v>
      </c>
      <c r="E162" s="153" t="s">
        <v>19</v>
      </c>
      <c r="F162" s="154" t="s">
        <v>757</v>
      </c>
      <c r="H162" s="155">
        <v>228.99700000000001</v>
      </c>
      <c r="I162" s="156"/>
      <c r="L162" s="152"/>
      <c r="M162" s="157"/>
      <c r="T162" s="158"/>
      <c r="AT162" s="153" t="s">
        <v>142</v>
      </c>
      <c r="AU162" s="153" t="s">
        <v>81</v>
      </c>
      <c r="AV162" s="13" t="s">
        <v>81</v>
      </c>
      <c r="AW162" s="13" t="s">
        <v>33</v>
      </c>
      <c r="AX162" s="13" t="s">
        <v>73</v>
      </c>
      <c r="AY162" s="153" t="s">
        <v>131</v>
      </c>
    </row>
    <row r="163" spans="2:65" s="13" customFormat="1" ht="10.199999999999999">
      <c r="B163" s="152"/>
      <c r="D163" s="146" t="s">
        <v>142</v>
      </c>
      <c r="E163" s="153" t="s">
        <v>19</v>
      </c>
      <c r="F163" s="154" t="s">
        <v>758</v>
      </c>
      <c r="H163" s="155">
        <v>42.441000000000003</v>
      </c>
      <c r="I163" s="156"/>
      <c r="L163" s="152"/>
      <c r="M163" s="157"/>
      <c r="T163" s="158"/>
      <c r="AT163" s="153" t="s">
        <v>142</v>
      </c>
      <c r="AU163" s="153" t="s">
        <v>81</v>
      </c>
      <c r="AV163" s="13" t="s">
        <v>81</v>
      </c>
      <c r="AW163" s="13" t="s">
        <v>33</v>
      </c>
      <c r="AX163" s="13" t="s">
        <v>73</v>
      </c>
      <c r="AY163" s="153" t="s">
        <v>131</v>
      </c>
    </row>
    <row r="164" spans="2:65" s="13" customFormat="1" ht="10.199999999999999">
      <c r="B164" s="152"/>
      <c r="D164" s="146" t="s">
        <v>142</v>
      </c>
      <c r="E164" s="153" t="s">
        <v>19</v>
      </c>
      <c r="F164" s="154" t="s">
        <v>759</v>
      </c>
      <c r="H164" s="155">
        <v>48.96</v>
      </c>
      <c r="I164" s="156"/>
      <c r="L164" s="152"/>
      <c r="M164" s="157"/>
      <c r="T164" s="158"/>
      <c r="AT164" s="153" t="s">
        <v>142</v>
      </c>
      <c r="AU164" s="153" t="s">
        <v>81</v>
      </c>
      <c r="AV164" s="13" t="s">
        <v>81</v>
      </c>
      <c r="AW164" s="13" t="s">
        <v>33</v>
      </c>
      <c r="AX164" s="13" t="s">
        <v>73</v>
      </c>
      <c r="AY164" s="153" t="s">
        <v>131</v>
      </c>
    </row>
    <row r="165" spans="2:65" s="14" customFormat="1" ht="10.199999999999999">
      <c r="B165" s="159"/>
      <c r="D165" s="146" t="s">
        <v>142</v>
      </c>
      <c r="E165" s="160" t="s">
        <v>19</v>
      </c>
      <c r="F165" s="161" t="s">
        <v>147</v>
      </c>
      <c r="H165" s="162">
        <v>373.589</v>
      </c>
      <c r="I165" s="163"/>
      <c r="L165" s="159"/>
      <c r="M165" s="164"/>
      <c r="T165" s="165"/>
      <c r="AT165" s="160" t="s">
        <v>142</v>
      </c>
      <c r="AU165" s="160" t="s">
        <v>81</v>
      </c>
      <c r="AV165" s="14" t="s">
        <v>87</v>
      </c>
      <c r="AW165" s="14" t="s">
        <v>33</v>
      </c>
      <c r="AX165" s="14" t="s">
        <v>34</v>
      </c>
      <c r="AY165" s="160" t="s">
        <v>131</v>
      </c>
    </row>
    <row r="166" spans="2:65" s="1" customFormat="1" ht="33" customHeight="1">
      <c r="B166" s="33"/>
      <c r="C166" s="128" t="s">
        <v>8</v>
      </c>
      <c r="D166" s="128" t="s">
        <v>134</v>
      </c>
      <c r="E166" s="129" t="s">
        <v>194</v>
      </c>
      <c r="F166" s="130" t="s">
        <v>195</v>
      </c>
      <c r="G166" s="131" t="s">
        <v>137</v>
      </c>
      <c r="H166" s="132">
        <v>11207.67</v>
      </c>
      <c r="I166" s="133"/>
      <c r="J166" s="134">
        <f>ROUND(I166*H166,2)</f>
        <v>0</v>
      </c>
      <c r="K166" s="130" t="s">
        <v>138</v>
      </c>
      <c r="L166" s="33"/>
      <c r="M166" s="135" t="s">
        <v>19</v>
      </c>
      <c r="N166" s="136" t="s">
        <v>44</v>
      </c>
      <c r="P166" s="137">
        <f>O166*H166</f>
        <v>0</v>
      </c>
      <c r="Q166" s="137">
        <v>0</v>
      </c>
      <c r="R166" s="137">
        <f>Q166*H166</f>
        <v>0</v>
      </c>
      <c r="S166" s="137">
        <v>0</v>
      </c>
      <c r="T166" s="138">
        <f>S166*H166</f>
        <v>0</v>
      </c>
      <c r="AR166" s="139" t="s">
        <v>87</v>
      </c>
      <c r="AT166" s="139" t="s">
        <v>134</v>
      </c>
      <c r="AU166" s="139" t="s">
        <v>81</v>
      </c>
      <c r="AY166" s="18" t="s">
        <v>131</v>
      </c>
      <c r="BE166" s="140">
        <f>IF(N166="základní",J166,0)</f>
        <v>0</v>
      </c>
      <c r="BF166" s="140">
        <f>IF(N166="snížená",J166,0)</f>
        <v>0</v>
      </c>
      <c r="BG166" s="140">
        <f>IF(N166="zákl. přenesená",J166,0)</f>
        <v>0</v>
      </c>
      <c r="BH166" s="140">
        <f>IF(N166="sníž. přenesená",J166,0)</f>
        <v>0</v>
      </c>
      <c r="BI166" s="140">
        <f>IF(N166="nulová",J166,0)</f>
        <v>0</v>
      </c>
      <c r="BJ166" s="18" t="s">
        <v>34</v>
      </c>
      <c r="BK166" s="140">
        <f>ROUND(I166*H166,2)</f>
        <v>0</v>
      </c>
      <c r="BL166" s="18" t="s">
        <v>87</v>
      </c>
      <c r="BM166" s="139" t="s">
        <v>764</v>
      </c>
    </row>
    <row r="167" spans="2:65" s="1" customFormat="1" ht="10.199999999999999" hidden="1">
      <c r="B167" s="33"/>
      <c r="D167" s="141" t="s">
        <v>140</v>
      </c>
      <c r="F167" s="142" t="s">
        <v>197</v>
      </c>
      <c r="I167" s="143"/>
      <c r="L167" s="33"/>
      <c r="M167" s="144"/>
      <c r="T167" s="54"/>
      <c r="AT167" s="18" t="s">
        <v>140</v>
      </c>
      <c r="AU167" s="18" t="s">
        <v>81</v>
      </c>
    </row>
    <row r="168" spans="2:65" s="13" customFormat="1" ht="10.199999999999999">
      <c r="B168" s="152"/>
      <c r="D168" s="146" t="s">
        <v>142</v>
      </c>
      <c r="E168" s="153" t="s">
        <v>19</v>
      </c>
      <c r="F168" s="154" t="s">
        <v>761</v>
      </c>
      <c r="H168" s="155">
        <v>11207.67</v>
      </c>
      <c r="I168" s="156"/>
      <c r="L168" s="152"/>
      <c r="M168" s="157"/>
      <c r="T168" s="158"/>
      <c r="AT168" s="153" t="s">
        <v>142</v>
      </c>
      <c r="AU168" s="153" t="s">
        <v>81</v>
      </c>
      <c r="AV168" s="13" t="s">
        <v>81</v>
      </c>
      <c r="AW168" s="13" t="s">
        <v>33</v>
      </c>
      <c r="AX168" s="13" t="s">
        <v>34</v>
      </c>
      <c r="AY168" s="153" t="s">
        <v>131</v>
      </c>
    </row>
    <row r="169" spans="2:65" s="1" customFormat="1" ht="24.15" customHeight="1">
      <c r="B169" s="33"/>
      <c r="C169" s="128" t="s">
        <v>175</v>
      </c>
      <c r="D169" s="128" t="s">
        <v>134</v>
      </c>
      <c r="E169" s="129" t="s">
        <v>199</v>
      </c>
      <c r="F169" s="130" t="s">
        <v>200</v>
      </c>
      <c r="G169" s="131" t="s">
        <v>137</v>
      </c>
      <c r="H169" s="132">
        <v>373.589</v>
      </c>
      <c r="I169" s="133"/>
      <c r="J169" s="134">
        <f>ROUND(I169*H169,2)</f>
        <v>0</v>
      </c>
      <c r="K169" s="130" t="s">
        <v>138</v>
      </c>
      <c r="L169" s="33"/>
      <c r="M169" s="135" t="s">
        <v>19</v>
      </c>
      <c r="N169" s="136" t="s">
        <v>44</v>
      </c>
      <c r="P169" s="137">
        <f>O169*H169</f>
        <v>0</v>
      </c>
      <c r="Q169" s="137">
        <v>0</v>
      </c>
      <c r="R169" s="137">
        <f>Q169*H169</f>
        <v>0</v>
      </c>
      <c r="S169" s="137">
        <v>0</v>
      </c>
      <c r="T169" s="138">
        <f>S169*H169</f>
        <v>0</v>
      </c>
      <c r="AR169" s="139" t="s">
        <v>87</v>
      </c>
      <c r="AT169" s="139" t="s">
        <v>134</v>
      </c>
      <c r="AU169" s="139" t="s">
        <v>81</v>
      </c>
      <c r="AY169" s="18" t="s">
        <v>131</v>
      </c>
      <c r="BE169" s="140">
        <f>IF(N169="základní",J169,0)</f>
        <v>0</v>
      </c>
      <c r="BF169" s="140">
        <f>IF(N169="snížená",J169,0)</f>
        <v>0</v>
      </c>
      <c r="BG169" s="140">
        <f>IF(N169="zákl. přenesená",J169,0)</f>
        <v>0</v>
      </c>
      <c r="BH169" s="140">
        <f>IF(N169="sníž. přenesená",J169,0)</f>
        <v>0</v>
      </c>
      <c r="BI169" s="140">
        <f>IF(N169="nulová",J169,0)</f>
        <v>0</v>
      </c>
      <c r="BJ169" s="18" t="s">
        <v>34</v>
      </c>
      <c r="BK169" s="140">
        <f>ROUND(I169*H169,2)</f>
        <v>0</v>
      </c>
      <c r="BL169" s="18" t="s">
        <v>87</v>
      </c>
      <c r="BM169" s="139" t="s">
        <v>765</v>
      </c>
    </row>
    <row r="170" spans="2:65" s="1" customFormat="1" ht="10.199999999999999" hidden="1">
      <c r="B170" s="33"/>
      <c r="D170" s="141" t="s">
        <v>140</v>
      </c>
      <c r="F170" s="142" t="s">
        <v>202</v>
      </c>
      <c r="I170" s="143"/>
      <c r="L170" s="33"/>
      <c r="M170" s="144"/>
      <c r="T170" s="54"/>
      <c r="AT170" s="18" t="s">
        <v>140</v>
      </c>
      <c r="AU170" s="18" t="s">
        <v>81</v>
      </c>
    </row>
    <row r="171" spans="2:65" s="1" customFormat="1" ht="37.799999999999997" customHeight="1">
      <c r="B171" s="33"/>
      <c r="C171" s="128" t="s">
        <v>239</v>
      </c>
      <c r="D171" s="128" t="s">
        <v>134</v>
      </c>
      <c r="E171" s="129" t="s">
        <v>203</v>
      </c>
      <c r="F171" s="130" t="s">
        <v>204</v>
      </c>
      <c r="G171" s="131" t="s">
        <v>137</v>
      </c>
      <c r="H171" s="132">
        <v>345.65699999999998</v>
      </c>
      <c r="I171" s="133"/>
      <c r="J171" s="134">
        <f>ROUND(I171*H171,2)</f>
        <v>0</v>
      </c>
      <c r="K171" s="130" t="s">
        <v>138</v>
      </c>
      <c r="L171" s="33"/>
      <c r="M171" s="135" t="s">
        <v>19</v>
      </c>
      <c r="N171" s="136" t="s">
        <v>44</v>
      </c>
      <c r="P171" s="137">
        <f>O171*H171</f>
        <v>0</v>
      </c>
      <c r="Q171" s="137">
        <v>0</v>
      </c>
      <c r="R171" s="137">
        <f>Q171*H171</f>
        <v>0</v>
      </c>
      <c r="S171" s="137">
        <v>0</v>
      </c>
      <c r="T171" s="138">
        <f>S171*H171</f>
        <v>0</v>
      </c>
      <c r="AR171" s="139" t="s">
        <v>87</v>
      </c>
      <c r="AT171" s="139" t="s">
        <v>134</v>
      </c>
      <c r="AU171" s="139" t="s">
        <v>81</v>
      </c>
      <c r="AY171" s="18" t="s">
        <v>131</v>
      </c>
      <c r="BE171" s="140">
        <f>IF(N171="základní",J171,0)</f>
        <v>0</v>
      </c>
      <c r="BF171" s="140">
        <f>IF(N171="snížená",J171,0)</f>
        <v>0</v>
      </c>
      <c r="BG171" s="140">
        <f>IF(N171="zákl. přenesená",J171,0)</f>
        <v>0</v>
      </c>
      <c r="BH171" s="140">
        <f>IF(N171="sníž. přenesená",J171,0)</f>
        <v>0</v>
      </c>
      <c r="BI171" s="140">
        <f>IF(N171="nulová",J171,0)</f>
        <v>0</v>
      </c>
      <c r="BJ171" s="18" t="s">
        <v>34</v>
      </c>
      <c r="BK171" s="140">
        <f>ROUND(I171*H171,2)</f>
        <v>0</v>
      </c>
      <c r="BL171" s="18" t="s">
        <v>87</v>
      </c>
      <c r="BM171" s="139" t="s">
        <v>766</v>
      </c>
    </row>
    <row r="172" spans="2:65" s="1" customFormat="1" ht="10.199999999999999" hidden="1">
      <c r="B172" s="33"/>
      <c r="D172" s="141" t="s">
        <v>140</v>
      </c>
      <c r="F172" s="142" t="s">
        <v>206</v>
      </c>
      <c r="I172" s="143"/>
      <c r="L172" s="33"/>
      <c r="M172" s="144"/>
      <c r="T172" s="54"/>
      <c r="AT172" s="18" t="s">
        <v>140</v>
      </c>
      <c r="AU172" s="18" t="s">
        <v>81</v>
      </c>
    </row>
    <row r="173" spans="2:65" s="12" customFormat="1" ht="10.199999999999999">
      <c r="B173" s="145"/>
      <c r="D173" s="146" t="s">
        <v>142</v>
      </c>
      <c r="E173" s="147" t="s">
        <v>19</v>
      </c>
      <c r="F173" s="148" t="s">
        <v>767</v>
      </c>
      <c r="H173" s="147" t="s">
        <v>19</v>
      </c>
      <c r="I173" s="149"/>
      <c r="L173" s="145"/>
      <c r="M173" s="150"/>
      <c r="T173" s="151"/>
      <c r="AT173" s="147" t="s">
        <v>142</v>
      </c>
      <c r="AU173" s="147" t="s">
        <v>81</v>
      </c>
      <c r="AV173" s="12" t="s">
        <v>34</v>
      </c>
      <c r="AW173" s="12" t="s">
        <v>33</v>
      </c>
      <c r="AX173" s="12" t="s">
        <v>73</v>
      </c>
      <c r="AY173" s="147" t="s">
        <v>131</v>
      </c>
    </row>
    <row r="174" spans="2:65" s="13" customFormat="1" ht="10.199999999999999">
      <c r="B174" s="152"/>
      <c r="D174" s="146" t="s">
        <v>142</v>
      </c>
      <c r="E174" s="153" t="s">
        <v>19</v>
      </c>
      <c r="F174" s="154" t="s">
        <v>768</v>
      </c>
      <c r="H174" s="155">
        <v>48.64</v>
      </c>
      <c r="I174" s="156"/>
      <c r="L174" s="152"/>
      <c r="M174" s="157"/>
      <c r="T174" s="158"/>
      <c r="AT174" s="153" t="s">
        <v>142</v>
      </c>
      <c r="AU174" s="153" t="s">
        <v>81</v>
      </c>
      <c r="AV174" s="13" t="s">
        <v>81</v>
      </c>
      <c r="AW174" s="13" t="s">
        <v>33</v>
      </c>
      <c r="AX174" s="13" t="s">
        <v>73</v>
      </c>
      <c r="AY174" s="153" t="s">
        <v>131</v>
      </c>
    </row>
    <row r="175" spans="2:65" s="12" customFormat="1" ht="10.199999999999999">
      <c r="B175" s="145"/>
      <c r="D175" s="146" t="s">
        <v>142</v>
      </c>
      <c r="E175" s="147" t="s">
        <v>19</v>
      </c>
      <c r="F175" s="148" t="s">
        <v>751</v>
      </c>
      <c r="H175" s="147" t="s">
        <v>19</v>
      </c>
      <c r="I175" s="149"/>
      <c r="L175" s="145"/>
      <c r="M175" s="150"/>
      <c r="T175" s="151"/>
      <c r="AT175" s="147" t="s">
        <v>142</v>
      </c>
      <c r="AU175" s="147" t="s">
        <v>81</v>
      </c>
      <c r="AV175" s="12" t="s">
        <v>34</v>
      </c>
      <c r="AW175" s="12" t="s">
        <v>33</v>
      </c>
      <c r="AX175" s="12" t="s">
        <v>73</v>
      </c>
      <c r="AY175" s="147" t="s">
        <v>131</v>
      </c>
    </row>
    <row r="176" spans="2:65" s="13" customFormat="1" ht="10.199999999999999">
      <c r="B176" s="152"/>
      <c r="D176" s="146" t="s">
        <v>142</v>
      </c>
      <c r="E176" s="153" t="s">
        <v>19</v>
      </c>
      <c r="F176" s="154" t="s">
        <v>769</v>
      </c>
      <c r="H176" s="155">
        <v>272.017</v>
      </c>
      <c r="I176" s="156"/>
      <c r="L176" s="152"/>
      <c r="M176" s="157"/>
      <c r="T176" s="158"/>
      <c r="AT176" s="153" t="s">
        <v>142</v>
      </c>
      <c r="AU176" s="153" t="s">
        <v>81</v>
      </c>
      <c r="AV176" s="13" t="s">
        <v>81</v>
      </c>
      <c r="AW176" s="13" t="s">
        <v>33</v>
      </c>
      <c r="AX176" s="13" t="s">
        <v>73</v>
      </c>
      <c r="AY176" s="153" t="s">
        <v>131</v>
      </c>
    </row>
    <row r="177" spans="2:65" s="12" customFormat="1" ht="20.399999999999999">
      <c r="B177" s="145"/>
      <c r="D177" s="146" t="s">
        <v>142</v>
      </c>
      <c r="E177" s="147" t="s">
        <v>19</v>
      </c>
      <c r="F177" s="148" t="s">
        <v>770</v>
      </c>
      <c r="H177" s="147" t="s">
        <v>19</v>
      </c>
      <c r="I177" s="149"/>
      <c r="L177" s="145"/>
      <c r="M177" s="150"/>
      <c r="T177" s="151"/>
      <c r="AT177" s="147" t="s">
        <v>142</v>
      </c>
      <c r="AU177" s="147" t="s">
        <v>81</v>
      </c>
      <c r="AV177" s="12" t="s">
        <v>34</v>
      </c>
      <c r="AW177" s="12" t="s">
        <v>33</v>
      </c>
      <c r="AX177" s="12" t="s">
        <v>73</v>
      </c>
      <c r="AY177" s="147" t="s">
        <v>131</v>
      </c>
    </row>
    <row r="178" spans="2:65" s="13" customFormat="1" ht="10.199999999999999">
      <c r="B178" s="152"/>
      <c r="D178" s="146" t="s">
        <v>142</v>
      </c>
      <c r="E178" s="153" t="s">
        <v>19</v>
      </c>
      <c r="F178" s="154" t="s">
        <v>732</v>
      </c>
      <c r="H178" s="155">
        <v>25</v>
      </c>
      <c r="I178" s="156"/>
      <c r="L178" s="152"/>
      <c r="M178" s="157"/>
      <c r="T178" s="158"/>
      <c r="AT178" s="153" t="s">
        <v>142</v>
      </c>
      <c r="AU178" s="153" t="s">
        <v>81</v>
      </c>
      <c r="AV178" s="13" t="s">
        <v>81</v>
      </c>
      <c r="AW178" s="13" t="s">
        <v>33</v>
      </c>
      <c r="AX178" s="13" t="s">
        <v>73</v>
      </c>
      <c r="AY178" s="153" t="s">
        <v>131</v>
      </c>
    </row>
    <row r="179" spans="2:65" s="14" customFormat="1" ht="10.199999999999999">
      <c r="B179" s="159"/>
      <c r="D179" s="146" t="s">
        <v>142</v>
      </c>
      <c r="E179" s="160" t="s">
        <v>19</v>
      </c>
      <c r="F179" s="161" t="s">
        <v>147</v>
      </c>
      <c r="H179" s="162">
        <v>345.65699999999998</v>
      </c>
      <c r="I179" s="163"/>
      <c r="L179" s="159"/>
      <c r="M179" s="164"/>
      <c r="T179" s="165"/>
      <c r="AT179" s="160" t="s">
        <v>142</v>
      </c>
      <c r="AU179" s="160" t="s">
        <v>81</v>
      </c>
      <c r="AV179" s="14" t="s">
        <v>87</v>
      </c>
      <c r="AW179" s="14" t="s">
        <v>33</v>
      </c>
      <c r="AX179" s="14" t="s">
        <v>34</v>
      </c>
      <c r="AY179" s="160" t="s">
        <v>131</v>
      </c>
    </row>
    <row r="180" spans="2:65" s="1" customFormat="1" ht="37.799999999999997" customHeight="1">
      <c r="B180" s="33"/>
      <c r="C180" s="128" t="s">
        <v>182</v>
      </c>
      <c r="D180" s="128" t="s">
        <v>134</v>
      </c>
      <c r="E180" s="129" t="s">
        <v>599</v>
      </c>
      <c r="F180" s="130" t="s">
        <v>600</v>
      </c>
      <c r="G180" s="131" t="s">
        <v>601</v>
      </c>
      <c r="H180" s="132">
        <v>1.5680000000000001</v>
      </c>
      <c r="I180" s="133"/>
      <c r="J180" s="134">
        <f>ROUND(I180*H180,2)</f>
        <v>0</v>
      </c>
      <c r="K180" s="130" t="s">
        <v>138</v>
      </c>
      <c r="L180" s="33"/>
      <c r="M180" s="135" t="s">
        <v>19</v>
      </c>
      <c r="N180" s="136" t="s">
        <v>44</v>
      </c>
      <c r="P180" s="137">
        <f>O180*H180</f>
        <v>0</v>
      </c>
      <c r="Q180" s="137">
        <v>0</v>
      </c>
      <c r="R180" s="137">
        <f>Q180*H180</f>
        <v>0</v>
      </c>
      <c r="S180" s="137">
        <v>1.95</v>
      </c>
      <c r="T180" s="138">
        <f>S180*H180</f>
        <v>3.0575999999999999</v>
      </c>
      <c r="AR180" s="139" t="s">
        <v>87</v>
      </c>
      <c r="AT180" s="139" t="s">
        <v>134</v>
      </c>
      <c r="AU180" s="139" t="s">
        <v>81</v>
      </c>
      <c r="AY180" s="18" t="s">
        <v>131</v>
      </c>
      <c r="BE180" s="140">
        <f>IF(N180="základní",J180,0)</f>
        <v>0</v>
      </c>
      <c r="BF180" s="140">
        <f>IF(N180="snížená",J180,0)</f>
        <v>0</v>
      </c>
      <c r="BG180" s="140">
        <f>IF(N180="zákl. přenesená",J180,0)</f>
        <v>0</v>
      </c>
      <c r="BH180" s="140">
        <f>IF(N180="sníž. přenesená",J180,0)</f>
        <v>0</v>
      </c>
      <c r="BI180" s="140">
        <f>IF(N180="nulová",J180,0)</f>
        <v>0</v>
      </c>
      <c r="BJ180" s="18" t="s">
        <v>34</v>
      </c>
      <c r="BK180" s="140">
        <f>ROUND(I180*H180,2)</f>
        <v>0</v>
      </c>
      <c r="BL180" s="18" t="s">
        <v>87</v>
      </c>
      <c r="BM180" s="139" t="s">
        <v>771</v>
      </c>
    </row>
    <row r="181" spans="2:65" s="1" customFormat="1" ht="10.199999999999999" hidden="1">
      <c r="B181" s="33"/>
      <c r="D181" s="141" t="s">
        <v>140</v>
      </c>
      <c r="F181" s="142" t="s">
        <v>603</v>
      </c>
      <c r="I181" s="143"/>
      <c r="L181" s="33"/>
      <c r="M181" s="144"/>
      <c r="T181" s="54"/>
      <c r="AT181" s="18" t="s">
        <v>140</v>
      </c>
      <c r="AU181" s="18" t="s">
        <v>81</v>
      </c>
    </row>
    <row r="182" spans="2:65" s="12" customFormat="1" ht="10.199999999999999">
      <c r="B182" s="145"/>
      <c r="D182" s="146" t="s">
        <v>142</v>
      </c>
      <c r="E182" s="147" t="s">
        <v>19</v>
      </c>
      <c r="F182" s="148" t="s">
        <v>772</v>
      </c>
      <c r="H182" s="147" t="s">
        <v>19</v>
      </c>
      <c r="I182" s="149"/>
      <c r="L182" s="145"/>
      <c r="M182" s="150"/>
      <c r="T182" s="151"/>
      <c r="AT182" s="147" t="s">
        <v>142</v>
      </c>
      <c r="AU182" s="147" t="s">
        <v>81</v>
      </c>
      <c r="AV182" s="12" t="s">
        <v>34</v>
      </c>
      <c r="AW182" s="12" t="s">
        <v>33</v>
      </c>
      <c r="AX182" s="12" t="s">
        <v>73</v>
      </c>
      <c r="AY182" s="147" t="s">
        <v>131</v>
      </c>
    </row>
    <row r="183" spans="2:65" s="13" customFormat="1" ht="10.199999999999999">
      <c r="B183" s="152"/>
      <c r="D183" s="146" t="s">
        <v>142</v>
      </c>
      <c r="E183" s="153" t="s">
        <v>19</v>
      </c>
      <c r="F183" s="154" t="s">
        <v>773</v>
      </c>
      <c r="H183" s="155">
        <v>1.5680000000000001</v>
      </c>
      <c r="I183" s="156"/>
      <c r="L183" s="152"/>
      <c r="M183" s="157"/>
      <c r="T183" s="158"/>
      <c r="AT183" s="153" t="s">
        <v>142</v>
      </c>
      <c r="AU183" s="153" t="s">
        <v>81</v>
      </c>
      <c r="AV183" s="13" t="s">
        <v>81</v>
      </c>
      <c r="AW183" s="13" t="s">
        <v>33</v>
      </c>
      <c r="AX183" s="13" t="s">
        <v>73</v>
      </c>
      <c r="AY183" s="153" t="s">
        <v>131</v>
      </c>
    </row>
    <row r="184" spans="2:65" s="14" customFormat="1" ht="10.199999999999999">
      <c r="B184" s="159"/>
      <c r="D184" s="146" t="s">
        <v>142</v>
      </c>
      <c r="E184" s="160" t="s">
        <v>19</v>
      </c>
      <c r="F184" s="161" t="s">
        <v>147</v>
      </c>
      <c r="H184" s="162">
        <v>1.5680000000000001</v>
      </c>
      <c r="I184" s="163"/>
      <c r="L184" s="159"/>
      <c r="M184" s="164"/>
      <c r="T184" s="165"/>
      <c r="AT184" s="160" t="s">
        <v>142</v>
      </c>
      <c r="AU184" s="160" t="s">
        <v>81</v>
      </c>
      <c r="AV184" s="14" t="s">
        <v>87</v>
      </c>
      <c r="AW184" s="14" t="s">
        <v>33</v>
      </c>
      <c r="AX184" s="14" t="s">
        <v>34</v>
      </c>
      <c r="AY184" s="160" t="s">
        <v>131</v>
      </c>
    </row>
    <row r="185" spans="2:65" s="1" customFormat="1" ht="37.799999999999997" customHeight="1">
      <c r="B185" s="33"/>
      <c r="C185" s="128" t="s">
        <v>249</v>
      </c>
      <c r="D185" s="128" t="s">
        <v>134</v>
      </c>
      <c r="E185" s="129" t="s">
        <v>606</v>
      </c>
      <c r="F185" s="130" t="s">
        <v>607</v>
      </c>
      <c r="G185" s="131" t="s">
        <v>601</v>
      </c>
      <c r="H185" s="132">
        <v>0.51500000000000001</v>
      </c>
      <c r="I185" s="133"/>
      <c r="J185" s="134">
        <f>ROUND(I185*H185,2)</f>
        <v>0</v>
      </c>
      <c r="K185" s="130" t="s">
        <v>138</v>
      </c>
      <c r="L185" s="33"/>
      <c r="M185" s="135" t="s">
        <v>19</v>
      </c>
      <c r="N185" s="136" t="s">
        <v>44</v>
      </c>
      <c r="P185" s="137">
        <f>O185*H185</f>
        <v>0</v>
      </c>
      <c r="Q185" s="137">
        <v>0</v>
      </c>
      <c r="R185" s="137">
        <f>Q185*H185</f>
        <v>0</v>
      </c>
      <c r="S185" s="137">
        <v>2.4</v>
      </c>
      <c r="T185" s="138">
        <f>S185*H185</f>
        <v>1.236</v>
      </c>
      <c r="AR185" s="139" t="s">
        <v>87</v>
      </c>
      <c r="AT185" s="139" t="s">
        <v>134</v>
      </c>
      <c r="AU185" s="139" t="s">
        <v>81</v>
      </c>
      <c r="AY185" s="18" t="s">
        <v>131</v>
      </c>
      <c r="BE185" s="140">
        <f>IF(N185="základní",J185,0)</f>
        <v>0</v>
      </c>
      <c r="BF185" s="140">
        <f>IF(N185="snížená",J185,0)</f>
        <v>0</v>
      </c>
      <c r="BG185" s="140">
        <f>IF(N185="zákl. přenesená",J185,0)</f>
        <v>0</v>
      </c>
      <c r="BH185" s="140">
        <f>IF(N185="sníž. přenesená",J185,0)</f>
        <v>0</v>
      </c>
      <c r="BI185" s="140">
        <f>IF(N185="nulová",J185,0)</f>
        <v>0</v>
      </c>
      <c r="BJ185" s="18" t="s">
        <v>34</v>
      </c>
      <c r="BK185" s="140">
        <f>ROUND(I185*H185,2)</f>
        <v>0</v>
      </c>
      <c r="BL185" s="18" t="s">
        <v>87</v>
      </c>
      <c r="BM185" s="139" t="s">
        <v>774</v>
      </c>
    </row>
    <row r="186" spans="2:65" s="1" customFormat="1" ht="10.199999999999999" hidden="1">
      <c r="B186" s="33"/>
      <c r="D186" s="141" t="s">
        <v>140</v>
      </c>
      <c r="F186" s="142" t="s">
        <v>609</v>
      </c>
      <c r="I186" s="143"/>
      <c r="L186" s="33"/>
      <c r="M186" s="144"/>
      <c r="T186" s="54"/>
      <c r="AT186" s="18" t="s">
        <v>140</v>
      </c>
      <c r="AU186" s="18" t="s">
        <v>81</v>
      </c>
    </row>
    <row r="187" spans="2:65" s="12" customFormat="1" ht="20.399999999999999">
      <c r="B187" s="145"/>
      <c r="D187" s="146" t="s">
        <v>142</v>
      </c>
      <c r="E187" s="147" t="s">
        <v>19</v>
      </c>
      <c r="F187" s="148" t="s">
        <v>775</v>
      </c>
      <c r="H187" s="147" t="s">
        <v>19</v>
      </c>
      <c r="I187" s="149"/>
      <c r="L187" s="145"/>
      <c r="M187" s="150"/>
      <c r="T187" s="151"/>
      <c r="AT187" s="147" t="s">
        <v>142</v>
      </c>
      <c r="AU187" s="147" t="s">
        <v>81</v>
      </c>
      <c r="AV187" s="12" t="s">
        <v>34</v>
      </c>
      <c r="AW187" s="12" t="s">
        <v>33</v>
      </c>
      <c r="AX187" s="12" t="s">
        <v>73</v>
      </c>
      <c r="AY187" s="147" t="s">
        <v>131</v>
      </c>
    </row>
    <row r="188" spans="2:65" s="13" customFormat="1" ht="10.199999999999999">
      <c r="B188" s="152"/>
      <c r="D188" s="146" t="s">
        <v>142</v>
      </c>
      <c r="E188" s="153" t="s">
        <v>19</v>
      </c>
      <c r="F188" s="154" t="s">
        <v>776</v>
      </c>
      <c r="H188" s="155">
        <v>0.51500000000000001</v>
      </c>
      <c r="I188" s="156"/>
      <c r="L188" s="152"/>
      <c r="M188" s="157"/>
      <c r="T188" s="158"/>
      <c r="AT188" s="153" t="s">
        <v>142</v>
      </c>
      <c r="AU188" s="153" t="s">
        <v>81</v>
      </c>
      <c r="AV188" s="13" t="s">
        <v>81</v>
      </c>
      <c r="AW188" s="13" t="s">
        <v>33</v>
      </c>
      <c r="AX188" s="13" t="s">
        <v>73</v>
      </c>
      <c r="AY188" s="153" t="s">
        <v>131</v>
      </c>
    </row>
    <row r="189" spans="2:65" s="14" customFormat="1" ht="10.199999999999999">
      <c r="B189" s="159"/>
      <c r="D189" s="146" t="s">
        <v>142</v>
      </c>
      <c r="E189" s="160" t="s">
        <v>19</v>
      </c>
      <c r="F189" s="161" t="s">
        <v>147</v>
      </c>
      <c r="H189" s="162">
        <v>0.51500000000000001</v>
      </c>
      <c r="I189" s="163"/>
      <c r="L189" s="159"/>
      <c r="M189" s="164"/>
      <c r="T189" s="165"/>
      <c r="AT189" s="160" t="s">
        <v>142</v>
      </c>
      <c r="AU189" s="160" t="s">
        <v>81</v>
      </c>
      <c r="AV189" s="14" t="s">
        <v>87</v>
      </c>
      <c r="AW189" s="14" t="s">
        <v>33</v>
      </c>
      <c r="AX189" s="14" t="s">
        <v>34</v>
      </c>
      <c r="AY189" s="160" t="s">
        <v>131</v>
      </c>
    </row>
    <row r="190" spans="2:65" s="1" customFormat="1" ht="24.15" customHeight="1">
      <c r="B190" s="33"/>
      <c r="C190" s="128" t="s">
        <v>188</v>
      </c>
      <c r="D190" s="128" t="s">
        <v>134</v>
      </c>
      <c r="E190" s="129" t="s">
        <v>220</v>
      </c>
      <c r="F190" s="130" t="s">
        <v>221</v>
      </c>
      <c r="G190" s="131" t="s">
        <v>214</v>
      </c>
      <c r="H190" s="132">
        <v>24.74</v>
      </c>
      <c r="I190" s="133"/>
      <c r="J190" s="134">
        <f>ROUND(I190*H190,2)</f>
        <v>0</v>
      </c>
      <c r="K190" s="130" t="s">
        <v>138</v>
      </c>
      <c r="L190" s="33"/>
      <c r="M190" s="135" t="s">
        <v>19</v>
      </c>
      <c r="N190" s="136" t="s">
        <v>44</v>
      </c>
      <c r="P190" s="137">
        <f>O190*H190</f>
        <v>0</v>
      </c>
      <c r="Q190" s="137">
        <v>0</v>
      </c>
      <c r="R190" s="137">
        <f>Q190*H190</f>
        <v>0</v>
      </c>
      <c r="S190" s="137">
        <v>0.108</v>
      </c>
      <c r="T190" s="138">
        <f>S190*H190</f>
        <v>2.6719199999999996</v>
      </c>
      <c r="AR190" s="139" t="s">
        <v>87</v>
      </c>
      <c r="AT190" s="139" t="s">
        <v>134</v>
      </c>
      <c r="AU190" s="139" t="s">
        <v>81</v>
      </c>
      <c r="AY190" s="18" t="s">
        <v>131</v>
      </c>
      <c r="BE190" s="140">
        <f>IF(N190="základní",J190,0)</f>
        <v>0</v>
      </c>
      <c r="BF190" s="140">
        <f>IF(N190="snížená",J190,0)</f>
        <v>0</v>
      </c>
      <c r="BG190" s="140">
        <f>IF(N190="zákl. přenesená",J190,0)</f>
        <v>0</v>
      </c>
      <c r="BH190" s="140">
        <f>IF(N190="sníž. přenesená",J190,0)</f>
        <v>0</v>
      </c>
      <c r="BI190" s="140">
        <f>IF(N190="nulová",J190,0)</f>
        <v>0</v>
      </c>
      <c r="BJ190" s="18" t="s">
        <v>34</v>
      </c>
      <c r="BK190" s="140">
        <f>ROUND(I190*H190,2)</f>
        <v>0</v>
      </c>
      <c r="BL190" s="18" t="s">
        <v>87</v>
      </c>
      <c r="BM190" s="139" t="s">
        <v>777</v>
      </c>
    </row>
    <row r="191" spans="2:65" s="1" customFormat="1" ht="10.199999999999999" hidden="1">
      <c r="B191" s="33"/>
      <c r="D191" s="141" t="s">
        <v>140</v>
      </c>
      <c r="F191" s="142" t="s">
        <v>223</v>
      </c>
      <c r="I191" s="143"/>
      <c r="L191" s="33"/>
      <c r="M191" s="144"/>
      <c r="T191" s="54"/>
      <c r="AT191" s="18" t="s">
        <v>140</v>
      </c>
      <c r="AU191" s="18" t="s">
        <v>81</v>
      </c>
    </row>
    <row r="192" spans="2:65" s="12" customFormat="1" ht="10.199999999999999">
      <c r="B192" s="145"/>
      <c r="D192" s="146" t="s">
        <v>142</v>
      </c>
      <c r="E192" s="147" t="s">
        <v>19</v>
      </c>
      <c r="F192" s="148" t="s">
        <v>778</v>
      </c>
      <c r="H192" s="147" t="s">
        <v>19</v>
      </c>
      <c r="I192" s="149"/>
      <c r="L192" s="145"/>
      <c r="M192" s="150"/>
      <c r="T192" s="151"/>
      <c r="AT192" s="147" t="s">
        <v>142</v>
      </c>
      <c r="AU192" s="147" t="s">
        <v>81</v>
      </c>
      <c r="AV192" s="12" t="s">
        <v>34</v>
      </c>
      <c r="AW192" s="12" t="s">
        <v>33</v>
      </c>
      <c r="AX192" s="12" t="s">
        <v>73</v>
      </c>
      <c r="AY192" s="147" t="s">
        <v>131</v>
      </c>
    </row>
    <row r="193" spans="2:65" s="13" customFormat="1" ht="10.199999999999999">
      <c r="B193" s="152"/>
      <c r="D193" s="146" t="s">
        <v>142</v>
      </c>
      <c r="E193" s="153" t="s">
        <v>19</v>
      </c>
      <c r="F193" s="154" t="s">
        <v>779</v>
      </c>
      <c r="H193" s="155">
        <v>24.74</v>
      </c>
      <c r="I193" s="156"/>
      <c r="L193" s="152"/>
      <c r="M193" s="157"/>
      <c r="T193" s="158"/>
      <c r="AT193" s="153" t="s">
        <v>142</v>
      </c>
      <c r="AU193" s="153" t="s">
        <v>81</v>
      </c>
      <c r="AV193" s="13" t="s">
        <v>81</v>
      </c>
      <c r="AW193" s="13" t="s">
        <v>33</v>
      </c>
      <c r="AX193" s="13" t="s">
        <v>73</v>
      </c>
      <c r="AY193" s="153" t="s">
        <v>131</v>
      </c>
    </row>
    <row r="194" spans="2:65" s="14" customFormat="1" ht="10.199999999999999">
      <c r="B194" s="159"/>
      <c r="D194" s="146" t="s">
        <v>142</v>
      </c>
      <c r="E194" s="160" t="s">
        <v>19</v>
      </c>
      <c r="F194" s="161" t="s">
        <v>147</v>
      </c>
      <c r="H194" s="162">
        <v>24.74</v>
      </c>
      <c r="I194" s="163"/>
      <c r="L194" s="159"/>
      <c r="M194" s="164"/>
      <c r="T194" s="165"/>
      <c r="AT194" s="160" t="s">
        <v>142</v>
      </c>
      <c r="AU194" s="160" t="s">
        <v>81</v>
      </c>
      <c r="AV194" s="14" t="s">
        <v>87</v>
      </c>
      <c r="AW194" s="14" t="s">
        <v>33</v>
      </c>
      <c r="AX194" s="14" t="s">
        <v>34</v>
      </c>
      <c r="AY194" s="160" t="s">
        <v>131</v>
      </c>
    </row>
    <row r="195" spans="2:65" s="11" customFormat="1" ht="22.8" customHeight="1">
      <c r="B195" s="116"/>
      <c r="D195" s="117" t="s">
        <v>72</v>
      </c>
      <c r="E195" s="126" t="s">
        <v>237</v>
      </c>
      <c r="F195" s="126" t="s">
        <v>238</v>
      </c>
      <c r="I195" s="119"/>
      <c r="J195" s="127">
        <f>BK195</f>
        <v>0</v>
      </c>
      <c r="L195" s="116"/>
      <c r="M195" s="121"/>
      <c r="P195" s="122">
        <f>P196</f>
        <v>0</v>
      </c>
      <c r="R195" s="122">
        <f>R196</f>
        <v>0.15</v>
      </c>
      <c r="T195" s="123">
        <f>T196</f>
        <v>0</v>
      </c>
      <c r="AR195" s="117" t="s">
        <v>34</v>
      </c>
      <c r="AT195" s="124" t="s">
        <v>72</v>
      </c>
      <c r="AU195" s="124" t="s">
        <v>34</v>
      </c>
      <c r="AY195" s="117" t="s">
        <v>131</v>
      </c>
      <c r="BK195" s="125">
        <f>BK196</f>
        <v>0</v>
      </c>
    </row>
    <row r="196" spans="2:65" s="1" customFormat="1" ht="16.5" customHeight="1">
      <c r="B196" s="33"/>
      <c r="C196" s="128" t="s">
        <v>7</v>
      </c>
      <c r="D196" s="128" t="s">
        <v>134</v>
      </c>
      <c r="E196" s="129" t="s">
        <v>240</v>
      </c>
      <c r="F196" s="130" t="s">
        <v>241</v>
      </c>
      <c r="G196" s="131" t="s">
        <v>242</v>
      </c>
      <c r="H196" s="132">
        <v>1</v>
      </c>
      <c r="I196" s="133"/>
      <c r="J196" s="134">
        <f>ROUND(I196*H196,2)</f>
        <v>0</v>
      </c>
      <c r="K196" s="130" t="s">
        <v>19</v>
      </c>
      <c r="L196" s="33"/>
      <c r="M196" s="135" t="s">
        <v>19</v>
      </c>
      <c r="N196" s="136" t="s">
        <v>44</v>
      </c>
      <c r="P196" s="137">
        <f>O196*H196</f>
        <v>0</v>
      </c>
      <c r="Q196" s="137">
        <v>0.15</v>
      </c>
      <c r="R196" s="137">
        <f>Q196*H196</f>
        <v>0.15</v>
      </c>
      <c r="S196" s="137">
        <v>0</v>
      </c>
      <c r="T196" s="138">
        <f>S196*H196</f>
        <v>0</v>
      </c>
      <c r="AR196" s="139" t="s">
        <v>87</v>
      </c>
      <c r="AT196" s="139" t="s">
        <v>134</v>
      </c>
      <c r="AU196" s="139" t="s">
        <v>81</v>
      </c>
      <c r="AY196" s="18" t="s">
        <v>131</v>
      </c>
      <c r="BE196" s="140">
        <f>IF(N196="základní",J196,0)</f>
        <v>0</v>
      </c>
      <c r="BF196" s="140">
        <f>IF(N196="snížená",J196,0)</f>
        <v>0</v>
      </c>
      <c r="BG196" s="140">
        <f>IF(N196="zákl. přenesená",J196,0)</f>
        <v>0</v>
      </c>
      <c r="BH196" s="140">
        <f>IF(N196="sníž. přenesená",J196,0)</f>
        <v>0</v>
      </c>
      <c r="BI196" s="140">
        <f>IF(N196="nulová",J196,0)</f>
        <v>0</v>
      </c>
      <c r="BJ196" s="18" t="s">
        <v>34</v>
      </c>
      <c r="BK196" s="140">
        <f>ROUND(I196*H196,2)</f>
        <v>0</v>
      </c>
      <c r="BL196" s="18" t="s">
        <v>87</v>
      </c>
      <c r="BM196" s="139" t="s">
        <v>219</v>
      </c>
    </row>
    <row r="197" spans="2:65" s="11" customFormat="1" ht="22.8" customHeight="1">
      <c r="B197" s="116"/>
      <c r="D197" s="117" t="s">
        <v>72</v>
      </c>
      <c r="E197" s="126" t="s">
        <v>243</v>
      </c>
      <c r="F197" s="126" t="s">
        <v>244</v>
      </c>
      <c r="I197" s="119"/>
      <c r="J197" s="127">
        <f>BK197</f>
        <v>0</v>
      </c>
      <c r="L197" s="116"/>
      <c r="M197" s="121"/>
      <c r="P197" s="122">
        <f>SUM(P198:P209)</f>
        <v>0</v>
      </c>
      <c r="R197" s="122">
        <f>SUM(R198:R209)</f>
        <v>0</v>
      </c>
      <c r="T197" s="123">
        <f>SUM(T198:T209)</f>
        <v>0</v>
      </c>
      <c r="AR197" s="117" t="s">
        <v>34</v>
      </c>
      <c r="AT197" s="124" t="s">
        <v>72</v>
      </c>
      <c r="AU197" s="124" t="s">
        <v>34</v>
      </c>
      <c r="AY197" s="117" t="s">
        <v>131</v>
      </c>
      <c r="BK197" s="125">
        <f>SUM(BK198:BK209)</f>
        <v>0</v>
      </c>
    </row>
    <row r="198" spans="2:65" s="1" customFormat="1" ht="16.5" customHeight="1">
      <c r="B198" s="33"/>
      <c r="C198" s="128" t="s">
        <v>192</v>
      </c>
      <c r="D198" s="128" t="s">
        <v>134</v>
      </c>
      <c r="E198" s="129" t="s">
        <v>245</v>
      </c>
      <c r="F198" s="130" t="s">
        <v>246</v>
      </c>
      <c r="G198" s="131" t="s">
        <v>247</v>
      </c>
      <c r="H198" s="132">
        <v>5</v>
      </c>
      <c r="I198" s="133"/>
      <c r="J198" s="134">
        <f>ROUND(I198*H198,2)</f>
        <v>0</v>
      </c>
      <c r="K198" s="130" t="s">
        <v>19</v>
      </c>
      <c r="L198" s="33"/>
      <c r="M198" s="135" t="s">
        <v>19</v>
      </c>
      <c r="N198" s="136" t="s">
        <v>44</v>
      </c>
      <c r="P198" s="137">
        <f>O198*H198</f>
        <v>0</v>
      </c>
      <c r="Q198" s="137">
        <v>0</v>
      </c>
      <c r="R198" s="137">
        <f>Q198*H198</f>
        <v>0</v>
      </c>
      <c r="S198" s="137">
        <v>0</v>
      </c>
      <c r="T198" s="138">
        <f>S198*H198</f>
        <v>0</v>
      </c>
      <c r="AR198" s="139" t="s">
        <v>87</v>
      </c>
      <c r="AT198" s="139" t="s">
        <v>134</v>
      </c>
      <c r="AU198" s="139" t="s">
        <v>81</v>
      </c>
      <c r="AY198" s="18" t="s">
        <v>131</v>
      </c>
      <c r="BE198" s="140">
        <f>IF(N198="základní",J198,0)</f>
        <v>0</v>
      </c>
      <c r="BF198" s="140">
        <f>IF(N198="snížená",J198,0)</f>
        <v>0</v>
      </c>
      <c r="BG198" s="140">
        <f>IF(N198="zákl. přenesená",J198,0)</f>
        <v>0</v>
      </c>
      <c r="BH198" s="140">
        <f>IF(N198="sníž. přenesená",J198,0)</f>
        <v>0</v>
      </c>
      <c r="BI198" s="140">
        <f>IF(N198="nulová",J198,0)</f>
        <v>0</v>
      </c>
      <c r="BJ198" s="18" t="s">
        <v>34</v>
      </c>
      <c r="BK198" s="140">
        <f>ROUND(I198*H198,2)</f>
        <v>0</v>
      </c>
      <c r="BL198" s="18" t="s">
        <v>87</v>
      </c>
      <c r="BM198" s="139" t="s">
        <v>780</v>
      </c>
    </row>
    <row r="199" spans="2:65" s="1" customFormat="1" ht="24.15" customHeight="1">
      <c r="B199" s="33"/>
      <c r="C199" s="128" t="s">
        <v>268</v>
      </c>
      <c r="D199" s="128" t="s">
        <v>134</v>
      </c>
      <c r="E199" s="129" t="s">
        <v>250</v>
      </c>
      <c r="F199" s="130" t="s">
        <v>251</v>
      </c>
      <c r="G199" s="131" t="s">
        <v>252</v>
      </c>
      <c r="H199" s="132">
        <v>8.7989999999999995</v>
      </c>
      <c r="I199" s="133"/>
      <c r="J199" s="134">
        <f>ROUND(I199*H199,2)</f>
        <v>0</v>
      </c>
      <c r="K199" s="130" t="s">
        <v>138</v>
      </c>
      <c r="L199" s="33"/>
      <c r="M199" s="135" t="s">
        <v>19</v>
      </c>
      <c r="N199" s="136" t="s">
        <v>44</v>
      </c>
      <c r="P199" s="137">
        <f>O199*H199</f>
        <v>0</v>
      </c>
      <c r="Q199" s="137">
        <v>0</v>
      </c>
      <c r="R199" s="137">
        <f>Q199*H199</f>
        <v>0</v>
      </c>
      <c r="S199" s="137">
        <v>0</v>
      </c>
      <c r="T199" s="138">
        <f>S199*H199</f>
        <v>0</v>
      </c>
      <c r="AR199" s="139" t="s">
        <v>87</v>
      </c>
      <c r="AT199" s="139" t="s">
        <v>134</v>
      </c>
      <c r="AU199" s="139" t="s">
        <v>81</v>
      </c>
      <c r="AY199" s="18" t="s">
        <v>131</v>
      </c>
      <c r="BE199" s="140">
        <f>IF(N199="základní",J199,0)</f>
        <v>0</v>
      </c>
      <c r="BF199" s="140">
        <f>IF(N199="snížená",J199,0)</f>
        <v>0</v>
      </c>
      <c r="BG199" s="140">
        <f>IF(N199="zákl. přenesená",J199,0)</f>
        <v>0</v>
      </c>
      <c r="BH199" s="140">
        <f>IF(N199="sníž. přenesená",J199,0)</f>
        <v>0</v>
      </c>
      <c r="BI199" s="140">
        <f>IF(N199="nulová",J199,0)</f>
        <v>0</v>
      </c>
      <c r="BJ199" s="18" t="s">
        <v>34</v>
      </c>
      <c r="BK199" s="140">
        <f>ROUND(I199*H199,2)</f>
        <v>0</v>
      </c>
      <c r="BL199" s="18" t="s">
        <v>87</v>
      </c>
      <c r="BM199" s="139" t="s">
        <v>781</v>
      </c>
    </row>
    <row r="200" spans="2:65" s="1" customFormat="1" ht="10.199999999999999" hidden="1">
      <c r="B200" s="33"/>
      <c r="D200" s="141" t="s">
        <v>140</v>
      </c>
      <c r="F200" s="142" t="s">
        <v>254</v>
      </c>
      <c r="I200" s="143"/>
      <c r="L200" s="33"/>
      <c r="M200" s="144"/>
      <c r="T200" s="54"/>
      <c r="AT200" s="18" t="s">
        <v>140</v>
      </c>
      <c r="AU200" s="18" t="s">
        <v>81</v>
      </c>
    </row>
    <row r="201" spans="2:65" s="1" customFormat="1" ht="44.25" customHeight="1">
      <c r="B201" s="33"/>
      <c r="C201" s="128" t="s">
        <v>201</v>
      </c>
      <c r="D201" s="128" t="s">
        <v>134</v>
      </c>
      <c r="E201" s="129" t="s">
        <v>782</v>
      </c>
      <c r="F201" s="130" t="s">
        <v>783</v>
      </c>
      <c r="G201" s="131" t="s">
        <v>252</v>
      </c>
      <c r="H201" s="132">
        <v>8.7989999999999995</v>
      </c>
      <c r="I201" s="133"/>
      <c r="J201" s="134">
        <f>ROUND(I201*H201,2)</f>
        <v>0</v>
      </c>
      <c r="K201" s="130" t="s">
        <v>138</v>
      </c>
      <c r="L201" s="33"/>
      <c r="M201" s="135" t="s">
        <v>19</v>
      </c>
      <c r="N201" s="136" t="s">
        <v>44</v>
      </c>
      <c r="P201" s="137">
        <f>O201*H201</f>
        <v>0</v>
      </c>
      <c r="Q201" s="137">
        <v>0</v>
      </c>
      <c r="R201" s="137">
        <f>Q201*H201</f>
        <v>0</v>
      </c>
      <c r="S201" s="137">
        <v>0</v>
      </c>
      <c r="T201" s="138">
        <f>S201*H201</f>
        <v>0</v>
      </c>
      <c r="AR201" s="139" t="s">
        <v>87</v>
      </c>
      <c r="AT201" s="139" t="s">
        <v>134</v>
      </c>
      <c r="AU201" s="139" t="s">
        <v>81</v>
      </c>
      <c r="AY201" s="18" t="s">
        <v>131</v>
      </c>
      <c r="BE201" s="140">
        <f>IF(N201="základní",J201,0)</f>
        <v>0</v>
      </c>
      <c r="BF201" s="140">
        <f>IF(N201="snížená",J201,0)</f>
        <v>0</v>
      </c>
      <c r="BG201" s="140">
        <f>IF(N201="zákl. přenesená",J201,0)</f>
        <v>0</v>
      </c>
      <c r="BH201" s="140">
        <f>IF(N201="sníž. přenesená",J201,0)</f>
        <v>0</v>
      </c>
      <c r="BI201" s="140">
        <f>IF(N201="nulová",J201,0)</f>
        <v>0</v>
      </c>
      <c r="BJ201" s="18" t="s">
        <v>34</v>
      </c>
      <c r="BK201" s="140">
        <f>ROUND(I201*H201,2)</f>
        <v>0</v>
      </c>
      <c r="BL201" s="18" t="s">
        <v>87</v>
      </c>
      <c r="BM201" s="139" t="s">
        <v>784</v>
      </c>
    </row>
    <row r="202" spans="2:65" s="1" customFormat="1" ht="10.199999999999999" hidden="1">
      <c r="B202" s="33"/>
      <c r="D202" s="141" t="s">
        <v>140</v>
      </c>
      <c r="F202" s="142" t="s">
        <v>785</v>
      </c>
      <c r="I202" s="143"/>
      <c r="L202" s="33"/>
      <c r="M202" s="144"/>
      <c r="T202" s="54"/>
      <c r="AT202" s="18" t="s">
        <v>140</v>
      </c>
      <c r="AU202" s="18" t="s">
        <v>81</v>
      </c>
    </row>
    <row r="203" spans="2:65" s="1" customFormat="1" ht="33" customHeight="1">
      <c r="B203" s="33"/>
      <c r="C203" s="128" t="s">
        <v>283</v>
      </c>
      <c r="D203" s="128" t="s">
        <v>134</v>
      </c>
      <c r="E203" s="129" t="s">
        <v>259</v>
      </c>
      <c r="F203" s="130" t="s">
        <v>260</v>
      </c>
      <c r="G203" s="131" t="s">
        <v>252</v>
      </c>
      <c r="H203" s="132">
        <v>8.7989999999999995</v>
      </c>
      <c r="I203" s="133"/>
      <c r="J203" s="134">
        <f>ROUND(I203*H203,2)</f>
        <v>0</v>
      </c>
      <c r="K203" s="130" t="s">
        <v>138</v>
      </c>
      <c r="L203" s="33"/>
      <c r="M203" s="135" t="s">
        <v>19</v>
      </c>
      <c r="N203" s="136" t="s">
        <v>44</v>
      </c>
      <c r="P203" s="137">
        <f>O203*H203</f>
        <v>0</v>
      </c>
      <c r="Q203" s="137">
        <v>0</v>
      </c>
      <c r="R203" s="137">
        <f>Q203*H203</f>
        <v>0</v>
      </c>
      <c r="S203" s="137">
        <v>0</v>
      </c>
      <c r="T203" s="138">
        <f>S203*H203</f>
        <v>0</v>
      </c>
      <c r="AR203" s="139" t="s">
        <v>87</v>
      </c>
      <c r="AT203" s="139" t="s">
        <v>134</v>
      </c>
      <c r="AU203" s="139" t="s">
        <v>81</v>
      </c>
      <c r="AY203" s="18" t="s">
        <v>131</v>
      </c>
      <c r="BE203" s="140">
        <f>IF(N203="základní",J203,0)</f>
        <v>0</v>
      </c>
      <c r="BF203" s="140">
        <f>IF(N203="snížená",J203,0)</f>
        <v>0</v>
      </c>
      <c r="BG203" s="140">
        <f>IF(N203="zákl. přenesená",J203,0)</f>
        <v>0</v>
      </c>
      <c r="BH203" s="140">
        <f>IF(N203="sníž. přenesená",J203,0)</f>
        <v>0</v>
      </c>
      <c r="BI203" s="140">
        <f>IF(N203="nulová",J203,0)</f>
        <v>0</v>
      </c>
      <c r="BJ203" s="18" t="s">
        <v>34</v>
      </c>
      <c r="BK203" s="140">
        <f>ROUND(I203*H203,2)</f>
        <v>0</v>
      </c>
      <c r="BL203" s="18" t="s">
        <v>87</v>
      </c>
      <c r="BM203" s="139" t="s">
        <v>786</v>
      </c>
    </row>
    <row r="204" spans="2:65" s="1" customFormat="1" ht="10.199999999999999" hidden="1">
      <c r="B204" s="33"/>
      <c r="D204" s="141" t="s">
        <v>140</v>
      </c>
      <c r="F204" s="142" t="s">
        <v>262</v>
      </c>
      <c r="I204" s="143"/>
      <c r="L204" s="33"/>
      <c r="M204" s="144"/>
      <c r="T204" s="54"/>
      <c r="AT204" s="18" t="s">
        <v>140</v>
      </c>
      <c r="AU204" s="18" t="s">
        <v>81</v>
      </c>
    </row>
    <row r="205" spans="2:65" s="1" customFormat="1" ht="44.25" customHeight="1">
      <c r="B205" s="33"/>
      <c r="C205" s="128" t="s">
        <v>290</v>
      </c>
      <c r="D205" s="128" t="s">
        <v>134</v>
      </c>
      <c r="E205" s="129" t="s">
        <v>263</v>
      </c>
      <c r="F205" s="130" t="s">
        <v>264</v>
      </c>
      <c r="G205" s="131" t="s">
        <v>252</v>
      </c>
      <c r="H205" s="132">
        <v>114.387</v>
      </c>
      <c r="I205" s="133"/>
      <c r="J205" s="134">
        <f>ROUND(I205*H205,2)</f>
        <v>0</v>
      </c>
      <c r="K205" s="130" t="s">
        <v>138</v>
      </c>
      <c r="L205" s="33"/>
      <c r="M205" s="135" t="s">
        <v>19</v>
      </c>
      <c r="N205" s="136" t="s">
        <v>44</v>
      </c>
      <c r="P205" s="137">
        <f>O205*H205</f>
        <v>0</v>
      </c>
      <c r="Q205" s="137">
        <v>0</v>
      </c>
      <c r="R205" s="137">
        <f>Q205*H205</f>
        <v>0</v>
      </c>
      <c r="S205" s="137">
        <v>0</v>
      </c>
      <c r="T205" s="138">
        <f>S205*H205</f>
        <v>0</v>
      </c>
      <c r="AR205" s="139" t="s">
        <v>87</v>
      </c>
      <c r="AT205" s="139" t="s">
        <v>134</v>
      </c>
      <c r="AU205" s="139" t="s">
        <v>81</v>
      </c>
      <c r="AY205" s="18" t="s">
        <v>131</v>
      </c>
      <c r="BE205" s="140">
        <f>IF(N205="základní",J205,0)</f>
        <v>0</v>
      </c>
      <c r="BF205" s="140">
        <f>IF(N205="snížená",J205,0)</f>
        <v>0</v>
      </c>
      <c r="BG205" s="140">
        <f>IF(N205="zákl. přenesená",J205,0)</f>
        <v>0</v>
      </c>
      <c r="BH205" s="140">
        <f>IF(N205="sníž. přenesená",J205,0)</f>
        <v>0</v>
      </c>
      <c r="BI205" s="140">
        <f>IF(N205="nulová",J205,0)</f>
        <v>0</v>
      </c>
      <c r="BJ205" s="18" t="s">
        <v>34</v>
      </c>
      <c r="BK205" s="140">
        <f>ROUND(I205*H205,2)</f>
        <v>0</v>
      </c>
      <c r="BL205" s="18" t="s">
        <v>87</v>
      </c>
      <c r="BM205" s="139" t="s">
        <v>787</v>
      </c>
    </row>
    <row r="206" spans="2:65" s="1" customFormat="1" ht="10.199999999999999" hidden="1">
      <c r="B206" s="33"/>
      <c r="D206" s="141" t="s">
        <v>140</v>
      </c>
      <c r="F206" s="142" t="s">
        <v>266</v>
      </c>
      <c r="I206" s="143"/>
      <c r="L206" s="33"/>
      <c r="M206" s="144"/>
      <c r="T206" s="54"/>
      <c r="AT206" s="18" t="s">
        <v>140</v>
      </c>
      <c r="AU206" s="18" t="s">
        <v>81</v>
      </c>
    </row>
    <row r="207" spans="2:65" s="13" customFormat="1" ht="10.199999999999999">
      <c r="B207" s="152"/>
      <c r="D207" s="146" t="s">
        <v>142</v>
      </c>
      <c r="F207" s="154" t="s">
        <v>788</v>
      </c>
      <c r="H207" s="155">
        <v>114.387</v>
      </c>
      <c r="I207" s="156"/>
      <c r="L207" s="152"/>
      <c r="M207" s="157"/>
      <c r="T207" s="158"/>
      <c r="AT207" s="153" t="s">
        <v>142</v>
      </c>
      <c r="AU207" s="153" t="s">
        <v>81</v>
      </c>
      <c r="AV207" s="13" t="s">
        <v>81</v>
      </c>
      <c r="AW207" s="13" t="s">
        <v>4</v>
      </c>
      <c r="AX207" s="13" t="s">
        <v>34</v>
      </c>
      <c r="AY207" s="153" t="s">
        <v>131</v>
      </c>
    </row>
    <row r="208" spans="2:65" s="1" customFormat="1" ht="44.25" customHeight="1">
      <c r="B208" s="33"/>
      <c r="C208" s="128" t="s">
        <v>297</v>
      </c>
      <c r="D208" s="128" t="s">
        <v>134</v>
      </c>
      <c r="E208" s="129" t="s">
        <v>269</v>
      </c>
      <c r="F208" s="130" t="s">
        <v>270</v>
      </c>
      <c r="G208" s="131" t="s">
        <v>252</v>
      </c>
      <c r="H208" s="132">
        <v>8.7989999999999995</v>
      </c>
      <c r="I208" s="133"/>
      <c r="J208" s="134">
        <f>ROUND(I208*H208,2)</f>
        <v>0</v>
      </c>
      <c r="K208" s="130" t="s">
        <v>138</v>
      </c>
      <c r="L208" s="33"/>
      <c r="M208" s="135" t="s">
        <v>19</v>
      </c>
      <c r="N208" s="136" t="s">
        <v>44</v>
      </c>
      <c r="P208" s="137">
        <f>O208*H208</f>
        <v>0</v>
      </c>
      <c r="Q208" s="137">
        <v>0</v>
      </c>
      <c r="R208" s="137">
        <f>Q208*H208</f>
        <v>0</v>
      </c>
      <c r="S208" s="137">
        <v>0</v>
      </c>
      <c r="T208" s="138">
        <f>S208*H208</f>
        <v>0</v>
      </c>
      <c r="AR208" s="139" t="s">
        <v>87</v>
      </c>
      <c r="AT208" s="139" t="s">
        <v>134</v>
      </c>
      <c r="AU208" s="139" t="s">
        <v>81</v>
      </c>
      <c r="AY208" s="18" t="s">
        <v>131</v>
      </c>
      <c r="BE208" s="140">
        <f>IF(N208="základní",J208,0)</f>
        <v>0</v>
      </c>
      <c r="BF208" s="140">
        <f>IF(N208="snížená",J208,0)</f>
        <v>0</v>
      </c>
      <c r="BG208" s="140">
        <f>IF(N208="zákl. přenesená",J208,0)</f>
        <v>0</v>
      </c>
      <c r="BH208" s="140">
        <f>IF(N208="sníž. přenesená",J208,0)</f>
        <v>0</v>
      </c>
      <c r="BI208" s="140">
        <f>IF(N208="nulová",J208,0)</f>
        <v>0</v>
      </c>
      <c r="BJ208" s="18" t="s">
        <v>34</v>
      </c>
      <c r="BK208" s="140">
        <f>ROUND(I208*H208,2)</f>
        <v>0</v>
      </c>
      <c r="BL208" s="18" t="s">
        <v>87</v>
      </c>
      <c r="BM208" s="139" t="s">
        <v>789</v>
      </c>
    </row>
    <row r="209" spans="2:65" s="1" customFormat="1" ht="10.199999999999999" hidden="1">
      <c r="B209" s="33"/>
      <c r="D209" s="141" t="s">
        <v>140</v>
      </c>
      <c r="F209" s="142" t="s">
        <v>272</v>
      </c>
      <c r="I209" s="143"/>
      <c r="L209" s="33"/>
      <c r="M209" s="144"/>
      <c r="T209" s="54"/>
      <c r="AT209" s="18" t="s">
        <v>140</v>
      </c>
      <c r="AU209" s="18" t="s">
        <v>81</v>
      </c>
    </row>
    <row r="210" spans="2:65" s="11" customFormat="1" ht="22.8" customHeight="1">
      <c r="B210" s="116"/>
      <c r="D210" s="117" t="s">
        <v>72</v>
      </c>
      <c r="E210" s="126" t="s">
        <v>273</v>
      </c>
      <c r="F210" s="126" t="s">
        <v>274</v>
      </c>
      <c r="I210" s="119"/>
      <c r="J210" s="127">
        <f>BK210</f>
        <v>0</v>
      </c>
      <c r="L210" s="116"/>
      <c r="M210" s="121"/>
      <c r="P210" s="122">
        <f>SUM(P211:P212)</f>
        <v>0</v>
      </c>
      <c r="R210" s="122">
        <f>SUM(R211:R212)</f>
        <v>0</v>
      </c>
      <c r="T210" s="123">
        <f>SUM(T211:T212)</f>
        <v>0</v>
      </c>
      <c r="AR210" s="117" t="s">
        <v>34</v>
      </c>
      <c r="AT210" s="124" t="s">
        <v>72</v>
      </c>
      <c r="AU210" s="124" t="s">
        <v>34</v>
      </c>
      <c r="AY210" s="117" t="s">
        <v>131</v>
      </c>
      <c r="BK210" s="125">
        <f>SUM(BK211:BK212)</f>
        <v>0</v>
      </c>
    </row>
    <row r="211" spans="2:65" s="1" customFormat="1" ht="55.5" customHeight="1">
      <c r="B211" s="33"/>
      <c r="C211" s="128" t="s">
        <v>306</v>
      </c>
      <c r="D211" s="128" t="s">
        <v>134</v>
      </c>
      <c r="E211" s="129" t="s">
        <v>790</v>
      </c>
      <c r="F211" s="130" t="s">
        <v>791</v>
      </c>
      <c r="G211" s="131" t="s">
        <v>252</v>
      </c>
      <c r="H211" s="132">
        <v>2.2970000000000002</v>
      </c>
      <c r="I211" s="133"/>
      <c r="J211" s="134">
        <f>ROUND(I211*H211,2)</f>
        <v>0</v>
      </c>
      <c r="K211" s="130" t="s">
        <v>138</v>
      </c>
      <c r="L211" s="33"/>
      <c r="M211" s="135" t="s">
        <v>19</v>
      </c>
      <c r="N211" s="136" t="s">
        <v>44</v>
      </c>
      <c r="P211" s="137">
        <f>O211*H211</f>
        <v>0</v>
      </c>
      <c r="Q211" s="137">
        <v>0</v>
      </c>
      <c r="R211" s="137">
        <f>Q211*H211</f>
        <v>0</v>
      </c>
      <c r="S211" s="137">
        <v>0</v>
      </c>
      <c r="T211" s="138">
        <f>S211*H211</f>
        <v>0</v>
      </c>
      <c r="AR211" s="139" t="s">
        <v>87</v>
      </c>
      <c r="AT211" s="139" t="s">
        <v>134</v>
      </c>
      <c r="AU211" s="139" t="s">
        <v>81</v>
      </c>
      <c r="AY211" s="18" t="s">
        <v>131</v>
      </c>
      <c r="BE211" s="140">
        <f>IF(N211="základní",J211,0)</f>
        <v>0</v>
      </c>
      <c r="BF211" s="140">
        <f>IF(N211="snížená",J211,0)</f>
        <v>0</v>
      </c>
      <c r="BG211" s="140">
        <f>IF(N211="zákl. přenesená",J211,0)</f>
        <v>0</v>
      </c>
      <c r="BH211" s="140">
        <f>IF(N211="sníž. přenesená",J211,0)</f>
        <v>0</v>
      </c>
      <c r="BI211" s="140">
        <f>IF(N211="nulová",J211,0)</f>
        <v>0</v>
      </c>
      <c r="BJ211" s="18" t="s">
        <v>34</v>
      </c>
      <c r="BK211" s="140">
        <f>ROUND(I211*H211,2)</f>
        <v>0</v>
      </c>
      <c r="BL211" s="18" t="s">
        <v>87</v>
      </c>
      <c r="BM211" s="139" t="s">
        <v>792</v>
      </c>
    </row>
    <row r="212" spans="2:65" s="1" customFormat="1" ht="10.199999999999999" hidden="1">
      <c r="B212" s="33"/>
      <c r="D212" s="141" t="s">
        <v>140</v>
      </c>
      <c r="F212" s="142" t="s">
        <v>793</v>
      </c>
      <c r="I212" s="143"/>
      <c r="L212" s="33"/>
      <c r="M212" s="144"/>
      <c r="T212" s="54"/>
      <c r="AT212" s="18" t="s">
        <v>140</v>
      </c>
      <c r="AU212" s="18" t="s">
        <v>81</v>
      </c>
    </row>
    <row r="213" spans="2:65" s="11" customFormat="1" ht="25.95" customHeight="1">
      <c r="B213" s="116"/>
      <c r="D213" s="117" t="s">
        <v>72</v>
      </c>
      <c r="E213" s="118" t="s">
        <v>279</v>
      </c>
      <c r="F213" s="118" t="s">
        <v>280</v>
      </c>
      <c r="I213" s="119"/>
      <c r="J213" s="120">
        <f>BK213</f>
        <v>0</v>
      </c>
      <c r="L213" s="116"/>
      <c r="M213" s="121"/>
      <c r="P213" s="122">
        <f>P214+P277+P288+P402+P410</f>
        <v>0</v>
      </c>
      <c r="R213" s="122">
        <f>R214+R277+R288+R402+R410</f>
        <v>7.278641851654001</v>
      </c>
      <c r="T213" s="123">
        <f>T214+T277+T288+T402+T410</f>
        <v>1.2835597000000001</v>
      </c>
      <c r="AR213" s="117" t="s">
        <v>81</v>
      </c>
      <c r="AT213" s="124" t="s">
        <v>72</v>
      </c>
      <c r="AU213" s="124" t="s">
        <v>73</v>
      </c>
      <c r="AY213" s="117" t="s">
        <v>131</v>
      </c>
      <c r="BK213" s="125">
        <f>BK214+BK277+BK288+BK402+BK410</f>
        <v>0</v>
      </c>
    </row>
    <row r="214" spans="2:65" s="11" customFormat="1" ht="22.8" customHeight="1">
      <c r="B214" s="116"/>
      <c r="D214" s="117" t="s">
        <v>72</v>
      </c>
      <c r="E214" s="126" t="s">
        <v>281</v>
      </c>
      <c r="F214" s="126" t="s">
        <v>282</v>
      </c>
      <c r="I214" s="119"/>
      <c r="J214" s="127">
        <f>BK214</f>
        <v>0</v>
      </c>
      <c r="L214" s="116"/>
      <c r="M214" s="121"/>
      <c r="P214" s="122">
        <f>SUM(P215:P276)</f>
        <v>0</v>
      </c>
      <c r="R214" s="122">
        <f>SUM(R215:R276)</f>
        <v>6.8641794316540006</v>
      </c>
      <c r="T214" s="123">
        <f>SUM(T215:T276)</f>
        <v>0</v>
      </c>
      <c r="AR214" s="117" t="s">
        <v>81</v>
      </c>
      <c r="AT214" s="124" t="s">
        <v>72</v>
      </c>
      <c r="AU214" s="124" t="s">
        <v>34</v>
      </c>
      <c r="AY214" s="117" t="s">
        <v>131</v>
      </c>
      <c r="BK214" s="125">
        <f>SUM(BK215:BK276)</f>
        <v>0</v>
      </c>
    </row>
    <row r="215" spans="2:65" s="1" customFormat="1" ht="37.799999999999997" customHeight="1">
      <c r="B215" s="33"/>
      <c r="C215" s="128" t="s">
        <v>311</v>
      </c>
      <c r="D215" s="128" t="s">
        <v>134</v>
      </c>
      <c r="E215" s="129" t="s">
        <v>284</v>
      </c>
      <c r="F215" s="130" t="s">
        <v>285</v>
      </c>
      <c r="G215" s="131" t="s">
        <v>137</v>
      </c>
      <c r="H215" s="132">
        <v>341.96800000000002</v>
      </c>
      <c r="I215" s="133"/>
      <c r="J215" s="134">
        <f>ROUND(I215*H215,2)</f>
        <v>0</v>
      </c>
      <c r="K215" s="130" t="s">
        <v>138</v>
      </c>
      <c r="L215" s="33"/>
      <c r="M215" s="135" t="s">
        <v>19</v>
      </c>
      <c r="N215" s="136" t="s">
        <v>44</v>
      </c>
      <c r="P215" s="137">
        <f>O215*H215</f>
        <v>0</v>
      </c>
      <c r="Q215" s="137">
        <v>0</v>
      </c>
      <c r="R215" s="137">
        <f>Q215*H215</f>
        <v>0</v>
      </c>
      <c r="S215" s="137">
        <v>0</v>
      </c>
      <c r="T215" s="138">
        <f>S215*H215</f>
        <v>0</v>
      </c>
      <c r="AR215" s="139" t="s">
        <v>175</v>
      </c>
      <c r="AT215" s="139" t="s">
        <v>134</v>
      </c>
      <c r="AU215" s="139" t="s">
        <v>81</v>
      </c>
      <c r="AY215" s="18" t="s">
        <v>131</v>
      </c>
      <c r="BE215" s="140">
        <f>IF(N215="základní",J215,0)</f>
        <v>0</v>
      </c>
      <c r="BF215" s="140">
        <f>IF(N215="snížená",J215,0)</f>
        <v>0</v>
      </c>
      <c r="BG215" s="140">
        <f>IF(N215="zákl. přenesená",J215,0)</f>
        <v>0</v>
      </c>
      <c r="BH215" s="140">
        <f>IF(N215="sníž. přenesená",J215,0)</f>
        <v>0</v>
      </c>
      <c r="BI215" s="140">
        <f>IF(N215="nulová",J215,0)</f>
        <v>0</v>
      </c>
      <c r="BJ215" s="18" t="s">
        <v>34</v>
      </c>
      <c r="BK215" s="140">
        <f>ROUND(I215*H215,2)</f>
        <v>0</v>
      </c>
      <c r="BL215" s="18" t="s">
        <v>175</v>
      </c>
      <c r="BM215" s="139" t="s">
        <v>794</v>
      </c>
    </row>
    <row r="216" spans="2:65" s="1" customFormat="1" ht="10.199999999999999" hidden="1">
      <c r="B216" s="33"/>
      <c r="D216" s="141" t="s">
        <v>140</v>
      </c>
      <c r="F216" s="142" t="s">
        <v>287</v>
      </c>
      <c r="I216" s="143"/>
      <c r="L216" s="33"/>
      <c r="M216" s="144"/>
      <c r="T216" s="54"/>
      <c r="AT216" s="18" t="s">
        <v>140</v>
      </c>
      <c r="AU216" s="18" t="s">
        <v>81</v>
      </c>
    </row>
    <row r="217" spans="2:65" s="12" customFormat="1" ht="20.399999999999999">
      <c r="B217" s="145"/>
      <c r="D217" s="146" t="s">
        <v>142</v>
      </c>
      <c r="E217" s="147" t="s">
        <v>19</v>
      </c>
      <c r="F217" s="148" t="s">
        <v>795</v>
      </c>
      <c r="H217" s="147" t="s">
        <v>19</v>
      </c>
      <c r="I217" s="149"/>
      <c r="L217" s="145"/>
      <c r="M217" s="150"/>
      <c r="T217" s="151"/>
      <c r="AT217" s="147" t="s">
        <v>142</v>
      </c>
      <c r="AU217" s="147" t="s">
        <v>81</v>
      </c>
      <c r="AV217" s="12" t="s">
        <v>34</v>
      </c>
      <c r="AW217" s="12" t="s">
        <v>33</v>
      </c>
      <c r="AX217" s="12" t="s">
        <v>73</v>
      </c>
      <c r="AY217" s="147" t="s">
        <v>131</v>
      </c>
    </row>
    <row r="218" spans="2:65" s="13" customFormat="1" ht="10.199999999999999">
      <c r="B218" s="152"/>
      <c r="D218" s="146" t="s">
        <v>142</v>
      </c>
      <c r="E218" s="153" t="s">
        <v>19</v>
      </c>
      <c r="F218" s="154" t="s">
        <v>796</v>
      </c>
      <c r="H218" s="155">
        <v>52.44</v>
      </c>
      <c r="I218" s="156"/>
      <c r="L218" s="152"/>
      <c r="M218" s="157"/>
      <c r="T218" s="158"/>
      <c r="AT218" s="153" t="s">
        <v>142</v>
      </c>
      <c r="AU218" s="153" t="s">
        <v>81</v>
      </c>
      <c r="AV218" s="13" t="s">
        <v>81</v>
      </c>
      <c r="AW218" s="13" t="s">
        <v>33</v>
      </c>
      <c r="AX218" s="13" t="s">
        <v>73</v>
      </c>
      <c r="AY218" s="153" t="s">
        <v>131</v>
      </c>
    </row>
    <row r="219" spans="2:65" s="12" customFormat="1" ht="20.399999999999999">
      <c r="B219" s="145"/>
      <c r="D219" s="146" t="s">
        <v>142</v>
      </c>
      <c r="E219" s="147" t="s">
        <v>19</v>
      </c>
      <c r="F219" s="148" t="s">
        <v>797</v>
      </c>
      <c r="H219" s="147" t="s">
        <v>19</v>
      </c>
      <c r="I219" s="149"/>
      <c r="L219" s="145"/>
      <c r="M219" s="150"/>
      <c r="T219" s="151"/>
      <c r="AT219" s="147" t="s">
        <v>142</v>
      </c>
      <c r="AU219" s="147" t="s">
        <v>81</v>
      </c>
      <c r="AV219" s="12" t="s">
        <v>34</v>
      </c>
      <c r="AW219" s="12" t="s">
        <v>33</v>
      </c>
      <c r="AX219" s="12" t="s">
        <v>73</v>
      </c>
      <c r="AY219" s="147" t="s">
        <v>131</v>
      </c>
    </row>
    <row r="220" spans="2:65" s="13" customFormat="1" ht="20.399999999999999">
      <c r="B220" s="152"/>
      <c r="D220" s="146" t="s">
        <v>142</v>
      </c>
      <c r="E220" s="153" t="s">
        <v>19</v>
      </c>
      <c r="F220" s="154" t="s">
        <v>798</v>
      </c>
      <c r="H220" s="155">
        <v>289.52800000000002</v>
      </c>
      <c r="I220" s="156"/>
      <c r="L220" s="152"/>
      <c r="M220" s="157"/>
      <c r="T220" s="158"/>
      <c r="AT220" s="153" t="s">
        <v>142</v>
      </c>
      <c r="AU220" s="153" t="s">
        <v>81</v>
      </c>
      <c r="AV220" s="13" t="s">
        <v>81</v>
      </c>
      <c r="AW220" s="13" t="s">
        <v>33</v>
      </c>
      <c r="AX220" s="13" t="s">
        <v>73</v>
      </c>
      <c r="AY220" s="153" t="s">
        <v>131</v>
      </c>
    </row>
    <row r="221" spans="2:65" s="14" customFormat="1" ht="10.199999999999999">
      <c r="B221" s="159"/>
      <c r="D221" s="146" t="s">
        <v>142</v>
      </c>
      <c r="E221" s="160" t="s">
        <v>19</v>
      </c>
      <c r="F221" s="161" t="s">
        <v>147</v>
      </c>
      <c r="H221" s="162">
        <v>341.96800000000002</v>
      </c>
      <c r="I221" s="163"/>
      <c r="L221" s="159"/>
      <c r="M221" s="164"/>
      <c r="T221" s="165"/>
      <c r="AT221" s="160" t="s">
        <v>142</v>
      </c>
      <c r="AU221" s="160" t="s">
        <v>81</v>
      </c>
      <c r="AV221" s="14" t="s">
        <v>87</v>
      </c>
      <c r="AW221" s="14" t="s">
        <v>33</v>
      </c>
      <c r="AX221" s="14" t="s">
        <v>34</v>
      </c>
      <c r="AY221" s="160" t="s">
        <v>131</v>
      </c>
    </row>
    <row r="222" spans="2:65" s="1" customFormat="1" ht="16.5" customHeight="1">
      <c r="B222" s="33"/>
      <c r="C222" s="166" t="s">
        <v>315</v>
      </c>
      <c r="D222" s="166" t="s">
        <v>291</v>
      </c>
      <c r="E222" s="167" t="s">
        <v>292</v>
      </c>
      <c r="F222" s="168" t="s">
        <v>293</v>
      </c>
      <c r="G222" s="169" t="s">
        <v>252</v>
      </c>
      <c r="H222" s="170">
        <v>0.12</v>
      </c>
      <c r="I222" s="171"/>
      <c r="J222" s="172">
        <f>ROUND(I222*H222,2)</f>
        <v>0</v>
      </c>
      <c r="K222" s="168" t="s">
        <v>138</v>
      </c>
      <c r="L222" s="173"/>
      <c r="M222" s="174" t="s">
        <v>19</v>
      </c>
      <c r="N222" s="175" t="s">
        <v>44</v>
      </c>
      <c r="P222" s="137">
        <f>O222*H222</f>
        <v>0</v>
      </c>
      <c r="Q222" s="137">
        <v>1</v>
      </c>
      <c r="R222" s="137">
        <f>Q222*H222</f>
        <v>0.12</v>
      </c>
      <c r="S222" s="137">
        <v>0</v>
      </c>
      <c r="T222" s="138">
        <f>S222*H222</f>
        <v>0</v>
      </c>
      <c r="AR222" s="139" t="s">
        <v>294</v>
      </c>
      <c r="AT222" s="139" t="s">
        <v>291</v>
      </c>
      <c r="AU222" s="139" t="s">
        <v>81</v>
      </c>
      <c r="AY222" s="18" t="s">
        <v>131</v>
      </c>
      <c r="BE222" s="140">
        <f>IF(N222="základní",J222,0)</f>
        <v>0</v>
      </c>
      <c r="BF222" s="140">
        <f>IF(N222="snížená",J222,0)</f>
        <v>0</v>
      </c>
      <c r="BG222" s="140">
        <f>IF(N222="zákl. přenesená",J222,0)</f>
        <v>0</v>
      </c>
      <c r="BH222" s="140">
        <f>IF(N222="sníž. přenesená",J222,0)</f>
        <v>0</v>
      </c>
      <c r="BI222" s="140">
        <f>IF(N222="nulová",J222,0)</f>
        <v>0</v>
      </c>
      <c r="BJ222" s="18" t="s">
        <v>34</v>
      </c>
      <c r="BK222" s="140">
        <f>ROUND(I222*H222,2)</f>
        <v>0</v>
      </c>
      <c r="BL222" s="18" t="s">
        <v>175</v>
      </c>
      <c r="BM222" s="139" t="s">
        <v>799</v>
      </c>
    </row>
    <row r="223" spans="2:65" s="13" customFormat="1" ht="10.199999999999999">
      <c r="B223" s="152"/>
      <c r="D223" s="146" t="s">
        <v>142</v>
      </c>
      <c r="E223" s="153" t="s">
        <v>19</v>
      </c>
      <c r="F223" s="154" t="s">
        <v>800</v>
      </c>
      <c r="H223" s="155">
        <v>0.12</v>
      </c>
      <c r="I223" s="156"/>
      <c r="L223" s="152"/>
      <c r="M223" s="157"/>
      <c r="T223" s="158"/>
      <c r="AT223" s="153" t="s">
        <v>142</v>
      </c>
      <c r="AU223" s="153" t="s">
        <v>81</v>
      </c>
      <c r="AV223" s="13" t="s">
        <v>81</v>
      </c>
      <c r="AW223" s="13" t="s">
        <v>33</v>
      </c>
      <c r="AX223" s="13" t="s">
        <v>34</v>
      </c>
      <c r="AY223" s="153" t="s">
        <v>131</v>
      </c>
    </row>
    <row r="224" spans="2:65" s="1" customFormat="1" ht="24.15" customHeight="1">
      <c r="B224" s="33"/>
      <c r="C224" s="128" t="s">
        <v>322</v>
      </c>
      <c r="D224" s="128" t="s">
        <v>134</v>
      </c>
      <c r="E224" s="129" t="s">
        <v>298</v>
      </c>
      <c r="F224" s="130" t="s">
        <v>299</v>
      </c>
      <c r="G224" s="131" t="s">
        <v>137</v>
      </c>
      <c r="H224" s="132">
        <v>683.93600000000004</v>
      </c>
      <c r="I224" s="133"/>
      <c r="J224" s="134">
        <f>ROUND(I224*H224,2)</f>
        <v>0</v>
      </c>
      <c r="K224" s="130" t="s">
        <v>138</v>
      </c>
      <c r="L224" s="33"/>
      <c r="M224" s="135" t="s">
        <v>19</v>
      </c>
      <c r="N224" s="136" t="s">
        <v>44</v>
      </c>
      <c r="P224" s="137">
        <f>O224*H224</f>
        <v>0</v>
      </c>
      <c r="Q224" s="137">
        <v>8.8000000000000003E-4</v>
      </c>
      <c r="R224" s="137">
        <f>Q224*H224</f>
        <v>0.60186368000000001</v>
      </c>
      <c r="S224" s="137">
        <v>0</v>
      </c>
      <c r="T224" s="138">
        <f>S224*H224</f>
        <v>0</v>
      </c>
      <c r="AR224" s="139" t="s">
        <v>175</v>
      </c>
      <c r="AT224" s="139" t="s">
        <v>134</v>
      </c>
      <c r="AU224" s="139" t="s">
        <v>81</v>
      </c>
      <c r="AY224" s="18" t="s">
        <v>131</v>
      </c>
      <c r="BE224" s="140">
        <f>IF(N224="základní",J224,0)</f>
        <v>0</v>
      </c>
      <c r="BF224" s="140">
        <f>IF(N224="snížená",J224,0)</f>
        <v>0</v>
      </c>
      <c r="BG224" s="140">
        <f>IF(N224="zákl. přenesená",J224,0)</f>
        <v>0</v>
      </c>
      <c r="BH224" s="140">
        <f>IF(N224="sníž. přenesená",J224,0)</f>
        <v>0</v>
      </c>
      <c r="BI224" s="140">
        <f>IF(N224="nulová",J224,0)</f>
        <v>0</v>
      </c>
      <c r="BJ224" s="18" t="s">
        <v>34</v>
      </c>
      <c r="BK224" s="140">
        <f>ROUND(I224*H224,2)</f>
        <v>0</v>
      </c>
      <c r="BL224" s="18" t="s">
        <v>175</v>
      </c>
      <c r="BM224" s="139" t="s">
        <v>801</v>
      </c>
    </row>
    <row r="225" spans="2:65" s="1" customFormat="1" ht="10.199999999999999" hidden="1">
      <c r="B225" s="33"/>
      <c r="D225" s="141" t="s">
        <v>140</v>
      </c>
      <c r="F225" s="142" t="s">
        <v>301</v>
      </c>
      <c r="I225" s="143"/>
      <c r="L225" s="33"/>
      <c r="M225" s="144"/>
      <c r="T225" s="54"/>
      <c r="AT225" s="18" t="s">
        <v>140</v>
      </c>
      <c r="AU225" s="18" t="s">
        <v>81</v>
      </c>
    </row>
    <row r="226" spans="2:65" s="12" customFormat="1" ht="10.199999999999999">
      <c r="B226" s="145"/>
      <c r="D226" s="146" t="s">
        <v>142</v>
      </c>
      <c r="E226" s="147" t="s">
        <v>19</v>
      </c>
      <c r="F226" s="148" t="s">
        <v>302</v>
      </c>
      <c r="H226" s="147" t="s">
        <v>19</v>
      </c>
      <c r="I226" s="149"/>
      <c r="L226" s="145"/>
      <c r="M226" s="150"/>
      <c r="T226" s="151"/>
      <c r="AT226" s="147" t="s">
        <v>142</v>
      </c>
      <c r="AU226" s="147" t="s">
        <v>81</v>
      </c>
      <c r="AV226" s="12" t="s">
        <v>34</v>
      </c>
      <c r="AW226" s="12" t="s">
        <v>33</v>
      </c>
      <c r="AX226" s="12" t="s">
        <v>73</v>
      </c>
      <c r="AY226" s="147" t="s">
        <v>131</v>
      </c>
    </row>
    <row r="227" spans="2:65" s="12" customFormat="1" ht="20.399999999999999">
      <c r="B227" s="145"/>
      <c r="D227" s="146" t="s">
        <v>142</v>
      </c>
      <c r="E227" s="147" t="s">
        <v>19</v>
      </c>
      <c r="F227" s="148" t="s">
        <v>795</v>
      </c>
      <c r="H227" s="147" t="s">
        <v>19</v>
      </c>
      <c r="I227" s="149"/>
      <c r="L227" s="145"/>
      <c r="M227" s="150"/>
      <c r="T227" s="151"/>
      <c r="AT227" s="147" t="s">
        <v>142</v>
      </c>
      <c r="AU227" s="147" t="s">
        <v>81</v>
      </c>
      <c r="AV227" s="12" t="s">
        <v>34</v>
      </c>
      <c r="AW227" s="12" t="s">
        <v>33</v>
      </c>
      <c r="AX227" s="12" t="s">
        <v>73</v>
      </c>
      <c r="AY227" s="147" t="s">
        <v>131</v>
      </c>
    </row>
    <row r="228" spans="2:65" s="13" customFormat="1" ht="10.199999999999999">
      <c r="B228" s="152"/>
      <c r="D228" s="146" t="s">
        <v>142</v>
      </c>
      <c r="E228" s="153" t="s">
        <v>19</v>
      </c>
      <c r="F228" s="154" t="s">
        <v>796</v>
      </c>
      <c r="H228" s="155">
        <v>52.44</v>
      </c>
      <c r="I228" s="156"/>
      <c r="L228" s="152"/>
      <c r="M228" s="157"/>
      <c r="T228" s="158"/>
      <c r="AT228" s="153" t="s">
        <v>142</v>
      </c>
      <c r="AU228" s="153" t="s">
        <v>81</v>
      </c>
      <c r="AV228" s="13" t="s">
        <v>81</v>
      </c>
      <c r="AW228" s="13" t="s">
        <v>33</v>
      </c>
      <c r="AX228" s="13" t="s">
        <v>73</v>
      </c>
      <c r="AY228" s="153" t="s">
        <v>131</v>
      </c>
    </row>
    <row r="229" spans="2:65" s="12" customFormat="1" ht="20.399999999999999">
      <c r="B229" s="145"/>
      <c r="D229" s="146" t="s">
        <v>142</v>
      </c>
      <c r="E229" s="147" t="s">
        <v>19</v>
      </c>
      <c r="F229" s="148" t="s">
        <v>797</v>
      </c>
      <c r="H229" s="147" t="s">
        <v>19</v>
      </c>
      <c r="I229" s="149"/>
      <c r="L229" s="145"/>
      <c r="M229" s="150"/>
      <c r="T229" s="151"/>
      <c r="AT229" s="147" t="s">
        <v>142</v>
      </c>
      <c r="AU229" s="147" t="s">
        <v>81</v>
      </c>
      <c r="AV229" s="12" t="s">
        <v>34</v>
      </c>
      <c r="AW229" s="12" t="s">
        <v>33</v>
      </c>
      <c r="AX229" s="12" t="s">
        <v>73</v>
      </c>
      <c r="AY229" s="147" t="s">
        <v>131</v>
      </c>
    </row>
    <row r="230" spans="2:65" s="13" customFormat="1" ht="20.399999999999999">
      <c r="B230" s="152"/>
      <c r="D230" s="146" t="s">
        <v>142</v>
      </c>
      <c r="E230" s="153" t="s">
        <v>19</v>
      </c>
      <c r="F230" s="154" t="s">
        <v>798</v>
      </c>
      <c r="H230" s="155">
        <v>289.52800000000002</v>
      </c>
      <c r="I230" s="156"/>
      <c r="L230" s="152"/>
      <c r="M230" s="157"/>
      <c r="T230" s="158"/>
      <c r="AT230" s="153" t="s">
        <v>142</v>
      </c>
      <c r="AU230" s="153" t="s">
        <v>81</v>
      </c>
      <c r="AV230" s="13" t="s">
        <v>81</v>
      </c>
      <c r="AW230" s="13" t="s">
        <v>33</v>
      </c>
      <c r="AX230" s="13" t="s">
        <v>73</v>
      </c>
      <c r="AY230" s="153" t="s">
        <v>131</v>
      </c>
    </row>
    <row r="231" spans="2:65" s="15" customFormat="1" ht="10.199999999999999">
      <c r="B231" s="176"/>
      <c r="D231" s="146" t="s">
        <v>142</v>
      </c>
      <c r="E231" s="177" t="s">
        <v>19</v>
      </c>
      <c r="F231" s="178" t="s">
        <v>303</v>
      </c>
      <c r="H231" s="179">
        <v>341.96800000000002</v>
      </c>
      <c r="I231" s="180"/>
      <c r="L231" s="176"/>
      <c r="M231" s="181"/>
      <c r="T231" s="182"/>
      <c r="AT231" s="177" t="s">
        <v>142</v>
      </c>
      <c r="AU231" s="177" t="s">
        <v>81</v>
      </c>
      <c r="AV231" s="15" t="s">
        <v>84</v>
      </c>
      <c r="AW231" s="15" t="s">
        <v>33</v>
      </c>
      <c r="AX231" s="15" t="s">
        <v>73</v>
      </c>
      <c r="AY231" s="177" t="s">
        <v>131</v>
      </c>
    </row>
    <row r="232" spans="2:65" s="12" customFormat="1" ht="10.199999999999999">
      <c r="B232" s="145"/>
      <c r="D232" s="146" t="s">
        <v>142</v>
      </c>
      <c r="E232" s="147" t="s">
        <v>19</v>
      </c>
      <c r="F232" s="148" t="s">
        <v>304</v>
      </c>
      <c r="H232" s="147" t="s">
        <v>19</v>
      </c>
      <c r="I232" s="149"/>
      <c r="L232" s="145"/>
      <c r="M232" s="150"/>
      <c r="T232" s="151"/>
      <c r="AT232" s="147" t="s">
        <v>142</v>
      </c>
      <c r="AU232" s="147" t="s">
        <v>81</v>
      </c>
      <c r="AV232" s="12" t="s">
        <v>34</v>
      </c>
      <c r="AW232" s="12" t="s">
        <v>33</v>
      </c>
      <c r="AX232" s="12" t="s">
        <v>73</v>
      </c>
      <c r="AY232" s="147" t="s">
        <v>131</v>
      </c>
    </row>
    <row r="233" spans="2:65" s="13" customFormat="1" ht="10.199999999999999">
      <c r="B233" s="152"/>
      <c r="D233" s="146" t="s">
        <v>142</v>
      </c>
      <c r="E233" s="153" t="s">
        <v>19</v>
      </c>
      <c r="F233" s="154" t="s">
        <v>802</v>
      </c>
      <c r="H233" s="155">
        <v>341.96800000000002</v>
      </c>
      <c r="I233" s="156"/>
      <c r="L233" s="152"/>
      <c r="M233" s="157"/>
      <c r="T233" s="158"/>
      <c r="AT233" s="153" t="s">
        <v>142</v>
      </c>
      <c r="AU233" s="153" t="s">
        <v>81</v>
      </c>
      <c r="AV233" s="13" t="s">
        <v>81</v>
      </c>
      <c r="AW233" s="13" t="s">
        <v>33</v>
      </c>
      <c r="AX233" s="13" t="s">
        <v>73</v>
      </c>
      <c r="AY233" s="153" t="s">
        <v>131</v>
      </c>
    </row>
    <row r="234" spans="2:65" s="14" customFormat="1" ht="10.199999999999999">
      <c r="B234" s="159"/>
      <c r="D234" s="146" t="s">
        <v>142</v>
      </c>
      <c r="E234" s="160" t="s">
        <v>19</v>
      </c>
      <c r="F234" s="161" t="s">
        <v>147</v>
      </c>
      <c r="H234" s="162">
        <v>683.93600000000004</v>
      </c>
      <c r="I234" s="163"/>
      <c r="L234" s="159"/>
      <c r="M234" s="164"/>
      <c r="T234" s="165"/>
      <c r="AT234" s="160" t="s">
        <v>142</v>
      </c>
      <c r="AU234" s="160" t="s">
        <v>81</v>
      </c>
      <c r="AV234" s="14" t="s">
        <v>87</v>
      </c>
      <c r="AW234" s="14" t="s">
        <v>33</v>
      </c>
      <c r="AX234" s="14" t="s">
        <v>34</v>
      </c>
      <c r="AY234" s="160" t="s">
        <v>131</v>
      </c>
    </row>
    <row r="235" spans="2:65" s="1" customFormat="1" ht="49.05" customHeight="1">
      <c r="B235" s="33"/>
      <c r="C235" s="166" t="s">
        <v>294</v>
      </c>
      <c r="D235" s="166" t="s">
        <v>291</v>
      </c>
      <c r="E235" s="167" t="s">
        <v>307</v>
      </c>
      <c r="F235" s="168" t="s">
        <v>308</v>
      </c>
      <c r="G235" s="169" t="s">
        <v>137</v>
      </c>
      <c r="H235" s="170">
        <v>395.26299999999998</v>
      </c>
      <c r="I235" s="171"/>
      <c r="J235" s="172">
        <f>ROUND(I235*H235,2)</f>
        <v>0</v>
      </c>
      <c r="K235" s="168" t="s">
        <v>138</v>
      </c>
      <c r="L235" s="173"/>
      <c r="M235" s="174" t="s">
        <v>19</v>
      </c>
      <c r="N235" s="175" t="s">
        <v>44</v>
      </c>
      <c r="P235" s="137">
        <f>O235*H235</f>
        <v>0</v>
      </c>
      <c r="Q235" s="137">
        <v>5.3E-3</v>
      </c>
      <c r="R235" s="137">
        <f>Q235*H235</f>
        <v>2.0948938999999998</v>
      </c>
      <c r="S235" s="137">
        <v>0</v>
      </c>
      <c r="T235" s="138">
        <f>S235*H235</f>
        <v>0</v>
      </c>
      <c r="AR235" s="139" t="s">
        <v>294</v>
      </c>
      <c r="AT235" s="139" t="s">
        <v>291</v>
      </c>
      <c r="AU235" s="139" t="s">
        <v>81</v>
      </c>
      <c r="AY235" s="18" t="s">
        <v>131</v>
      </c>
      <c r="BE235" s="140">
        <f>IF(N235="základní",J235,0)</f>
        <v>0</v>
      </c>
      <c r="BF235" s="140">
        <f>IF(N235="snížená",J235,0)</f>
        <v>0</v>
      </c>
      <c r="BG235" s="140">
        <f>IF(N235="zákl. přenesená",J235,0)</f>
        <v>0</v>
      </c>
      <c r="BH235" s="140">
        <f>IF(N235="sníž. přenesená",J235,0)</f>
        <v>0</v>
      </c>
      <c r="BI235" s="140">
        <f>IF(N235="nulová",J235,0)</f>
        <v>0</v>
      </c>
      <c r="BJ235" s="18" t="s">
        <v>34</v>
      </c>
      <c r="BK235" s="140">
        <f>ROUND(I235*H235,2)</f>
        <v>0</v>
      </c>
      <c r="BL235" s="18" t="s">
        <v>175</v>
      </c>
      <c r="BM235" s="139" t="s">
        <v>803</v>
      </c>
    </row>
    <row r="236" spans="2:65" s="12" customFormat="1" ht="10.199999999999999">
      <c r="B236" s="145"/>
      <c r="D236" s="146" t="s">
        <v>142</v>
      </c>
      <c r="E236" s="147" t="s">
        <v>19</v>
      </c>
      <c r="F236" s="148" t="s">
        <v>804</v>
      </c>
      <c r="H236" s="147" t="s">
        <v>19</v>
      </c>
      <c r="I236" s="149"/>
      <c r="L236" s="145"/>
      <c r="M236" s="150"/>
      <c r="T236" s="151"/>
      <c r="AT236" s="147" t="s">
        <v>142</v>
      </c>
      <c r="AU236" s="147" t="s">
        <v>81</v>
      </c>
      <c r="AV236" s="12" t="s">
        <v>34</v>
      </c>
      <c r="AW236" s="12" t="s">
        <v>33</v>
      </c>
      <c r="AX236" s="12" t="s">
        <v>73</v>
      </c>
      <c r="AY236" s="147" t="s">
        <v>131</v>
      </c>
    </row>
    <row r="237" spans="2:65" s="13" customFormat="1" ht="10.199999999999999">
      <c r="B237" s="152"/>
      <c r="D237" s="146" t="s">
        <v>142</v>
      </c>
      <c r="E237" s="153" t="s">
        <v>19</v>
      </c>
      <c r="F237" s="154" t="s">
        <v>805</v>
      </c>
      <c r="H237" s="155">
        <v>393.26299999999998</v>
      </c>
      <c r="I237" s="156"/>
      <c r="L237" s="152"/>
      <c r="M237" s="157"/>
      <c r="T237" s="158"/>
      <c r="AT237" s="153" t="s">
        <v>142</v>
      </c>
      <c r="AU237" s="153" t="s">
        <v>81</v>
      </c>
      <c r="AV237" s="13" t="s">
        <v>81</v>
      </c>
      <c r="AW237" s="13" t="s">
        <v>33</v>
      </c>
      <c r="AX237" s="13" t="s">
        <v>73</v>
      </c>
      <c r="AY237" s="153" t="s">
        <v>131</v>
      </c>
    </row>
    <row r="238" spans="2:65" s="12" customFormat="1" ht="10.199999999999999">
      <c r="B238" s="145"/>
      <c r="D238" s="146" t="s">
        <v>142</v>
      </c>
      <c r="E238" s="147" t="s">
        <v>19</v>
      </c>
      <c r="F238" s="148" t="s">
        <v>806</v>
      </c>
      <c r="H238" s="147" t="s">
        <v>19</v>
      </c>
      <c r="I238" s="149"/>
      <c r="L238" s="145"/>
      <c r="M238" s="150"/>
      <c r="T238" s="151"/>
      <c r="AT238" s="147" t="s">
        <v>142</v>
      </c>
      <c r="AU238" s="147" t="s">
        <v>81</v>
      </c>
      <c r="AV238" s="12" t="s">
        <v>34</v>
      </c>
      <c r="AW238" s="12" t="s">
        <v>33</v>
      </c>
      <c r="AX238" s="12" t="s">
        <v>73</v>
      </c>
      <c r="AY238" s="147" t="s">
        <v>131</v>
      </c>
    </row>
    <row r="239" spans="2:65" s="13" customFormat="1" ht="10.199999999999999">
      <c r="B239" s="152"/>
      <c r="D239" s="146" t="s">
        <v>142</v>
      </c>
      <c r="E239" s="153" t="s">
        <v>19</v>
      </c>
      <c r="F239" s="154" t="s">
        <v>807</v>
      </c>
      <c r="H239" s="155">
        <v>2</v>
      </c>
      <c r="I239" s="156"/>
      <c r="L239" s="152"/>
      <c r="M239" s="157"/>
      <c r="T239" s="158"/>
      <c r="AT239" s="153" t="s">
        <v>142</v>
      </c>
      <c r="AU239" s="153" t="s">
        <v>81</v>
      </c>
      <c r="AV239" s="13" t="s">
        <v>81</v>
      </c>
      <c r="AW239" s="13" t="s">
        <v>33</v>
      </c>
      <c r="AX239" s="13" t="s">
        <v>73</v>
      </c>
      <c r="AY239" s="153" t="s">
        <v>131</v>
      </c>
    </row>
    <row r="240" spans="2:65" s="14" customFormat="1" ht="10.199999999999999">
      <c r="B240" s="159"/>
      <c r="D240" s="146" t="s">
        <v>142</v>
      </c>
      <c r="E240" s="160" t="s">
        <v>19</v>
      </c>
      <c r="F240" s="161" t="s">
        <v>147</v>
      </c>
      <c r="H240" s="162">
        <v>395.26299999999998</v>
      </c>
      <c r="I240" s="163"/>
      <c r="L240" s="159"/>
      <c r="M240" s="164"/>
      <c r="T240" s="165"/>
      <c r="AT240" s="160" t="s">
        <v>142</v>
      </c>
      <c r="AU240" s="160" t="s">
        <v>81</v>
      </c>
      <c r="AV240" s="14" t="s">
        <v>87</v>
      </c>
      <c r="AW240" s="14" t="s">
        <v>33</v>
      </c>
      <c r="AX240" s="14" t="s">
        <v>34</v>
      </c>
      <c r="AY240" s="160" t="s">
        <v>131</v>
      </c>
    </row>
    <row r="241" spans="2:65" s="1" customFormat="1" ht="44.25" customHeight="1">
      <c r="B241" s="33"/>
      <c r="C241" s="166" t="s">
        <v>332</v>
      </c>
      <c r="D241" s="166" t="s">
        <v>291</v>
      </c>
      <c r="E241" s="167" t="s">
        <v>312</v>
      </c>
      <c r="F241" s="168" t="s">
        <v>313</v>
      </c>
      <c r="G241" s="169" t="s">
        <v>137</v>
      </c>
      <c r="H241" s="170">
        <v>395.26299999999998</v>
      </c>
      <c r="I241" s="171"/>
      <c r="J241" s="172">
        <f>ROUND(I241*H241,2)</f>
        <v>0</v>
      </c>
      <c r="K241" s="168" t="s">
        <v>138</v>
      </c>
      <c r="L241" s="173"/>
      <c r="M241" s="174" t="s">
        <v>19</v>
      </c>
      <c r="N241" s="175" t="s">
        <v>44</v>
      </c>
      <c r="P241" s="137">
        <f>O241*H241</f>
        <v>0</v>
      </c>
      <c r="Q241" s="137">
        <v>6.4000000000000003E-3</v>
      </c>
      <c r="R241" s="137">
        <f>Q241*H241</f>
        <v>2.5296832</v>
      </c>
      <c r="S241" s="137">
        <v>0</v>
      </c>
      <c r="T241" s="138">
        <f>S241*H241</f>
        <v>0</v>
      </c>
      <c r="AR241" s="139" t="s">
        <v>294</v>
      </c>
      <c r="AT241" s="139" t="s">
        <v>291</v>
      </c>
      <c r="AU241" s="139" t="s">
        <v>81</v>
      </c>
      <c r="AY241" s="18" t="s">
        <v>131</v>
      </c>
      <c r="BE241" s="140">
        <f>IF(N241="základní",J241,0)</f>
        <v>0</v>
      </c>
      <c r="BF241" s="140">
        <f>IF(N241="snížená",J241,0)</f>
        <v>0</v>
      </c>
      <c r="BG241" s="140">
        <f>IF(N241="zákl. přenesená",J241,0)</f>
        <v>0</v>
      </c>
      <c r="BH241" s="140">
        <f>IF(N241="sníž. přenesená",J241,0)</f>
        <v>0</v>
      </c>
      <c r="BI241" s="140">
        <f>IF(N241="nulová",J241,0)</f>
        <v>0</v>
      </c>
      <c r="BJ241" s="18" t="s">
        <v>34</v>
      </c>
      <c r="BK241" s="140">
        <f>ROUND(I241*H241,2)</f>
        <v>0</v>
      </c>
      <c r="BL241" s="18" t="s">
        <v>175</v>
      </c>
      <c r="BM241" s="139" t="s">
        <v>808</v>
      </c>
    </row>
    <row r="242" spans="2:65" s="1" customFormat="1" ht="55.5" customHeight="1">
      <c r="B242" s="33"/>
      <c r="C242" s="128" t="s">
        <v>337</v>
      </c>
      <c r="D242" s="128" t="s">
        <v>134</v>
      </c>
      <c r="E242" s="129" t="s">
        <v>809</v>
      </c>
      <c r="F242" s="130" t="s">
        <v>810</v>
      </c>
      <c r="G242" s="131" t="s">
        <v>325</v>
      </c>
      <c r="H242" s="132">
        <v>3</v>
      </c>
      <c r="I242" s="133"/>
      <c r="J242" s="134">
        <f>ROUND(I242*H242,2)</f>
        <v>0</v>
      </c>
      <c r="K242" s="130" t="s">
        <v>138</v>
      </c>
      <c r="L242" s="33"/>
      <c r="M242" s="135" t="s">
        <v>19</v>
      </c>
      <c r="N242" s="136" t="s">
        <v>44</v>
      </c>
      <c r="P242" s="137">
        <f>O242*H242</f>
        <v>0</v>
      </c>
      <c r="Q242" s="137">
        <v>1.08E-3</v>
      </c>
      <c r="R242" s="137">
        <f>Q242*H242</f>
        <v>3.2399999999999998E-3</v>
      </c>
      <c r="S242" s="137">
        <v>0</v>
      </c>
      <c r="T242" s="138">
        <f>S242*H242</f>
        <v>0</v>
      </c>
      <c r="AR242" s="139" t="s">
        <v>175</v>
      </c>
      <c r="AT242" s="139" t="s">
        <v>134</v>
      </c>
      <c r="AU242" s="139" t="s">
        <v>81</v>
      </c>
      <c r="AY242" s="18" t="s">
        <v>131</v>
      </c>
      <c r="BE242" s="140">
        <f>IF(N242="základní",J242,0)</f>
        <v>0</v>
      </c>
      <c r="BF242" s="140">
        <f>IF(N242="snížená",J242,0)</f>
        <v>0</v>
      </c>
      <c r="BG242" s="140">
        <f>IF(N242="zákl. přenesená",J242,0)</f>
        <v>0</v>
      </c>
      <c r="BH242" s="140">
        <f>IF(N242="sníž. přenesená",J242,0)</f>
        <v>0</v>
      </c>
      <c r="BI242" s="140">
        <f>IF(N242="nulová",J242,0)</f>
        <v>0</v>
      </c>
      <c r="BJ242" s="18" t="s">
        <v>34</v>
      </c>
      <c r="BK242" s="140">
        <f>ROUND(I242*H242,2)</f>
        <v>0</v>
      </c>
      <c r="BL242" s="18" t="s">
        <v>175</v>
      </c>
      <c r="BM242" s="139" t="s">
        <v>811</v>
      </c>
    </row>
    <row r="243" spans="2:65" s="1" customFormat="1" ht="10.199999999999999" hidden="1">
      <c r="B243" s="33"/>
      <c r="D243" s="141" t="s">
        <v>140</v>
      </c>
      <c r="F243" s="142" t="s">
        <v>812</v>
      </c>
      <c r="I243" s="143"/>
      <c r="L243" s="33"/>
      <c r="M243" s="144"/>
      <c r="T243" s="54"/>
      <c r="AT243" s="18" t="s">
        <v>140</v>
      </c>
      <c r="AU243" s="18" t="s">
        <v>81</v>
      </c>
    </row>
    <row r="244" spans="2:65" s="12" customFormat="1" ht="20.399999999999999">
      <c r="B244" s="145"/>
      <c r="D244" s="146" t="s">
        <v>142</v>
      </c>
      <c r="E244" s="147" t="s">
        <v>19</v>
      </c>
      <c r="F244" s="148" t="s">
        <v>813</v>
      </c>
      <c r="H244" s="147" t="s">
        <v>19</v>
      </c>
      <c r="I244" s="149"/>
      <c r="L244" s="145"/>
      <c r="M244" s="150"/>
      <c r="T244" s="151"/>
      <c r="AT244" s="147" t="s">
        <v>142</v>
      </c>
      <c r="AU244" s="147" t="s">
        <v>81</v>
      </c>
      <c r="AV244" s="12" t="s">
        <v>34</v>
      </c>
      <c r="AW244" s="12" t="s">
        <v>33</v>
      </c>
      <c r="AX244" s="12" t="s">
        <v>73</v>
      </c>
      <c r="AY244" s="147" t="s">
        <v>131</v>
      </c>
    </row>
    <row r="245" spans="2:65" s="12" customFormat="1" ht="10.199999999999999">
      <c r="B245" s="145"/>
      <c r="D245" s="146" t="s">
        <v>142</v>
      </c>
      <c r="E245" s="147" t="s">
        <v>19</v>
      </c>
      <c r="F245" s="148" t="s">
        <v>767</v>
      </c>
      <c r="H245" s="147" t="s">
        <v>19</v>
      </c>
      <c r="I245" s="149"/>
      <c r="L245" s="145"/>
      <c r="M245" s="150"/>
      <c r="T245" s="151"/>
      <c r="AT245" s="147" t="s">
        <v>142</v>
      </c>
      <c r="AU245" s="147" t="s">
        <v>81</v>
      </c>
      <c r="AV245" s="12" t="s">
        <v>34</v>
      </c>
      <c r="AW245" s="12" t="s">
        <v>33</v>
      </c>
      <c r="AX245" s="12" t="s">
        <v>73</v>
      </c>
      <c r="AY245" s="147" t="s">
        <v>131</v>
      </c>
    </row>
    <row r="246" spans="2:65" s="13" customFormat="1" ht="10.199999999999999">
      <c r="B246" s="152"/>
      <c r="D246" s="146" t="s">
        <v>142</v>
      </c>
      <c r="E246" s="153" t="s">
        <v>19</v>
      </c>
      <c r="F246" s="154" t="s">
        <v>81</v>
      </c>
      <c r="H246" s="155">
        <v>2</v>
      </c>
      <c r="I246" s="156"/>
      <c r="L246" s="152"/>
      <c r="M246" s="157"/>
      <c r="T246" s="158"/>
      <c r="AT246" s="153" t="s">
        <v>142</v>
      </c>
      <c r="AU246" s="153" t="s">
        <v>81</v>
      </c>
      <c r="AV246" s="13" t="s">
        <v>81</v>
      </c>
      <c r="AW246" s="13" t="s">
        <v>33</v>
      </c>
      <c r="AX246" s="13" t="s">
        <v>73</v>
      </c>
      <c r="AY246" s="153" t="s">
        <v>131</v>
      </c>
    </row>
    <row r="247" spans="2:65" s="12" customFormat="1" ht="10.199999999999999">
      <c r="B247" s="145"/>
      <c r="D247" s="146" t="s">
        <v>142</v>
      </c>
      <c r="E247" s="147" t="s">
        <v>19</v>
      </c>
      <c r="F247" s="148" t="s">
        <v>751</v>
      </c>
      <c r="H247" s="147" t="s">
        <v>19</v>
      </c>
      <c r="I247" s="149"/>
      <c r="L247" s="145"/>
      <c r="M247" s="150"/>
      <c r="T247" s="151"/>
      <c r="AT247" s="147" t="s">
        <v>142</v>
      </c>
      <c r="AU247" s="147" t="s">
        <v>81</v>
      </c>
      <c r="AV247" s="12" t="s">
        <v>34</v>
      </c>
      <c r="AW247" s="12" t="s">
        <v>33</v>
      </c>
      <c r="AX247" s="12" t="s">
        <v>73</v>
      </c>
      <c r="AY247" s="147" t="s">
        <v>131</v>
      </c>
    </row>
    <row r="248" spans="2:65" s="13" customFormat="1" ht="10.199999999999999">
      <c r="B248" s="152"/>
      <c r="D248" s="146" t="s">
        <v>142</v>
      </c>
      <c r="E248" s="153" t="s">
        <v>19</v>
      </c>
      <c r="F248" s="154" t="s">
        <v>34</v>
      </c>
      <c r="H248" s="155">
        <v>1</v>
      </c>
      <c r="I248" s="156"/>
      <c r="L248" s="152"/>
      <c r="M248" s="157"/>
      <c r="T248" s="158"/>
      <c r="AT248" s="153" t="s">
        <v>142</v>
      </c>
      <c r="AU248" s="153" t="s">
        <v>81</v>
      </c>
      <c r="AV248" s="13" t="s">
        <v>81</v>
      </c>
      <c r="AW248" s="13" t="s">
        <v>33</v>
      </c>
      <c r="AX248" s="13" t="s">
        <v>73</v>
      </c>
      <c r="AY248" s="153" t="s">
        <v>131</v>
      </c>
    </row>
    <row r="249" spans="2:65" s="14" customFormat="1" ht="10.199999999999999">
      <c r="B249" s="159"/>
      <c r="D249" s="146" t="s">
        <v>142</v>
      </c>
      <c r="E249" s="160" t="s">
        <v>19</v>
      </c>
      <c r="F249" s="161" t="s">
        <v>147</v>
      </c>
      <c r="H249" s="162">
        <v>3</v>
      </c>
      <c r="I249" s="163"/>
      <c r="L249" s="159"/>
      <c r="M249" s="164"/>
      <c r="T249" s="165"/>
      <c r="AT249" s="160" t="s">
        <v>142</v>
      </c>
      <c r="AU249" s="160" t="s">
        <v>81</v>
      </c>
      <c r="AV249" s="14" t="s">
        <v>87</v>
      </c>
      <c r="AW249" s="14" t="s">
        <v>33</v>
      </c>
      <c r="AX249" s="14" t="s">
        <v>34</v>
      </c>
      <c r="AY249" s="160" t="s">
        <v>131</v>
      </c>
    </row>
    <row r="250" spans="2:65" s="1" customFormat="1" ht="33" customHeight="1">
      <c r="B250" s="33"/>
      <c r="C250" s="166" t="s">
        <v>344</v>
      </c>
      <c r="D250" s="166" t="s">
        <v>291</v>
      </c>
      <c r="E250" s="167" t="s">
        <v>814</v>
      </c>
      <c r="F250" s="168" t="s">
        <v>815</v>
      </c>
      <c r="G250" s="169" t="s">
        <v>325</v>
      </c>
      <c r="H250" s="170">
        <v>3</v>
      </c>
      <c r="I250" s="171"/>
      <c r="J250" s="172">
        <f>ROUND(I250*H250,2)</f>
        <v>0</v>
      </c>
      <c r="K250" s="168" t="s">
        <v>138</v>
      </c>
      <c r="L250" s="173"/>
      <c r="M250" s="174" t="s">
        <v>19</v>
      </c>
      <c r="N250" s="175" t="s">
        <v>44</v>
      </c>
      <c r="P250" s="137">
        <f>O250*H250</f>
        <v>0</v>
      </c>
      <c r="Q250" s="137">
        <v>2.0000000000000001E-4</v>
      </c>
      <c r="R250" s="137">
        <f>Q250*H250</f>
        <v>6.0000000000000006E-4</v>
      </c>
      <c r="S250" s="137">
        <v>0</v>
      </c>
      <c r="T250" s="138">
        <f>S250*H250</f>
        <v>0</v>
      </c>
      <c r="AR250" s="139" t="s">
        <v>294</v>
      </c>
      <c r="AT250" s="139" t="s">
        <v>291</v>
      </c>
      <c r="AU250" s="139" t="s">
        <v>81</v>
      </c>
      <c r="AY250" s="18" t="s">
        <v>131</v>
      </c>
      <c r="BE250" s="140">
        <f>IF(N250="základní",J250,0)</f>
        <v>0</v>
      </c>
      <c r="BF250" s="140">
        <f>IF(N250="snížená",J250,0)</f>
        <v>0</v>
      </c>
      <c r="BG250" s="140">
        <f>IF(N250="zákl. přenesená",J250,0)</f>
        <v>0</v>
      </c>
      <c r="BH250" s="140">
        <f>IF(N250="sníž. přenesená",J250,0)</f>
        <v>0</v>
      </c>
      <c r="BI250" s="140">
        <f>IF(N250="nulová",J250,0)</f>
        <v>0</v>
      </c>
      <c r="BJ250" s="18" t="s">
        <v>34</v>
      </c>
      <c r="BK250" s="140">
        <f>ROUND(I250*H250,2)</f>
        <v>0</v>
      </c>
      <c r="BL250" s="18" t="s">
        <v>175</v>
      </c>
      <c r="BM250" s="139" t="s">
        <v>816</v>
      </c>
    </row>
    <row r="251" spans="2:65" s="1" customFormat="1" ht="62.7" customHeight="1">
      <c r="B251" s="33"/>
      <c r="C251" s="128" t="s">
        <v>351</v>
      </c>
      <c r="D251" s="128" t="s">
        <v>134</v>
      </c>
      <c r="E251" s="129" t="s">
        <v>817</v>
      </c>
      <c r="F251" s="130" t="s">
        <v>818</v>
      </c>
      <c r="G251" s="131" t="s">
        <v>325</v>
      </c>
      <c r="H251" s="132">
        <v>2</v>
      </c>
      <c r="I251" s="133"/>
      <c r="J251" s="134">
        <f>ROUND(I251*H251,2)</f>
        <v>0</v>
      </c>
      <c r="K251" s="130" t="s">
        <v>138</v>
      </c>
      <c r="L251" s="33"/>
      <c r="M251" s="135" t="s">
        <v>19</v>
      </c>
      <c r="N251" s="136" t="s">
        <v>44</v>
      </c>
      <c r="P251" s="137">
        <f>O251*H251</f>
        <v>0</v>
      </c>
      <c r="Q251" s="137">
        <v>2.5899999999999999E-3</v>
      </c>
      <c r="R251" s="137">
        <f>Q251*H251</f>
        <v>5.1799999999999997E-3</v>
      </c>
      <c r="S251" s="137">
        <v>0</v>
      </c>
      <c r="T251" s="138">
        <f>S251*H251</f>
        <v>0</v>
      </c>
      <c r="AR251" s="139" t="s">
        <v>175</v>
      </c>
      <c r="AT251" s="139" t="s">
        <v>134</v>
      </c>
      <c r="AU251" s="139" t="s">
        <v>81</v>
      </c>
      <c r="AY251" s="18" t="s">
        <v>131</v>
      </c>
      <c r="BE251" s="140">
        <f>IF(N251="základní",J251,0)</f>
        <v>0</v>
      </c>
      <c r="BF251" s="140">
        <f>IF(N251="snížená",J251,0)</f>
        <v>0</v>
      </c>
      <c r="BG251" s="140">
        <f>IF(N251="zákl. přenesená",J251,0)</f>
        <v>0</v>
      </c>
      <c r="BH251" s="140">
        <f>IF(N251="sníž. přenesená",J251,0)</f>
        <v>0</v>
      </c>
      <c r="BI251" s="140">
        <f>IF(N251="nulová",J251,0)</f>
        <v>0</v>
      </c>
      <c r="BJ251" s="18" t="s">
        <v>34</v>
      </c>
      <c r="BK251" s="140">
        <f>ROUND(I251*H251,2)</f>
        <v>0</v>
      </c>
      <c r="BL251" s="18" t="s">
        <v>175</v>
      </c>
      <c r="BM251" s="139" t="s">
        <v>819</v>
      </c>
    </row>
    <row r="252" spans="2:65" s="1" customFormat="1" ht="10.199999999999999" hidden="1">
      <c r="B252" s="33"/>
      <c r="D252" s="141" t="s">
        <v>140</v>
      </c>
      <c r="F252" s="142" t="s">
        <v>820</v>
      </c>
      <c r="I252" s="143"/>
      <c r="L252" s="33"/>
      <c r="M252" s="144"/>
      <c r="T252" s="54"/>
      <c r="AT252" s="18" t="s">
        <v>140</v>
      </c>
      <c r="AU252" s="18" t="s">
        <v>81</v>
      </c>
    </row>
    <row r="253" spans="2:65" s="12" customFormat="1" ht="10.199999999999999">
      <c r="B253" s="145"/>
      <c r="D253" s="146" t="s">
        <v>142</v>
      </c>
      <c r="E253" s="147" t="s">
        <v>19</v>
      </c>
      <c r="F253" s="148" t="s">
        <v>821</v>
      </c>
      <c r="H253" s="147" t="s">
        <v>19</v>
      </c>
      <c r="I253" s="149"/>
      <c r="L253" s="145"/>
      <c r="M253" s="150"/>
      <c r="T253" s="151"/>
      <c r="AT253" s="147" t="s">
        <v>142</v>
      </c>
      <c r="AU253" s="147" t="s">
        <v>81</v>
      </c>
      <c r="AV253" s="12" t="s">
        <v>34</v>
      </c>
      <c r="AW253" s="12" t="s">
        <v>33</v>
      </c>
      <c r="AX253" s="12" t="s">
        <v>73</v>
      </c>
      <c r="AY253" s="147" t="s">
        <v>131</v>
      </c>
    </row>
    <row r="254" spans="2:65" s="13" customFormat="1" ht="10.199999999999999">
      <c r="B254" s="152"/>
      <c r="D254" s="146" t="s">
        <v>142</v>
      </c>
      <c r="E254" s="153" t="s">
        <v>19</v>
      </c>
      <c r="F254" s="154" t="s">
        <v>822</v>
      </c>
      <c r="H254" s="155">
        <v>2</v>
      </c>
      <c r="I254" s="156"/>
      <c r="L254" s="152"/>
      <c r="M254" s="157"/>
      <c r="T254" s="158"/>
      <c r="AT254" s="153" t="s">
        <v>142</v>
      </c>
      <c r="AU254" s="153" t="s">
        <v>81</v>
      </c>
      <c r="AV254" s="13" t="s">
        <v>81</v>
      </c>
      <c r="AW254" s="13" t="s">
        <v>33</v>
      </c>
      <c r="AX254" s="13" t="s">
        <v>73</v>
      </c>
      <c r="AY254" s="153" t="s">
        <v>131</v>
      </c>
    </row>
    <row r="255" spans="2:65" s="14" customFormat="1" ht="10.199999999999999">
      <c r="B255" s="159"/>
      <c r="D255" s="146" t="s">
        <v>142</v>
      </c>
      <c r="E255" s="160" t="s">
        <v>19</v>
      </c>
      <c r="F255" s="161" t="s">
        <v>147</v>
      </c>
      <c r="H255" s="162">
        <v>2</v>
      </c>
      <c r="I255" s="163"/>
      <c r="L255" s="159"/>
      <c r="M255" s="164"/>
      <c r="T255" s="165"/>
      <c r="AT255" s="160" t="s">
        <v>142</v>
      </c>
      <c r="AU255" s="160" t="s">
        <v>81</v>
      </c>
      <c r="AV255" s="14" t="s">
        <v>87</v>
      </c>
      <c r="AW255" s="14" t="s">
        <v>33</v>
      </c>
      <c r="AX255" s="14" t="s">
        <v>34</v>
      </c>
      <c r="AY255" s="160" t="s">
        <v>131</v>
      </c>
    </row>
    <row r="256" spans="2:65" s="1" customFormat="1" ht="24.15" customHeight="1">
      <c r="B256" s="33"/>
      <c r="C256" s="128" t="s">
        <v>356</v>
      </c>
      <c r="D256" s="128" t="s">
        <v>134</v>
      </c>
      <c r="E256" s="129" t="s">
        <v>823</v>
      </c>
      <c r="F256" s="130" t="s">
        <v>824</v>
      </c>
      <c r="G256" s="131" t="s">
        <v>325</v>
      </c>
      <c r="H256" s="132">
        <v>4</v>
      </c>
      <c r="I256" s="133"/>
      <c r="J256" s="134">
        <f>ROUND(I256*H256,2)</f>
        <v>0</v>
      </c>
      <c r="K256" s="130" t="s">
        <v>19</v>
      </c>
      <c r="L256" s="33"/>
      <c r="M256" s="135" t="s">
        <v>19</v>
      </c>
      <c r="N256" s="136" t="s">
        <v>44</v>
      </c>
      <c r="P256" s="137">
        <f>O256*H256</f>
        <v>0</v>
      </c>
      <c r="Q256" s="137">
        <v>5.2300000000000003E-4</v>
      </c>
      <c r="R256" s="137">
        <f>Q256*H256</f>
        <v>2.0920000000000001E-3</v>
      </c>
      <c r="S256" s="137">
        <v>0</v>
      </c>
      <c r="T256" s="138">
        <f>S256*H256</f>
        <v>0</v>
      </c>
      <c r="AR256" s="139" t="s">
        <v>175</v>
      </c>
      <c r="AT256" s="139" t="s">
        <v>134</v>
      </c>
      <c r="AU256" s="139" t="s">
        <v>81</v>
      </c>
      <c r="AY256" s="18" t="s">
        <v>131</v>
      </c>
      <c r="BE256" s="140">
        <f>IF(N256="základní",J256,0)</f>
        <v>0</v>
      </c>
      <c r="BF256" s="140">
        <f>IF(N256="snížená",J256,0)</f>
        <v>0</v>
      </c>
      <c r="BG256" s="140">
        <f>IF(N256="zákl. přenesená",J256,0)</f>
        <v>0</v>
      </c>
      <c r="BH256" s="140">
        <f>IF(N256="sníž. přenesená",J256,0)</f>
        <v>0</v>
      </c>
      <c r="BI256" s="140">
        <f>IF(N256="nulová",J256,0)</f>
        <v>0</v>
      </c>
      <c r="BJ256" s="18" t="s">
        <v>34</v>
      </c>
      <c r="BK256" s="140">
        <f>ROUND(I256*H256,2)</f>
        <v>0</v>
      </c>
      <c r="BL256" s="18" t="s">
        <v>175</v>
      </c>
      <c r="BM256" s="139" t="s">
        <v>825</v>
      </c>
    </row>
    <row r="257" spans="2:65" s="1" customFormat="1" ht="55.5" customHeight="1">
      <c r="B257" s="33"/>
      <c r="C257" s="128" t="s">
        <v>363</v>
      </c>
      <c r="D257" s="128" t="s">
        <v>134</v>
      </c>
      <c r="E257" s="129" t="s">
        <v>316</v>
      </c>
      <c r="F257" s="130" t="s">
        <v>317</v>
      </c>
      <c r="G257" s="131" t="s">
        <v>214</v>
      </c>
      <c r="H257" s="132">
        <v>49.33</v>
      </c>
      <c r="I257" s="133"/>
      <c r="J257" s="134">
        <f>ROUND(I257*H257,2)</f>
        <v>0</v>
      </c>
      <c r="K257" s="130" t="s">
        <v>138</v>
      </c>
      <c r="L257" s="33"/>
      <c r="M257" s="135" t="s">
        <v>19</v>
      </c>
      <c r="N257" s="136" t="s">
        <v>44</v>
      </c>
      <c r="P257" s="137">
        <f>O257*H257</f>
        <v>0</v>
      </c>
      <c r="Q257" s="137">
        <v>0</v>
      </c>
      <c r="R257" s="137">
        <f>Q257*H257</f>
        <v>0</v>
      </c>
      <c r="S257" s="137">
        <v>0</v>
      </c>
      <c r="T257" s="138">
        <f>S257*H257</f>
        <v>0</v>
      </c>
      <c r="AR257" s="139" t="s">
        <v>175</v>
      </c>
      <c r="AT257" s="139" t="s">
        <v>134</v>
      </c>
      <c r="AU257" s="139" t="s">
        <v>81</v>
      </c>
      <c r="AY257" s="18" t="s">
        <v>131</v>
      </c>
      <c r="BE257" s="140">
        <f>IF(N257="základní",J257,0)</f>
        <v>0</v>
      </c>
      <c r="BF257" s="140">
        <f>IF(N257="snížená",J257,0)</f>
        <v>0</v>
      </c>
      <c r="BG257" s="140">
        <f>IF(N257="zákl. přenesená",J257,0)</f>
        <v>0</v>
      </c>
      <c r="BH257" s="140">
        <f>IF(N257="sníž. přenesená",J257,0)</f>
        <v>0</v>
      </c>
      <c r="BI257" s="140">
        <f>IF(N257="nulová",J257,0)</f>
        <v>0</v>
      </c>
      <c r="BJ257" s="18" t="s">
        <v>34</v>
      </c>
      <c r="BK257" s="140">
        <f>ROUND(I257*H257,2)</f>
        <v>0</v>
      </c>
      <c r="BL257" s="18" t="s">
        <v>175</v>
      </c>
      <c r="BM257" s="139" t="s">
        <v>826</v>
      </c>
    </row>
    <row r="258" spans="2:65" s="1" customFormat="1" ht="10.199999999999999" hidden="1">
      <c r="B258" s="33"/>
      <c r="D258" s="141" t="s">
        <v>140</v>
      </c>
      <c r="F258" s="142" t="s">
        <v>319</v>
      </c>
      <c r="I258" s="143"/>
      <c r="L258" s="33"/>
      <c r="M258" s="144"/>
      <c r="T258" s="54"/>
      <c r="AT258" s="18" t="s">
        <v>140</v>
      </c>
      <c r="AU258" s="18" t="s">
        <v>81</v>
      </c>
    </row>
    <row r="259" spans="2:65" s="12" customFormat="1" ht="10.199999999999999">
      <c r="B259" s="145"/>
      <c r="D259" s="146" t="s">
        <v>142</v>
      </c>
      <c r="E259" s="147" t="s">
        <v>19</v>
      </c>
      <c r="F259" s="148" t="s">
        <v>643</v>
      </c>
      <c r="H259" s="147" t="s">
        <v>19</v>
      </c>
      <c r="I259" s="149"/>
      <c r="L259" s="145"/>
      <c r="M259" s="150"/>
      <c r="T259" s="151"/>
      <c r="AT259" s="147" t="s">
        <v>142</v>
      </c>
      <c r="AU259" s="147" t="s">
        <v>81</v>
      </c>
      <c r="AV259" s="12" t="s">
        <v>34</v>
      </c>
      <c r="AW259" s="12" t="s">
        <v>33</v>
      </c>
      <c r="AX259" s="12" t="s">
        <v>73</v>
      </c>
      <c r="AY259" s="147" t="s">
        <v>131</v>
      </c>
    </row>
    <row r="260" spans="2:65" s="12" customFormat="1" ht="10.199999999999999">
      <c r="B260" s="145"/>
      <c r="D260" s="146" t="s">
        <v>142</v>
      </c>
      <c r="E260" s="147" t="s">
        <v>19</v>
      </c>
      <c r="F260" s="148" t="s">
        <v>767</v>
      </c>
      <c r="H260" s="147" t="s">
        <v>19</v>
      </c>
      <c r="I260" s="149"/>
      <c r="L260" s="145"/>
      <c r="M260" s="150"/>
      <c r="T260" s="151"/>
      <c r="AT260" s="147" t="s">
        <v>142</v>
      </c>
      <c r="AU260" s="147" t="s">
        <v>81</v>
      </c>
      <c r="AV260" s="12" t="s">
        <v>34</v>
      </c>
      <c r="AW260" s="12" t="s">
        <v>33</v>
      </c>
      <c r="AX260" s="12" t="s">
        <v>73</v>
      </c>
      <c r="AY260" s="147" t="s">
        <v>131</v>
      </c>
    </row>
    <row r="261" spans="2:65" s="13" customFormat="1" ht="10.199999999999999">
      <c r="B261" s="152"/>
      <c r="D261" s="146" t="s">
        <v>142</v>
      </c>
      <c r="E261" s="153" t="s">
        <v>19</v>
      </c>
      <c r="F261" s="154" t="s">
        <v>420</v>
      </c>
      <c r="H261" s="155">
        <v>19</v>
      </c>
      <c r="I261" s="156"/>
      <c r="L261" s="152"/>
      <c r="M261" s="157"/>
      <c r="T261" s="158"/>
      <c r="AT261" s="153" t="s">
        <v>142</v>
      </c>
      <c r="AU261" s="153" t="s">
        <v>81</v>
      </c>
      <c r="AV261" s="13" t="s">
        <v>81</v>
      </c>
      <c r="AW261" s="13" t="s">
        <v>33</v>
      </c>
      <c r="AX261" s="13" t="s">
        <v>73</v>
      </c>
      <c r="AY261" s="153" t="s">
        <v>131</v>
      </c>
    </row>
    <row r="262" spans="2:65" s="12" customFormat="1" ht="10.199999999999999">
      <c r="B262" s="145"/>
      <c r="D262" s="146" t="s">
        <v>142</v>
      </c>
      <c r="E262" s="147" t="s">
        <v>19</v>
      </c>
      <c r="F262" s="148" t="s">
        <v>751</v>
      </c>
      <c r="H262" s="147" t="s">
        <v>19</v>
      </c>
      <c r="I262" s="149"/>
      <c r="L262" s="145"/>
      <c r="M262" s="150"/>
      <c r="T262" s="151"/>
      <c r="AT262" s="147" t="s">
        <v>142</v>
      </c>
      <c r="AU262" s="147" t="s">
        <v>81</v>
      </c>
      <c r="AV262" s="12" t="s">
        <v>34</v>
      </c>
      <c r="AW262" s="12" t="s">
        <v>33</v>
      </c>
      <c r="AX262" s="12" t="s">
        <v>73</v>
      </c>
      <c r="AY262" s="147" t="s">
        <v>131</v>
      </c>
    </row>
    <row r="263" spans="2:65" s="13" customFormat="1" ht="10.199999999999999">
      <c r="B263" s="152"/>
      <c r="D263" s="146" t="s">
        <v>142</v>
      </c>
      <c r="E263" s="153" t="s">
        <v>19</v>
      </c>
      <c r="F263" s="154" t="s">
        <v>827</v>
      </c>
      <c r="H263" s="155">
        <v>30.33</v>
      </c>
      <c r="I263" s="156"/>
      <c r="L263" s="152"/>
      <c r="M263" s="157"/>
      <c r="T263" s="158"/>
      <c r="AT263" s="153" t="s">
        <v>142</v>
      </c>
      <c r="AU263" s="153" t="s">
        <v>81</v>
      </c>
      <c r="AV263" s="13" t="s">
        <v>81</v>
      </c>
      <c r="AW263" s="13" t="s">
        <v>33</v>
      </c>
      <c r="AX263" s="13" t="s">
        <v>73</v>
      </c>
      <c r="AY263" s="153" t="s">
        <v>131</v>
      </c>
    </row>
    <row r="264" spans="2:65" s="14" customFormat="1" ht="10.199999999999999">
      <c r="B264" s="159"/>
      <c r="D264" s="146" t="s">
        <v>142</v>
      </c>
      <c r="E264" s="160" t="s">
        <v>19</v>
      </c>
      <c r="F264" s="161" t="s">
        <v>147</v>
      </c>
      <c r="H264" s="162">
        <v>49.33</v>
      </c>
      <c r="I264" s="163"/>
      <c r="L264" s="159"/>
      <c r="M264" s="164"/>
      <c r="T264" s="165"/>
      <c r="AT264" s="160" t="s">
        <v>142</v>
      </c>
      <c r="AU264" s="160" t="s">
        <v>81</v>
      </c>
      <c r="AV264" s="14" t="s">
        <v>87</v>
      </c>
      <c r="AW264" s="14" t="s">
        <v>33</v>
      </c>
      <c r="AX264" s="14" t="s">
        <v>34</v>
      </c>
      <c r="AY264" s="160" t="s">
        <v>131</v>
      </c>
    </row>
    <row r="265" spans="2:65" s="1" customFormat="1" ht="24.15" customHeight="1">
      <c r="B265" s="33"/>
      <c r="C265" s="166" t="s">
        <v>372</v>
      </c>
      <c r="D265" s="166" t="s">
        <v>291</v>
      </c>
      <c r="E265" s="167" t="s">
        <v>323</v>
      </c>
      <c r="F265" s="168" t="s">
        <v>324</v>
      </c>
      <c r="G265" s="169" t="s">
        <v>325</v>
      </c>
      <c r="H265" s="170">
        <v>50</v>
      </c>
      <c r="I265" s="171"/>
      <c r="J265" s="172">
        <f>ROUND(I265*H265,2)</f>
        <v>0</v>
      </c>
      <c r="K265" s="168" t="s">
        <v>19</v>
      </c>
      <c r="L265" s="173"/>
      <c r="M265" s="174" t="s">
        <v>19</v>
      </c>
      <c r="N265" s="175" t="s">
        <v>44</v>
      </c>
      <c r="P265" s="137">
        <f>O265*H265</f>
        <v>0</v>
      </c>
      <c r="Q265" s="137">
        <v>1E-3</v>
      </c>
      <c r="R265" s="137">
        <f>Q265*H265</f>
        <v>0.05</v>
      </c>
      <c r="S265" s="137">
        <v>0</v>
      </c>
      <c r="T265" s="138">
        <f>S265*H265</f>
        <v>0</v>
      </c>
      <c r="AR265" s="139" t="s">
        <v>294</v>
      </c>
      <c r="AT265" s="139" t="s">
        <v>291</v>
      </c>
      <c r="AU265" s="139" t="s">
        <v>81</v>
      </c>
      <c r="AY265" s="18" t="s">
        <v>131</v>
      </c>
      <c r="BE265" s="140">
        <f>IF(N265="základní",J265,0)</f>
        <v>0</v>
      </c>
      <c r="BF265" s="140">
        <f>IF(N265="snížená",J265,0)</f>
        <v>0</v>
      </c>
      <c r="BG265" s="140">
        <f>IF(N265="zákl. přenesená",J265,0)</f>
        <v>0</v>
      </c>
      <c r="BH265" s="140">
        <f>IF(N265="sníž. přenesená",J265,0)</f>
        <v>0</v>
      </c>
      <c r="BI265" s="140">
        <f>IF(N265="nulová",J265,0)</f>
        <v>0</v>
      </c>
      <c r="BJ265" s="18" t="s">
        <v>34</v>
      </c>
      <c r="BK265" s="140">
        <f>ROUND(I265*H265,2)</f>
        <v>0</v>
      </c>
      <c r="BL265" s="18" t="s">
        <v>175</v>
      </c>
      <c r="BM265" s="139" t="s">
        <v>828</v>
      </c>
    </row>
    <row r="266" spans="2:65" s="1" customFormat="1" ht="24.15" customHeight="1">
      <c r="B266" s="33"/>
      <c r="C266" s="128" t="s">
        <v>377</v>
      </c>
      <c r="D266" s="128" t="s">
        <v>134</v>
      </c>
      <c r="E266" s="129" t="s">
        <v>327</v>
      </c>
      <c r="F266" s="130" t="s">
        <v>328</v>
      </c>
      <c r="G266" s="131" t="s">
        <v>137</v>
      </c>
      <c r="H266" s="132">
        <v>265.83199999999999</v>
      </c>
      <c r="I266" s="133"/>
      <c r="J266" s="134">
        <f>ROUND(I266*H266,2)</f>
        <v>0</v>
      </c>
      <c r="K266" s="130" t="s">
        <v>19</v>
      </c>
      <c r="L266" s="33"/>
      <c r="M266" s="135" t="s">
        <v>19</v>
      </c>
      <c r="N266" s="136" t="s">
        <v>44</v>
      </c>
      <c r="P266" s="137">
        <f>O266*H266</f>
        <v>0</v>
      </c>
      <c r="Q266" s="137">
        <v>5.2500000000000003E-3</v>
      </c>
      <c r="R266" s="137">
        <f>Q266*H266</f>
        <v>1.395618</v>
      </c>
      <c r="S266" s="137">
        <v>0</v>
      </c>
      <c r="T266" s="138">
        <f>S266*H266</f>
        <v>0</v>
      </c>
      <c r="AR266" s="139" t="s">
        <v>175</v>
      </c>
      <c r="AT266" s="139" t="s">
        <v>134</v>
      </c>
      <c r="AU266" s="139" t="s">
        <v>81</v>
      </c>
      <c r="AY266" s="18" t="s">
        <v>131</v>
      </c>
      <c r="BE266" s="140">
        <f>IF(N266="základní",J266,0)</f>
        <v>0</v>
      </c>
      <c r="BF266" s="140">
        <f>IF(N266="snížená",J266,0)</f>
        <v>0</v>
      </c>
      <c r="BG266" s="140">
        <f>IF(N266="zákl. přenesená",J266,0)</f>
        <v>0</v>
      </c>
      <c r="BH266" s="140">
        <f>IF(N266="sníž. přenesená",J266,0)</f>
        <v>0</v>
      </c>
      <c r="BI266" s="140">
        <f>IF(N266="nulová",J266,0)</f>
        <v>0</v>
      </c>
      <c r="BJ266" s="18" t="s">
        <v>34</v>
      </c>
      <c r="BK266" s="140">
        <f>ROUND(I266*H266,2)</f>
        <v>0</v>
      </c>
      <c r="BL266" s="18" t="s">
        <v>175</v>
      </c>
      <c r="BM266" s="139" t="s">
        <v>329</v>
      </c>
    </row>
    <row r="267" spans="2:65" s="12" customFormat="1" ht="10.199999999999999">
      <c r="B267" s="145"/>
      <c r="D267" s="146" t="s">
        <v>142</v>
      </c>
      <c r="E267" s="147" t="s">
        <v>19</v>
      </c>
      <c r="F267" s="148" t="s">
        <v>751</v>
      </c>
      <c r="H267" s="147" t="s">
        <v>19</v>
      </c>
      <c r="I267" s="149"/>
      <c r="L267" s="145"/>
      <c r="M267" s="150"/>
      <c r="T267" s="151"/>
      <c r="AT267" s="147" t="s">
        <v>142</v>
      </c>
      <c r="AU267" s="147" t="s">
        <v>81</v>
      </c>
      <c r="AV267" s="12" t="s">
        <v>34</v>
      </c>
      <c r="AW267" s="12" t="s">
        <v>33</v>
      </c>
      <c r="AX267" s="12" t="s">
        <v>73</v>
      </c>
      <c r="AY267" s="147" t="s">
        <v>131</v>
      </c>
    </row>
    <row r="268" spans="2:65" s="13" customFormat="1" ht="10.199999999999999">
      <c r="B268" s="152"/>
      <c r="D268" s="146" t="s">
        <v>142</v>
      </c>
      <c r="E268" s="153" t="s">
        <v>19</v>
      </c>
      <c r="F268" s="154" t="s">
        <v>829</v>
      </c>
      <c r="H268" s="155">
        <v>265.83199999999999</v>
      </c>
      <c r="I268" s="156"/>
      <c r="L268" s="152"/>
      <c r="M268" s="157"/>
      <c r="T268" s="158"/>
      <c r="AT268" s="153" t="s">
        <v>142</v>
      </c>
      <c r="AU268" s="153" t="s">
        <v>81</v>
      </c>
      <c r="AV268" s="13" t="s">
        <v>81</v>
      </c>
      <c r="AW268" s="13" t="s">
        <v>33</v>
      </c>
      <c r="AX268" s="13" t="s">
        <v>73</v>
      </c>
      <c r="AY268" s="153" t="s">
        <v>131</v>
      </c>
    </row>
    <row r="269" spans="2:65" s="14" customFormat="1" ht="10.199999999999999">
      <c r="B269" s="159"/>
      <c r="D269" s="146" t="s">
        <v>142</v>
      </c>
      <c r="E269" s="160" t="s">
        <v>19</v>
      </c>
      <c r="F269" s="161" t="s">
        <v>147</v>
      </c>
      <c r="H269" s="162">
        <v>265.83199999999999</v>
      </c>
      <c r="I269" s="163"/>
      <c r="L269" s="159"/>
      <c r="M269" s="164"/>
      <c r="T269" s="165"/>
      <c r="AT269" s="160" t="s">
        <v>142</v>
      </c>
      <c r="AU269" s="160" t="s">
        <v>81</v>
      </c>
      <c r="AV269" s="14" t="s">
        <v>87</v>
      </c>
      <c r="AW269" s="14" t="s">
        <v>33</v>
      </c>
      <c r="AX269" s="14" t="s">
        <v>34</v>
      </c>
      <c r="AY269" s="160" t="s">
        <v>131</v>
      </c>
    </row>
    <row r="270" spans="2:65" s="1" customFormat="1" ht="24.15" customHeight="1">
      <c r="B270" s="33"/>
      <c r="C270" s="128" t="s">
        <v>384</v>
      </c>
      <c r="D270" s="128" t="s">
        <v>134</v>
      </c>
      <c r="E270" s="129" t="s">
        <v>333</v>
      </c>
      <c r="F270" s="130" t="s">
        <v>334</v>
      </c>
      <c r="G270" s="131" t="s">
        <v>214</v>
      </c>
      <c r="H270" s="132">
        <v>24.74</v>
      </c>
      <c r="I270" s="133"/>
      <c r="J270" s="134">
        <f>ROUND(I270*H270,2)</f>
        <v>0</v>
      </c>
      <c r="K270" s="130" t="s">
        <v>19</v>
      </c>
      <c r="L270" s="33"/>
      <c r="M270" s="135" t="s">
        <v>19</v>
      </c>
      <c r="N270" s="136" t="s">
        <v>44</v>
      </c>
      <c r="P270" s="137">
        <f>O270*H270</f>
        <v>0</v>
      </c>
      <c r="Q270" s="137">
        <v>2.2174070999999998E-3</v>
      </c>
      <c r="R270" s="137">
        <f>Q270*H270</f>
        <v>5.4858651653999994E-2</v>
      </c>
      <c r="S270" s="137">
        <v>0</v>
      </c>
      <c r="T270" s="138">
        <f>S270*H270</f>
        <v>0</v>
      </c>
      <c r="AR270" s="139" t="s">
        <v>175</v>
      </c>
      <c r="AT270" s="139" t="s">
        <v>134</v>
      </c>
      <c r="AU270" s="139" t="s">
        <v>81</v>
      </c>
      <c r="AY270" s="18" t="s">
        <v>131</v>
      </c>
      <c r="BE270" s="140">
        <f>IF(N270="základní",J270,0)</f>
        <v>0</v>
      </c>
      <c r="BF270" s="140">
        <f>IF(N270="snížená",J270,0)</f>
        <v>0</v>
      </c>
      <c r="BG270" s="140">
        <f>IF(N270="zákl. přenesená",J270,0)</f>
        <v>0</v>
      </c>
      <c r="BH270" s="140">
        <f>IF(N270="sníž. přenesená",J270,0)</f>
        <v>0</v>
      </c>
      <c r="BI270" s="140">
        <f>IF(N270="nulová",J270,0)</f>
        <v>0</v>
      </c>
      <c r="BJ270" s="18" t="s">
        <v>34</v>
      </c>
      <c r="BK270" s="140">
        <f>ROUND(I270*H270,2)</f>
        <v>0</v>
      </c>
      <c r="BL270" s="18" t="s">
        <v>175</v>
      </c>
      <c r="BM270" s="139" t="s">
        <v>830</v>
      </c>
    </row>
    <row r="271" spans="2:65" s="12" customFormat="1" ht="10.199999999999999">
      <c r="B271" s="145"/>
      <c r="D271" s="146" t="s">
        <v>142</v>
      </c>
      <c r="E271" s="147" t="s">
        <v>19</v>
      </c>
      <c r="F271" s="148" t="s">
        <v>751</v>
      </c>
      <c r="H271" s="147" t="s">
        <v>19</v>
      </c>
      <c r="I271" s="149"/>
      <c r="L271" s="145"/>
      <c r="M271" s="150"/>
      <c r="T271" s="151"/>
      <c r="AT271" s="147" t="s">
        <v>142</v>
      </c>
      <c r="AU271" s="147" t="s">
        <v>81</v>
      </c>
      <c r="AV271" s="12" t="s">
        <v>34</v>
      </c>
      <c r="AW271" s="12" t="s">
        <v>33</v>
      </c>
      <c r="AX271" s="12" t="s">
        <v>73</v>
      </c>
      <c r="AY271" s="147" t="s">
        <v>131</v>
      </c>
    </row>
    <row r="272" spans="2:65" s="13" customFormat="1" ht="10.199999999999999">
      <c r="B272" s="152"/>
      <c r="D272" s="146" t="s">
        <v>142</v>
      </c>
      <c r="E272" s="153" t="s">
        <v>19</v>
      </c>
      <c r="F272" s="154" t="s">
        <v>779</v>
      </c>
      <c r="H272" s="155">
        <v>24.74</v>
      </c>
      <c r="I272" s="156"/>
      <c r="L272" s="152"/>
      <c r="M272" s="157"/>
      <c r="T272" s="158"/>
      <c r="AT272" s="153" t="s">
        <v>142</v>
      </c>
      <c r="AU272" s="153" t="s">
        <v>81</v>
      </c>
      <c r="AV272" s="13" t="s">
        <v>81</v>
      </c>
      <c r="AW272" s="13" t="s">
        <v>33</v>
      </c>
      <c r="AX272" s="13" t="s">
        <v>73</v>
      </c>
      <c r="AY272" s="153" t="s">
        <v>131</v>
      </c>
    </row>
    <row r="273" spans="2:65" s="14" customFormat="1" ht="10.199999999999999">
      <c r="B273" s="159"/>
      <c r="D273" s="146" t="s">
        <v>142</v>
      </c>
      <c r="E273" s="160" t="s">
        <v>19</v>
      </c>
      <c r="F273" s="161" t="s">
        <v>147</v>
      </c>
      <c r="H273" s="162">
        <v>24.74</v>
      </c>
      <c r="I273" s="163"/>
      <c r="L273" s="159"/>
      <c r="M273" s="164"/>
      <c r="T273" s="165"/>
      <c r="AT273" s="160" t="s">
        <v>142</v>
      </c>
      <c r="AU273" s="160" t="s">
        <v>81</v>
      </c>
      <c r="AV273" s="14" t="s">
        <v>87</v>
      </c>
      <c r="AW273" s="14" t="s">
        <v>33</v>
      </c>
      <c r="AX273" s="14" t="s">
        <v>34</v>
      </c>
      <c r="AY273" s="160" t="s">
        <v>131</v>
      </c>
    </row>
    <row r="274" spans="2:65" s="1" customFormat="1" ht="24.15" customHeight="1">
      <c r="B274" s="33"/>
      <c r="C274" s="128" t="s">
        <v>390</v>
      </c>
      <c r="D274" s="128" t="s">
        <v>134</v>
      </c>
      <c r="E274" s="129" t="s">
        <v>831</v>
      </c>
      <c r="F274" s="130" t="s">
        <v>832</v>
      </c>
      <c r="G274" s="131" t="s">
        <v>325</v>
      </c>
      <c r="H274" s="132">
        <v>3</v>
      </c>
      <c r="I274" s="133"/>
      <c r="J274" s="134">
        <f>ROUND(I274*H274,2)</f>
        <v>0</v>
      </c>
      <c r="K274" s="130" t="s">
        <v>19</v>
      </c>
      <c r="L274" s="33"/>
      <c r="M274" s="135" t="s">
        <v>19</v>
      </c>
      <c r="N274" s="136" t="s">
        <v>44</v>
      </c>
      <c r="P274" s="137">
        <f>O274*H274</f>
        <v>0</v>
      </c>
      <c r="Q274" s="137">
        <v>2.0500000000000002E-3</v>
      </c>
      <c r="R274" s="137">
        <f>Q274*H274</f>
        <v>6.150000000000001E-3</v>
      </c>
      <c r="S274" s="137">
        <v>0</v>
      </c>
      <c r="T274" s="138">
        <f>S274*H274</f>
        <v>0</v>
      </c>
      <c r="AR274" s="139" t="s">
        <v>175</v>
      </c>
      <c r="AT274" s="139" t="s">
        <v>134</v>
      </c>
      <c r="AU274" s="139" t="s">
        <v>81</v>
      </c>
      <c r="AY274" s="18" t="s">
        <v>131</v>
      </c>
      <c r="BE274" s="140">
        <f>IF(N274="základní",J274,0)</f>
        <v>0</v>
      </c>
      <c r="BF274" s="140">
        <f>IF(N274="snížená",J274,0)</f>
        <v>0</v>
      </c>
      <c r="BG274" s="140">
        <f>IF(N274="zákl. přenesená",J274,0)</f>
        <v>0</v>
      </c>
      <c r="BH274" s="140">
        <f>IF(N274="sníž. přenesená",J274,0)</f>
        <v>0</v>
      </c>
      <c r="BI274" s="140">
        <f>IF(N274="nulová",J274,0)</f>
        <v>0</v>
      </c>
      <c r="BJ274" s="18" t="s">
        <v>34</v>
      </c>
      <c r="BK274" s="140">
        <f>ROUND(I274*H274,2)</f>
        <v>0</v>
      </c>
      <c r="BL274" s="18" t="s">
        <v>175</v>
      </c>
      <c r="BM274" s="139" t="s">
        <v>833</v>
      </c>
    </row>
    <row r="275" spans="2:65" s="1" customFormat="1" ht="49.05" customHeight="1">
      <c r="B275" s="33"/>
      <c r="C275" s="128" t="s">
        <v>396</v>
      </c>
      <c r="D275" s="128" t="s">
        <v>134</v>
      </c>
      <c r="E275" s="129" t="s">
        <v>834</v>
      </c>
      <c r="F275" s="130" t="s">
        <v>835</v>
      </c>
      <c r="G275" s="131" t="s">
        <v>252</v>
      </c>
      <c r="H275" s="132">
        <v>6.8639999999999999</v>
      </c>
      <c r="I275" s="133"/>
      <c r="J275" s="134">
        <f>ROUND(I275*H275,2)</f>
        <v>0</v>
      </c>
      <c r="K275" s="130" t="s">
        <v>138</v>
      </c>
      <c r="L275" s="33"/>
      <c r="M275" s="135" t="s">
        <v>19</v>
      </c>
      <c r="N275" s="136" t="s">
        <v>44</v>
      </c>
      <c r="P275" s="137">
        <f>O275*H275</f>
        <v>0</v>
      </c>
      <c r="Q275" s="137">
        <v>0</v>
      </c>
      <c r="R275" s="137">
        <f>Q275*H275</f>
        <v>0</v>
      </c>
      <c r="S275" s="137">
        <v>0</v>
      </c>
      <c r="T275" s="138">
        <f>S275*H275</f>
        <v>0</v>
      </c>
      <c r="AR275" s="139" t="s">
        <v>175</v>
      </c>
      <c r="AT275" s="139" t="s">
        <v>134</v>
      </c>
      <c r="AU275" s="139" t="s">
        <v>81</v>
      </c>
      <c r="AY275" s="18" t="s">
        <v>131</v>
      </c>
      <c r="BE275" s="140">
        <f>IF(N275="základní",J275,0)</f>
        <v>0</v>
      </c>
      <c r="BF275" s="140">
        <f>IF(N275="snížená",J275,0)</f>
        <v>0</v>
      </c>
      <c r="BG275" s="140">
        <f>IF(N275="zákl. přenesená",J275,0)</f>
        <v>0</v>
      </c>
      <c r="BH275" s="140">
        <f>IF(N275="sníž. přenesená",J275,0)</f>
        <v>0</v>
      </c>
      <c r="BI275" s="140">
        <f>IF(N275="nulová",J275,0)</f>
        <v>0</v>
      </c>
      <c r="BJ275" s="18" t="s">
        <v>34</v>
      </c>
      <c r="BK275" s="140">
        <f>ROUND(I275*H275,2)</f>
        <v>0</v>
      </c>
      <c r="BL275" s="18" t="s">
        <v>175</v>
      </c>
      <c r="BM275" s="139" t="s">
        <v>836</v>
      </c>
    </row>
    <row r="276" spans="2:65" s="1" customFormat="1" ht="10.199999999999999" hidden="1">
      <c r="B276" s="33"/>
      <c r="D276" s="141" t="s">
        <v>140</v>
      </c>
      <c r="F276" s="142" t="s">
        <v>837</v>
      </c>
      <c r="I276" s="143"/>
      <c r="L276" s="33"/>
      <c r="M276" s="144"/>
      <c r="T276" s="54"/>
      <c r="AT276" s="18" t="s">
        <v>140</v>
      </c>
      <c r="AU276" s="18" t="s">
        <v>81</v>
      </c>
    </row>
    <row r="277" spans="2:65" s="11" customFormat="1" ht="22.8" customHeight="1">
      <c r="B277" s="116"/>
      <c r="D277" s="117" t="s">
        <v>72</v>
      </c>
      <c r="E277" s="126" t="s">
        <v>361</v>
      </c>
      <c r="F277" s="126" t="s">
        <v>362</v>
      </c>
      <c r="I277" s="119"/>
      <c r="J277" s="127">
        <f>BK277</f>
        <v>0</v>
      </c>
      <c r="L277" s="116"/>
      <c r="M277" s="121"/>
      <c r="P277" s="122">
        <f>SUM(P278:P287)</f>
        <v>0</v>
      </c>
      <c r="R277" s="122">
        <f>SUM(R278:R287)</f>
        <v>0.10219602</v>
      </c>
      <c r="T277" s="123">
        <f>SUM(T278:T287)</f>
        <v>0</v>
      </c>
      <c r="AR277" s="117" t="s">
        <v>81</v>
      </c>
      <c r="AT277" s="124" t="s">
        <v>72</v>
      </c>
      <c r="AU277" s="124" t="s">
        <v>34</v>
      </c>
      <c r="AY277" s="117" t="s">
        <v>131</v>
      </c>
      <c r="BK277" s="125">
        <f>SUM(BK278:BK287)</f>
        <v>0</v>
      </c>
    </row>
    <row r="278" spans="2:65" s="1" customFormat="1" ht="49.05" customHeight="1">
      <c r="B278" s="33"/>
      <c r="C278" s="128" t="s">
        <v>329</v>
      </c>
      <c r="D278" s="128" t="s">
        <v>134</v>
      </c>
      <c r="E278" s="129" t="s">
        <v>364</v>
      </c>
      <c r="F278" s="130" t="s">
        <v>365</v>
      </c>
      <c r="G278" s="131" t="s">
        <v>137</v>
      </c>
      <c r="H278" s="132">
        <v>6.1849999999999996</v>
      </c>
      <c r="I278" s="133"/>
      <c r="J278" s="134">
        <f>ROUND(I278*H278,2)</f>
        <v>0</v>
      </c>
      <c r="K278" s="130" t="s">
        <v>138</v>
      </c>
      <c r="L278" s="33"/>
      <c r="M278" s="135" t="s">
        <v>19</v>
      </c>
      <c r="N278" s="136" t="s">
        <v>44</v>
      </c>
      <c r="P278" s="137">
        <f>O278*H278</f>
        <v>0</v>
      </c>
      <c r="Q278" s="137">
        <v>1.3200000000000001E-4</v>
      </c>
      <c r="R278" s="137">
        <f>Q278*H278</f>
        <v>8.1641999999999999E-4</v>
      </c>
      <c r="S278" s="137">
        <v>0</v>
      </c>
      <c r="T278" s="138">
        <f>S278*H278</f>
        <v>0</v>
      </c>
      <c r="AR278" s="139" t="s">
        <v>175</v>
      </c>
      <c r="AT278" s="139" t="s">
        <v>134</v>
      </c>
      <c r="AU278" s="139" t="s">
        <v>81</v>
      </c>
      <c r="AY278" s="18" t="s">
        <v>131</v>
      </c>
      <c r="BE278" s="140">
        <f>IF(N278="základní",J278,0)</f>
        <v>0</v>
      </c>
      <c r="BF278" s="140">
        <f>IF(N278="snížená",J278,0)</f>
        <v>0</v>
      </c>
      <c r="BG278" s="140">
        <f>IF(N278="zákl. přenesená",J278,0)</f>
        <v>0</v>
      </c>
      <c r="BH278" s="140">
        <f>IF(N278="sníž. přenesená",J278,0)</f>
        <v>0</v>
      </c>
      <c r="BI278" s="140">
        <f>IF(N278="nulová",J278,0)</f>
        <v>0</v>
      </c>
      <c r="BJ278" s="18" t="s">
        <v>34</v>
      </c>
      <c r="BK278" s="140">
        <f>ROUND(I278*H278,2)</f>
        <v>0</v>
      </c>
      <c r="BL278" s="18" t="s">
        <v>175</v>
      </c>
      <c r="BM278" s="139" t="s">
        <v>838</v>
      </c>
    </row>
    <row r="279" spans="2:65" s="1" customFormat="1" ht="10.199999999999999" hidden="1">
      <c r="B279" s="33"/>
      <c r="D279" s="141" t="s">
        <v>140</v>
      </c>
      <c r="F279" s="142" t="s">
        <v>367</v>
      </c>
      <c r="I279" s="143"/>
      <c r="L279" s="33"/>
      <c r="M279" s="144"/>
      <c r="T279" s="54"/>
      <c r="AT279" s="18" t="s">
        <v>140</v>
      </c>
      <c r="AU279" s="18" t="s">
        <v>81</v>
      </c>
    </row>
    <row r="280" spans="2:65" s="1" customFormat="1" ht="19.2">
      <c r="B280" s="33"/>
      <c r="D280" s="146" t="s">
        <v>368</v>
      </c>
      <c r="F280" s="183" t="s">
        <v>369</v>
      </c>
      <c r="I280" s="143"/>
      <c r="L280" s="33"/>
      <c r="M280" s="144"/>
      <c r="T280" s="54"/>
      <c r="AT280" s="18" t="s">
        <v>368</v>
      </c>
      <c r="AU280" s="18" t="s">
        <v>81</v>
      </c>
    </row>
    <row r="281" spans="2:65" s="12" customFormat="1" ht="10.199999999999999">
      <c r="B281" s="145"/>
      <c r="D281" s="146" t="s">
        <v>142</v>
      </c>
      <c r="E281" s="147" t="s">
        <v>19</v>
      </c>
      <c r="F281" s="148" t="s">
        <v>751</v>
      </c>
      <c r="H281" s="147" t="s">
        <v>19</v>
      </c>
      <c r="I281" s="149"/>
      <c r="L281" s="145"/>
      <c r="M281" s="150"/>
      <c r="T281" s="151"/>
      <c r="AT281" s="147" t="s">
        <v>142</v>
      </c>
      <c r="AU281" s="147" t="s">
        <v>81</v>
      </c>
      <c r="AV281" s="12" t="s">
        <v>34</v>
      </c>
      <c r="AW281" s="12" t="s">
        <v>33</v>
      </c>
      <c r="AX281" s="12" t="s">
        <v>73</v>
      </c>
      <c r="AY281" s="147" t="s">
        <v>131</v>
      </c>
    </row>
    <row r="282" spans="2:65" s="13" customFormat="1" ht="10.199999999999999">
      <c r="B282" s="152"/>
      <c r="D282" s="146" t="s">
        <v>142</v>
      </c>
      <c r="E282" s="153" t="s">
        <v>19</v>
      </c>
      <c r="F282" s="154" t="s">
        <v>839</v>
      </c>
      <c r="H282" s="155">
        <v>6.1849999999999996</v>
      </c>
      <c r="I282" s="156"/>
      <c r="L282" s="152"/>
      <c r="M282" s="157"/>
      <c r="T282" s="158"/>
      <c r="AT282" s="153" t="s">
        <v>142</v>
      </c>
      <c r="AU282" s="153" t="s">
        <v>81</v>
      </c>
      <c r="AV282" s="13" t="s">
        <v>81</v>
      </c>
      <c r="AW282" s="13" t="s">
        <v>33</v>
      </c>
      <c r="AX282" s="13" t="s">
        <v>73</v>
      </c>
      <c r="AY282" s="153" t="s">
        <v>131</v>
      </c>
    </row>
    <row r="283" spans="2:65" s="14" customFormat="1" ht="10.199999999999999">
      <c r="B283" s="159"/>
      <c r="D283" s="146" t="s">
        <v>142</v>
      </c>
      <c r="E283" s="160" t="s">
        <v>19</v>
      </c>
      <c r="F283" s="161" t="s">
        <v>147</v>
      </c>
      <c r="H283" s="162">
        <v>6.1849999999999996</v>
      </c>
      <c r="I283" s="163"/>
      <c r="L283" s="159"/>
      <c r="M283" s="164"/>
      <c r="T283" s="165"/>
      <c r="AT283" s="160" t="s">
        <v>142</v>
      </c>
      <c r="AU283" s="160" t="s">
        <v>81</v>
      </c>
      <c r="AV283" s="14" t="s">
        <v>87</v>
      </c>
      <c r="AW283" s="14" t="s">
        <v>33</v>
      </c>
      <c r="AX283" s="14" t="s">
        <v>34</v>
      </c>
      <c r="AY283" s="160" t="s">
        <v>131</v>
      </c>
    </row>
    <row r="284" spans="2:65" s="1" customFormat="1" ht="21.75" customHeight="1">
      <c r="B284" s="33"/>
      <c r="C284" s="166" t="s">
        <v>409</v>
      </c>
      <c r="D284" s="166" t="s">
        <v>291</v>
      </c>
      <c r="E284" s="167" t="s">
        <v>373</v>
      </c>
      <c r="F284" s="168" t="s">
        <v>374</v>
      </c>
      <c r="G284" s="169" t="s">
        <v>137</v>
      </c>
      <c r="H284" s="170">
        <v>6.8040000000000003</v>
      </c>
      <c r="I284" s="171"/>
      <c r="J284" s="172">
        <f>ROUND(I284*H284,2)</f>
        <v>0</v>
      </c>
      <c r="K284" s="168" t="s">
        <v>138</v>
      </c>
      <c r="L284" s="173"/>
      <c r="M284" s="174" t="s">
        <v>19</v>
      </c>
      <c r="N284" s="175" t="s">
        <v>44</v>
      </c>
      <c r="P284" s="137">
        <f>O284*H284</f>
        <v>0</v>
      </c>
      <c r="Q284" s="137">
        <v>1.49E-2</v>
      </c>
      <c r="R284" s="137">
        <f>Q284*H284</f>
        <v>0.1013796</v>
      </c>
      <c r="S284" s="137">
        <v>0</v>
      </c>
      <c r="T284" s="138">
        <f>S284*H284</f>
        <v>0</v>
      </c>
      <c r="AR284" s="139" t="s">
        <v>294</v>
      </c>
      <c r="AT284" s="139" t="s">
        <v>291</v>
      </c>
      <c r="AU284" s="139" t="s">
        <v>81</v>
      </c>
      <c r="AY284" s="18" t="s">
        <v>131</v>
      </c>
      <c r="BE284" s="140">
        <f>IF(N284="základní",J284,0)</f>
        <v>0</v>
      </c>
      <c r="BF284" s="140">
        <f>IF(N284="snížená",J284,0)</f>
        <v>0</v>
      </c>
      <c r="BG284" s="140">
        <f>IF(N284="zákl. přenesená",J284,0)</f>
        <v>0</v>
      </c>
      <c r="BH284" s="140">
        <f>IF(N284="sníž. přenesená",J284,0)</f>
        <v>0</v>
      </c>
      <c r="BI284" s="140">
        <f>IF(N284="nulová",J284,0)</f>
        <v>0</v>
      </c>
      <c r="BJ284" s="18" t="s">
        <v>34</v>
      </c>
      <c r="BK284" s="140">
        <f>ROUND(I284*H284,2)</f>
        <v>0</v>
      </c>
      <c r="BL284" s="18" t="s">
        <v>175</v>
      </c>
      <c r="BM284" s="139" t="s">
        <v>840</v>
      </c>
    </row>
    <row r="285" spans="2:65" s="13" customFormat="1" ht="10.199999999999999">
      <c r="B285" s="152"/>
      <c r="D285" s="146" t="s">
        <v>142</v>
      </c>
      <c r="E285" s="153" t="s">
        <v>19</v>
      </c>
      <c r="F285" s="154" t="s">
        <v>841</v>
      </c>
      <c r="H285" s="155">
        <v>6.8040000000000003</v>
      </c>
      <c r="I285" s="156"/>
      <c r="L285" s="152"/>
      <c r="M285" s="157"/>
      <c r="T285" s="158"/>
      <c r="AT285" s="153" t="s">
        <v>142</v>
      </c>
      <c r="AU285" s="153" t="s">
        <v>81</v>
      </c>
      <c r="AV285" s="13" t="s">
        <v>81</v>
      </c>
      <c r="AW285" s="13" t="s">
        <v>33</v>
      </c>
      <c r="AX285" s="13" t="s">
        <v>34</v>
      </c>
      <c r="AY285" s="153" t="s">
        <v>131</v>
      </c>
    </row>
    <row r="286" spans="2:65" s="1" customFormat="1" ht="49.05" customHeight="1">
      <c r="B286" s="33"/>
      <c r="C286" s="128" t="s">
        <v>415</v>
      </c>
      <c r="D286" s="128" t="s">
        <v>134</v>
      </c>
      <c r="E286" s="129" t="s">
        <v>842</v>
      </c>
      <c r="F286" s="130" t="s">
        <v>843</v>
      </c>
      <c r="G286" s="131" t="s">
        <v>252</v>
      </c>
      <c r="H286" s="132">
        <v>0.10199999999999999</v>
      </c>
      <c r="I286" s="133"/>
      <c r="J286" s="134">
        <f>ROUND(I286*H286,2)</f>
        <v>0</v>
      </c>
      <c r="K286" s="130" t="s">
        <v>138</v>
      </c>
      <c r="L286" s="33"/>
      <c r="M286" s="135" t="s">
        <v>19</v>
      </c>
      <c r="N286" s="136" t="s">
        <v>44</v>
      </c>
      <c r="P286" s="137">
        <f>O286*H286</f>
        <v>0</v>
      </c>
      <c r="Q286" s="137">
        <v>0</v>
      </c>
      <c r="R286" s="137">
        <f>Q286*H286</f>
        <v>0</v>
      </c>
      <c r="S286" s="137">
        <v>0</v>
      </c>
      <c r="T286" s="138">
        <f>S286*H286</f>
        <v>0</v>
      </c>
      <c r="AR286" s="139" t="s">
        <v>175</v>
      </c>
      <c r="AT286" s="139" t="s">
        <v>134</v>
      </c>
      <c r="AU286" s="139" t="s">
        <v>81</v>
      </c>
      <c r="AY286" s="18" t="s">
        <v>131</v>
      </c>
      <c r="BE286" s="140">
        <f>IF(N286="základní",J286,0)</f>
        <v>0</v>
      </c>
      <c r="BF286" s="140">
        <f>IF(N286="snížená",J286,0)</f>
        <v>0</v>
      </c>
      <c r="BG286" s="140">
        <f>IF(N286="zákl. přenesená",J286,0)</f>
        <v>0</v>
      </c>
      <c r="BH286" s="140">
        <f>IF(N286="sníž. přenesená",J286,0)</f>
        <v>0</v>
      </c>
      <c r="BI286" s="140">
        <f>IF(N286="nulová",J286,0)</f>
        <v>0</v>
      </c>
      <c r="BJ286" s="18" t="s">
        <v>34</v>
      </c>
      <c r="BK286" s="140">
        <f>ROUND(I286*H286,2)</f>
        <v>0</v>
      </c>
      <c r="BL286" s="18" t="s">
        <v>175</v>
      </c>
      <c r="BM286" s="139" t="s">
        <v>844</v>
      </c>
    </row>
    <row r="287" spans="2:65" s="1" customFormat="1" ht="10.199999999999999" hidden="1">
      <c r="B287" s="33"/>
      <c r="D287" s="141" t="s">
        <v>140</v>
      </c>
      <c r="F287" s="142" t="s">
        <v>845</v>
      </c>
      <c r="I287" s="143"/>
      <c r="L287" s="33"/>
      <c r="M287" s="144"/>
      <c r="T287" s="54"/>
      <c r="AT287" s="18" t="s">
        <v>140</v>
      </c>
      <c r="AU287" s="18" t="s">
        <v>81</v>
      </c>
    </row>
    <row r="288" spans="2:65" s="11" customFormat="1" ht="22.8" customHeight="1">
      <c r="B288" s="116"/>
      <c r="D288" s="117" t="s">
        <v>72</v>
      </c>
      <c r="E288" s="126" t="s">
        <v>382</v>
      </c>
      <c r="F288" s="126" t="s">
        <v>383</v>
      </c>
      <c r="I288" s="119"/>
      <c r="J288" s="127">
        <f>BK288</f>
        <v>0</v>
      </c>
      <c r="L288" s="116"/>
      <c r="M288" s="121"/>
      <c r="P288" s="122">
        <f>SUM(P289:P401)</f>
        <v>0</v>
      </c>
      <c r="R288" s="122">
        <f>SUM(R289:R401)</f>
        <v>0.298097</v>
      </c>
      <c r="T288" s="123">
        <f>SUM(T289:T401)</f>
        <v>1.2835597000000001</v>
      </c>
      <c r="AR288" s="117" t="s">
        <v>81</v>
      </c>
      <c r="AT288" s="124" t="s">
        <v>72</v>
      </c>
      <c r="AU288" s="124" t="s">
        <v>34</v>
      </c>
      <c r="AY288" s="117" t="s">
        <v>131</v>
      </c>
      <c r="BK288" s="125">
        <f>SUM(BK289:BK401)</f>
        <v>0</v>
      </c>
    </row>
    <row r="289" spans="2:65" s="1" customFormat="1" ht="24.15" customHeight="1">
      <c r="B289" s="33"/>
      <c r="C289" s="128" t="s">
        <v>421</v>
      </c>
      <c r="D289" s="128" t="s">
        <v>134</v>
      </c>
      <c r="E289" s="129" t="s">
        <v>385</v>
      </c>
      <c r="F289" s="130" t="s">
        <v>386</v>
      </c>
      <c r="G289" s="131" t="s">
        <v>137</v>
      </c>
      <c r="H289" s="132">
        <v>48.64</v>
      </c>
      <c r="I289" s="133"/>
      <c r="J289" s="134">
        <f>ROUND(I289*H289,2)</f>
        <v>0</v>
      </c>
      <c r="K289" s="130" t="s">
        <v>138</v>
      </c>
      <c r="L289" s="33"/>
      <c r="M289" s="135" t="s">
        <v>19</v>
      </c>
      <c r="N289" s="136" t="s">
        <v>44</v>
      </c>
      <c r="P289" s="137">
        <f>O289*H289</f>
        <v>0</v>
      </c>
      <c r="Q289" s="137">
        <v>0</v>
      </c>
      <c r="R289" s="137">
        <f>Q289*H289</f>
        <v>0</v>
      </c>
      <c r="S289" s="137">
        <v>5.94E-3</v>
      </c>
      <c r="T289" s="138">
        <f>S289*H289</f>
        <v>0.2889216</v>
      </c>
      <c r="AR289" s="139" t="s">
        <v>175</v>
      </c>
      <c r="AT289" s="139" t="s">
        <v>134</v>
      </c>
      <c r="AU289" s="139" t="s">
        <v>81</v>
      </c>
      <c r="AY289" s="18" t="s">
        <v>131</v>
      </c>
      <c r="BE289" s="140">
        <f>IF(N289="základní",J289,0)</f>
        <v>0</v>
      </c>
      <c r="BF289" s="140">
        <f>IF(N289="snížená",J289,0)</f>
        <v>0</v>
      </c>
      <c r="BG289" s="140">
        <f>IF(N289="zákl. přenesená",J289,0)</f>
        <v>0</v>
      </c>
      <c r="BH289" s="140">
        <f>IF(N289="sníž. přenesená",J289,0)</f>
        <v>0</v>
      </c>
      <c r="BI289" s="140">
        <f>IF(N289="nulová",J289,0)</f>
        <v>0</v>
      </c>
      <c r="BJ289" s="18" t="s">
        <v>34</v>
      </c>
      <c r="BK289" s="140">
        <f>ROUND(I289*H289,2)</f>
        <v>0</v>
      </c>
      <c r="BL289" s="18" t="s">
        <v>175</v>
      </c>
      <c r="BM289" s="139" t="s">
        <v>846</v>
      </c>
    </row>
    <row r="290" spans="2:65" s="1" customFormat="1" ht="10.199999999999999" hidden="1">
      <c r="B290" s="33"/>
      <c r="D290" s="141" t="s">
        <v>140</v>
      </c>
      <c r="F290" s="142" t="s">
        <v>388</v>
      </c>
      <c r="I290" s="143"/>
      <c r="L290" s="33"/>
      <c r="M290" s="144"/>
      <c r="T290" s="54"/>
      <c r="AT290" s="18" t="s">
        <v>140</v>
      </c>
      <c r="AU290" s="18" t="s">
        <v>81</v>
      </c>
    </row>
    <row r="291" spans="2:65" s="12" customFormat="1" ht="10.199999999999999">
      <c r="B291" s="145"/>
      <c r="D291" s="146" t="s">
        <v>142</v>
      </c>
      <c r="E291" s="147" t="s">
        <v>19</v>
      </c>
      <c r="F291" s="148" t="s">
        <v>847</v>
      </c>
      <c r="H291" s="147" t="s">
        <v>19</v>
      </c>
      <c r="I291" s="149"/>
      <c r="L291" s="145"/>
      <c r="M291" s="150"/>
      <c r="T291" s="151"/>
      <c r="AT291" s="147" t="s">
        <v>142</v>
      </c>
      <c r="AU291" s="147" t="s">
        <v>81</v>
      </c>
      <c r="AV291" s="12" t="s">
        <v>34</v>
      </c>
      <c r="AW291" s="12" t="s">
        <v>33</v>
      </c>
      <c r="AX291" s="12" t="s">
        <v>73</v>
      </c>
      <c r="AY291" s="147" t="s">
        <v>131</v>
      </c>
    </row>
    <row r="292" spans="2:65" s="13" customFormat="1" ht="10.199999999999999">
      <c r="B292" s="152"/>
      <c r="D292" s="146" t="s">
        <v>142</v>
      </c>
      <c r="E292" s="153" t="s">
        <v>19</v>
      </c>
      <c r="F292" s="154" t="s">
        <v>768</v>
      </c>
      <c r="H292" s="155">
        <v>48.64</v>
      </c>
      <c r="I292" s="156"/>
      <c r="L292" s="152"/>
      <c r="M292" s="157"/>
      <c r="T292" s="158"/>
      <c r="AT292" s="153" t="s">
        <v>142</v>
      </c>
      <c r="AU292" s="153" t="s">
        <v>81</v>
      </c>
      <c r="AV292" s="13" t="s">
        <v>81</v>
      </c>
      <c r="AW292" s="13" t="s">
        <v>33</v>
      </c>
      <c r="AX292" s="13" t="s">
        <v>73</v>
      </c>
      <c r="AY292" s="153" t="s">
        <v>131</v>
      </c>
    </row>
    <row r="293" spans="2:65" s="14" customFormat="1" ht="10.199999999999999">
      <c r="B293" s="159"/>
      <c r="D293" s="146" t="s">
        <v>142</v>
      </c>
      <c r="E293" s="160" t="s">
        <v>19</v>
      </c>
      <c r="F293" s="161" t="s">
        <v>147</v>
      </c>
      <c r="H293" s="162">
        <v>48.64</v>
      </c>
      <c r="I293" s="163"/>
      <c r="L293" s="159"/>
      <c r="M293" s="164"/>
      <c r="T293" s="165"/>
      <c r="AT293" s="160" t="s">
        <v>142</v>
      </c>
      <c r="AU293" s="160" t="s">
        <v>81</v>
      </c>
      <c r="AV293" s="14" t="s">
        <v>87</v>
      </c>
      <c r="AW293" s="14" t="s">
        <v>33</v>
      </c>
      <c r="AX293" s="14" t="s">
        <v>34</v>
      </c>
      <c r="AY293" s="160" t="s">
        <v>131</v>
      </c>
    </row>
    <row r="294" spans="2:65" s="1" customFormat="1" ht="21.75" customHeight="1">
      <c r="B294" s="33"/>
      <c r="C294" s="128" t="s">
        <v>426</v>
      </c>
      <c r="D294" s="128" t="s">
        <v>134</v>
      </c>
      <c r="E294" s="129" t="s">
        <v>848</v>
      </c>
      <c r="F294" s="130" t="s">
        <v>849</v>
      </c>
      <c r="G294" s="131" t="s">
        <v>214</v>
      </c>
      <c r="H294" s="132">
        <v>5.12</v>
      </c>
      <c r="I294" s="133"/>
      <c r="J294" s="134">
        <f>ROUND(I294*H294,2)</f>
        <v>0</v>
      </c>
      <c r="K294" s="130" t="s">
        <v>138</v>
      </c>
      <c r="L294" s="33"/>
      <c r="M294" s="135" t="s">
        <v>19</v>
      </c>
      <c r="N294" s="136" t="s">
        <v>44</v>
      </c>
      <c r="P294" s="137">
        <f>O294*H294</f>
        <v>0</v>
      </c>
      <c r="Q294" s="137">
        <v>0</v>
      </c>
      <c r="R294" s="137">
        <f>Q294*H294</f>
        <v>0</v>
      </c>
      <c r="S294" s="137">
        <v>1.6999999999999999E-3</v>
      </c>
      <c r="T294" s="138">
        <f>S294*H294</f>
        <v>8.7039999999999999E-3</v>
      </c>
      <c r="AR294" s="139" t="s">
        <v>175</v>
      </c>
      <c r="AT294" s="139" t="s">
        <v>134</v>
      </c>
      <c r="AU294" s="139" t="s">
        <v>81</v>
      </c>
      <c r="AY294" s="18" t="s">
        <v>131</v>
      </c>
      <c r="BE294" s="140">
        <f>IF(N294="základní",J294,0)</f>
        <v>0</v>
      </c>
      <c r="BF294" s="140">
        <f>IF(N294="snížená",J294,0)</f>
        <v>0</v>
      </c>
      <c r="BG294" s="140">
        <f>IF(N294="zákl. přenesená",J294,0)</f>
        <v>0</v>
      </c>
      <c r="BH294" s="140">
        <f>IF(N294="sníž. přenesená",J294,0)</f>
        <v>0</v>
      </c>
      <c r="BI294" s="140">
        <f>IF(N294="nulová",J294,0)</f>
        <v>0</v>
      </c>
      <c r="BJ294" s="18" t="s">
        <v>34</v>
      </c>
      <c r="BK294" s="140">
        <f>ROUND(I294*H294,2)</f>
        <v>0</v>
      </c>
      <c r="BL294" s="18" t="s">
        <v>175</v>
      </c>
      <c r="BM294" s="139" t="s">
        <v>850</v>
      </c>
    </row>
    <row r="295" spans="2:65" s="1" customFormat="1" ht="10.199999999999999" hidden="1">
      <c r="B295" s="33"/>
      <c r="D295" s="141" t="s">
        <v>140</v>
      </c>
      <c r="F295" s="142" t="s">
        <v>851</v>
      </c>
      <c r="I295" s="143"/>
      <c r="L295" s="33"/>
      <c r="M295" s="144"/>
      <c r="T295" s="54"/>
      <c r="AT295" s="18" t="s">
        <v>140</v>
      </c>
      <c r="AU295" s="18" t="s">
        <v>81</v>
      </c>
    </row>
    <row r="296" spans="2:65" s="12" customFormat="1" ht="10.199999999999999">
      <c r="B296" s="145"/>
      <c r="D296" s="146" t="s">
        <v>142</v>
      </c>
      <c r="E296" s="147" t="s">
        <v>19</v>
      </c>
      <c r="F296" s="148" t="s">
        <v>767</v>
      </c>
      <c r="H296" s="147" t="s">
        <v>19</v>
      </c>
      <c r="I296" s="149"/>
      <c r="L296" s="145"/>
      <c r="M296" s="150"/>
      <c r="T296" s="151"/>
      <c r="AT296" s="147" t="s">
        <v>142</v>
      </c>
      <c r="AU296" s="147" t="s">
        <v>81</v>
      </c>
      <c r="AV296" s="12" t="s">
        <v>34</v>
      </c>
      <c r="AW296" s="12" t="s">
        <v>33</v>
      </c>
      <c r="AX296" s="12" t="s">
        <v>73</v>
      </c>
      <c r="AY296" s="147" t="s">
        <v>131</v>
      </c>
    </row>
    <row r="297" spans="2:65" s="13" customFormat="1" ht="10.199999999999999">
      <c r="B297" s="152"/>
      <c r="D297" s="146" t="s">
        <v>142</v>
      </c>
      <c r="E297" s="153" t="s">
        <v>19</v>
      </c>
      <c r="F297" s="154" t="s">
        <v>852</v>
      </c>
      <c r="H297" s="155">
        <v>5.12</v>
      </c>
      <c r="I297" s="156"/>
      <c r="L297" s="152"/>
      <c r="M297" s="157"/>
      <c r="T297" s="158"/>
      <c r="AT297" s="153" t="s">
        <v>142</v>
      </c>
      <c r="AU297" s="153" t="s">
        <v>81</v>
      </c>
      <c r="AV297" s="13" t="s">
        <v>81</v>
      </c>
      <c r="AW297" s="13" t="s">
        <v>33</v>
      </c>
      <c r="AX297" s="13" t="s">
        <v>73</v>
      </c>
      <c r="AY297" s="153" t="s">
        <v>131</v>
      </c>
    </row>
    <row r="298" spans="2:65" s="14" customFormat="1" ht="10.199999999999999">
      <c r="B298" s="159"/>
      <c r="D298" s="146" t="s">
        <v>142</v>
      </c>
      <c r="E298" s="160" t="s">
        <v>19</v>
      </c>
      <c r="F298" s="161" t="s">
        <v>147</v>
      </c>
      <c r="H298" s="162">
        <v>5.12</v>
      </c>
      <c r="I298" s="163"/>
      <c r="L298" s="159"/>
      <c r="M298" s="164"/>
      <c r="T298" s="165"/>
      <c r="AT298" s="160" t="s">
        <v>142</v>
      </c>
      <c r="AU298" s="160" t="s">
        <v>81</v>
      </c>
      <c r="AV298" s="14" t="s">
        <v>87</v>
      </c>
      <c r="AW298" s="14" t="s">
        <v>33</v>
      </c>
      <c r="AX298" s="14" t="s">
        <v>34</v>
      </c>
      <c r="AY298" s="160" t="s">
        <v>131</v>
      </c>
    </row>
    <row r="299" spans="2:65" s="1" customFormat="1" ht="24.15" customHeight="1">
      <c r="B299" s="33"/>
      <c r="C299" s="128" t="s">
        <v>431</v>
      </c>
      <c r="D299" s="128" t="s">
        <v>134</v>
      </c>
      <c r="E299" s="129" t="s">
        <v>853</v>
      </c>
      <c r="F299" s="130" t="s">
        <v>854</v>
      </c>
      <c r="G299" s="131" t="s">
        <v>214</v>
      </c>
      <c r="H299" s="132">
        <v>19</v>
      </c>
      <c r="I299" s="133"/>
      <c r="J299" s="134">
        <f>ROUND(I299*H299,2)</f>
        <v>0</v>
      </c>
      <c r="K299" s="130" t="s">
        <v>138</v>
      </c>
      <c r="L299" s="33"/>
      <c r="M299" s="135" t="s">
        <v>19</v>
      </c>
      <c r="N299" s="136" t="s">
        <v>44</v>
      </c>
      <c r="P299" s="137">
        <f>O299*H299</f>
        <v>0</v>
      </c>
      <c r="Q299" s="137">
        <v>0</v>
      </c>
      <c r="R299" s="137">
        <f>Q299*H299</f>
        <v>0</v>
      </c>
      <c r="S299" s="137">
        <v>1.7700000000000001E-3</v>
      </c>
      <c r="T299" s="138">
        <f>S299*H299</f>
        <v>3.363E-2</v>
      </c>
      <c r="AR299" s="139" t="s">
        <v>175</v>
      </c>
      <c r="AT299" s="139" t="s">
        <v>134</v>
      </c>
      <c r="AU299" s="139" t="s">
        <v>81</v>
      </c>
      <c r="AY299" s="18" t="s">
        <v>131</v>
      </c>
      <c r="BE299" s="140">
        <f>IF(N299="základní",J299,0)</f>
        <v>0</v>
      </c>
      <c r="BF299" s="140">
        <f>IF(N299="snížená",J299,0)</f>
        <v>0</v>
      </c>
      <c r="BG299" s="140">
        <f>IF(N299="zákl. přenesená",J299,0)</f>
        <v>0</v>
      </c>
      <c r="BH299" s="140">
        <f>IF(N299="sníž. přenesená",J299,0)</f>
        <v>0</v>
      </c>
      <c r="BI299" s="140">
        <f>IF(N299="nulová",J299,0)</f>
        <v>0</v>
      </c>
      <c r="BJ299" s="18" t="s">
        <v>34</v>
      </c>
      <c r="BK299" s="140">
        <f>ROUND(I299*H299,2)</f>
        <v>0</v>
      </c>
      <c r="BL299" s="18" t="s">
        <v>175</v>
      </c>
      <c r="BM299" s="139" t="s">
        <v>855</v>
      </c>
    </row>
    <row r="300" spans="2:65" s="1" customFormat="1" ht="10.199999999999999" hidden="1">
      <c r="B300" s="33"/>
      <c r="D300" s="141" t="s">
        <v>140</v>
      </c>
      <c r="F300" s="142" t="s">
        <v>856</v>
      </c>
      <c r="I300" s="143"/>
      <c r="L300" s="33"/>
      <c r="M300" s="144"/>
      <c r="T300" s="54"/>
      <c r="AT300" s="18" t="s">
        <v>140</v>
      </c>
      <c r="AU300" s="18" t="s">
        <v>81</v>
      </c>
    </row>
    <row r="301" spans="2:65" s="12" customFormat="1" ht="10.199999999999999">
      <c r="B301" s="145"/>
      <c r="D301" s="146" t="s">
        <v>142</v>
      </c>
      <c r="E301" s="147" t="s">
        <v>19</v>
      </c>
      <c r="F301" s="148" t="s">
        <v>767</v>
      </c>
      <c r="H301" s="147" t="s">
        <v>19</v>
      </c>
      <c r="I301" s="149"/>
      <c r="L301" s="145"/>
      <c r="M301" s="150"/>
      <c r="T301" s="151"/>
      <c r="AT301" s="147" t="s">
        <v>142</v>
      </c>
      <c r="AU301" s="147" t="s">
        <v>81</v>
      </c>
      <c r="AV301" s="12" t="s">
        <v>34</v>
      </c>
      <c r="AW301" s="12" t="s">
        <v>33</v>
      </c>
      <c r="AX301" s="12" t="s">
        <v>73</v>
      </c>
      <c r="AY301" s="147" t="s">
        <v>131</v>
      </c>
    </row>
    <row r="302" spans="2:65" s="13" customFormat="1" ht="10.199999999999999">
      <c r="B302" s="152"/>
      <c r="D302" s="146" t="s">
        <v>142</v>
      </c>
      <c r="E302" s="153" t="s">
        <v>19</v>
      </c>
      <c r="F302" s="154" t="s">
        <v>420</v>
      </c>
      <c r="H302" s="155">
        <v>19</v>
      </c>
      <c r="I302" s="156"/>
      <c r="L302" s="152"/>
      <c r="M302" s="157"/>
      <c r="T302" s="158"/>
      <c r="AT302" s="153" t="s">
        <v>142</v>
      </c>
      <c r="AU302" s="153" t="s">
        <v>81</v>
      </c>
      <c r="AV302" s="13" t="s">
        <v>81</v>
      </c>
      <c r="AW302" s="13" t="s">
        <v>33</v>
      </c>
      <c r="AX302" s="13" t="s">
        <v>73</v>
      </c>
      <c r="AY302" s="153" t="s">
        <v>131</v>
      </c>
    </row>
    <row r="303" spans="2:65" s="14" customFormat="1" ht="10.199999999999999">
      <c r="B303" s="159"/>
      <c r="D303" s="146" t="s">
        <v>142</v>
      </c>
      <c r="E303" s="160" t="s">
        <v>19</v>
      </c>
      <c r="F303" s="161" t="s">
        <v>147</v>
      </c>
      <c r="H303" s="162">
        <v>19</v>
      </c>
      <c r="I303" s="163"/>
      <c r="L303" s="159"/>
      <c r="M303" s="164"/>
      <c r="T303" s="165"/>
      <c r="AT303" s="160" t="s">
        <v>142</v>
      </c>
      <c r="AU303" s="160" t="s">
        <v>81</v>
      </c>
      <c r="AV303" s="14" t="s">
        <v>87</v>
      </c>
      <c r="AW303" s="14" t="s">
        <v>33</v>
      </c>
      <c r="AX303" s="14" t="s">
        <v>34</v>
      </c>
      <c r="AY303" s="160" t="s">
        <v>131</v>
      </c>
    </row>
    <row r="304" spans="2:65" s="1" customFormat="1" ht="24.15" customHeight="1">
      <c r="B304" s="33"/>
      <c r="C304" s="128" t="s">
        <v>440</v>
      </c>
      <c r="D304" s="128" t="s">
        <v>134</v>
      </c>
      <c r="E304" s="129" t="s">
        <v>397</v>
      </c>
      <c r="F304" s="130" t="s">
        <v>398</v>
      </c>
      <c r="G304" s="131" t="s">
        <v>214</v>
      </c>
      <c r="H304" s="132">
        <v>24</v>
      </c>
      <c r="I304" s="133"/>
      <c r="J304" s="134">
        <f>ROUND(I304*H304,2)</f>
        <v>0</v>
      </c>
      <c r="K304" s="130" t="s">
        <v>138</v>
      </c>
      <c r="L304" s="33"/>
      <c r="M304" s="135" t="s">
        <v>19</v>
      </c>
      <c r="N304" s="136" t="s">
        <v>44</v>
      </c>
      <c r="P304" s="137">
        <f>O304*H304</f>
        <v>0</v>
      </c>
      <c r="Q304" s="137">
        <v>0</v>
      </c>
      <c r="R304" s="137">
        <f>Q304*H304</f>
        <v>0</v>
      </c>
      <c r="S304" s="137">
        <v>1.91E-3</v>
      </c>
      <c r="T304" s="138">
        <f>S304*H304</f>
        <v>4.5839999999999999E-2</v>
      </c>
      <c r="AR304" s="139" t="s">
        <v>175</v>
      </c>
      <c r="AT304" s="139" t="s">
        <v>134</v>
      </c>
      <c r="AU304" s="139" t="s">
        <v>81</v>
      </c>
      <c r="AY304" s="18" t="s">
        <v>131</v>
      </c>
      <c r="BE304" s="140">
        <f>IF(N304="základní",J304,0)</f>
        <v>0</v>
      </c>
      <c r="BF304" s="140">
        <f>IF(N304="snížená",J304,0)</f>
        <v>0</v>
      </c>
      <c r="BG304" s="140">
        <f>IF(N304="zákl. přenesená",J304,0)</f>
        <v>0</v>
      </c>
      <c r="BH304" s="140">
        <f>IF(N304="sníž. přenesená",J304,0)</f>
        <v>0</v>
      </c>
      <c r="BI304" s="140">
        <f>IF(N304="nulová",J304,0)</f>
        <v>0</v>
      </c>
      <c r="BJ304" s="18" t="s">
        <v>34</v>
      </c>
      <c r="BK304" s="140">
        <f>ROUND(I304*H304,2)</f>
        <v>0</v>
      </c>
      <c r="BL304" s="18" t="s">
        <v>175</v>
      </c>
      <c r="BM304" s="139" t="s">
        <v>857</v>
      </c>
    </row>
    <row r="305" spans="2:65" s="1" customFormat="1" ht="10.199999999999999" hidden="1">
      <c r="B305" s="33"/>
      <c r="D305" s="141" t="s">
        <v>140</v>
      </c>
      <c r="F305" s="142" t="s">
        <v>400</v>
      </c>
      <c r="I305" s="143"/>
      <c r="L305" s="33"/>
      <c r="M305" s="144"/>
      <c r="T305" s="54"/>
      <c r="AT305" s="18" t="s">
        <v>140</v>
      </c>
      <c r="AU305" s="18" t="s">
        <v>81</v>
      </c>
    </row>
    <row r="306" spans="2:65" s="12" customFormat="1" ht="10.199999999999999">
      <c r="B306" s="145"/>
      <c r="D306" s="146" t="s">
        <v>142</v>
      </c>
      <c r="E306" s="147" t="s">
        <v>19</v>
      </c>
      <c r="F306" s="148" t="s">
        <v>858</v>
      </c>
      <c r="H306" s="147" t="s">
        <v>19</v>
      </c>
      <c r="I306" s="149"/>
      <c r="L306" s="145"/>
      <c r="M306" s="150"/>
      <c r="T306" s="151"/>
      <c r="AT306" s="147" t="s">
        <v>142</v>
      </c>
      <c r="AU306" s="147" t="s">
        <v>81</v>
      </c>
      <c r="AV306" s="12" t="s">
        <v>34</v>
      </c>
      <c r="AW306" s="12" t="s">
        <v>33</v>
      </c>
      <c r="AX306" s="12" t="s">
        <v>73</v>
      </c>
      <c r="AY306" s="147" t="s">
        <v>131</v>
      </c>
    </row>
    <row r="307" spans="2:65" s="13" customFormat="1" ht="10.199999999999999">
      <c r="B307" s="152"/>
      <c r="D307" s="146" t="s">
        <v>142</v>
      </c>
      <c r="E307" s="153" t="s">
        <v>19</v>
      </c>
      <c r="F307" s="154" t="s">
        <v>859</v>
      </c>
      <c r="H307" s="155">
        <v>24</v>
      </c>
      <c r="I307" s="156"/>
      <c r="L307" s="152"/>
      <c r="M307" s="157"/>
      <c r="T307" s="158"/>
      <c r="AT307" s="153" t="s">
        <v>142</v>
      </c>
      <c r="AU307" s="153" t="s">
        <v>81</v>
      </c>
      <c r="AV307" s="13" t="s">
        <v>81</v>
      </c>
      <c r="AW307" s="13" t="s">
        <v>33</v>
      </c>
      <c r="AX307" s="13" t="s">
        <v>73</v>
      </c>
      <c r="AY307" s="153" t="s">
        <v>131</v>
      </c>
    </row>
    <row r="308" spans="2:65" s="14" customFormat="1" ht="10.199999999999999">
      <c r="B308" s="159"/>
      <c r="D308" s="146" t="s">
        <v>142</v>
      </c>
      <c r="E308" s="160" t="s">
        <v>19</v>
      </c>
      <c r="F308" s="161" t="s">
        <v>147</v>
      </c>
      <c r="H308" s="162">
        <v>24</v>
      </c>
      <c r="I308" s="163"/>
      <c r="L308" s="159"/>
      <c r="M308" s="164"/>
      <c r="T308" s="165"/>
      <c r="AT308" s="160" t="s">
        <v>142</v>
      </c>
      <c r="AU308" s="160" t="s">
        <v>81</v>
      </c>
      <c r="AV308" s="14" t="s">
        <v>87</v>
      </c>
      <c r="AW308" s="14" t="s">
        <v>33</v>
      </c>
      <c r="AX308" s="14" t="s">
        <v>34</v>
      </c>
      <c r="AY308" s="160" t="s">
        <v>131</v>
      </c>
    </row>
    <row r="309" spans="2:65" s="1" customFormat="1" ht="24.15" customHeight="1">
      <c r="B309" s="33"/>
      <c r="C309" s="128" t="s">
        <v>446</v>
      </c>
      <c r="D309" s="128" t="s">
        <v>134</v>
      </c>
      <c r="E309" s="129" t="s">
        <v>402</v>
      </c>
      <c r="F309" s="130" t="s">
        <v>403</v>
      </c>
      <c r="G309" s="131" t="s">
        <v>214</v>
      </c>
      <c r="H309" s="132">
        <v>50.57</v>
      </c>
      <c r="I309" s="133"/>
      <c r="J309" s="134">
        <f>ROUND(I309*H309,2)</f>
        <v>0</v>
      </c>
      <c r="K309" s="130" t="s">
        <v>138</v>
      </c>
      <c r="L309" s="33"/>
      <c r="M309" s="135" t="s">
        <v>19</v>
      </c>
      <c r="N309" s="136" t="s">
        <v>44</v>
      </c>
      <c r="P309" s="137">
        <f>O309*H309</f>
        <v>0</v>
      </c>
      <c r="Q309" s="137">
        <v>0</v>
      </c>
      <c r="R309" s="137">
        <f>Q309*H309</f>
        <v>0</v>
      </c>
      <c r="S309" s="137">
        <v>2.2300000000000002E-3</v>
      </c>
      <c r="T309" s="138">
        <f>S309*H309</f>
        <v>0.11277110000000001</v>
      </c>
      <c r="AR309" s="139" t="s">
        <v>175</v>
      </c>
      <c r="AT309" s="139" t="s">
        <v>134</v>
      </c>
      <c r="AU309" s="139" t="s">
        <v>81</v>
      </c>
      <c r="AY309" s="18" t="s">
        <v>131</v>
      </c>
      <c r="BE309" s="140">
        <f>IF(N309="základní",J309,0)</f>
        <v>0</v>
      </c>
      <c r="BF309" s="140">
        <f>IF(N309="snížená",J309,0)</f>
        <v>0</v>
      </c>
      <c r="BG309" s="140">
        <f>IF(N309="zákl. přenesená",J309,0)</f>
        <v>0</v>
      </c>
      <c r="BH309" s="140">
        <f>IF(N309="sníž. přenesená",J309,0)</f>
        <v>0</v>
      </c>
      <c r="BI309" s="140">
        <f>IF(N309="nulová",J309,0)</f>
        <v>0</v>
      </c>
      <c r="BJ309" s="18" t="s">
        <v>34</v>
      </c>
      <c r="BK309" s="140">
        <f>ROUND(I309*H309,2)</f>
        <v>0</v>
      </c>
      <c r="BL309" s="18" t="s">
        <v>175</v>
      </c>
      <c r="BM309" s="139" t="s">
        <v>860</v>
      </c>
    </row>
    <row r="310" spans="2:65" s="1" customFormat="1" ht="10.199999999999999" hidden="1">
      <c r="B310" s="33"/>
      <c r="D310" s="141" t="s">
        <v>140</v>
      </c>
      <c r="F310" s="142" t="s">
        <v>405</v>
      </c>
      <c r="I310" s="143"/>
      <c r="L310" s="33"/>
      <c r="M310" s="144"/>
      <c r="T310" s="54"/>
      <c r="AT310" s="18" t="s">
        <v>140</v>
      </c>
      <c r="AU310" s="18" t="s">
        <v>81</v>
      </c>
    </row>
    <row r="311" spans="2:65" s="12" customFormat="1" ht="10.199999999999999">
      <c r="B311" s="145"/>
      <c r="D311" s="146" t="s">
        <v>142</v>
      </c>
      <c r="E311" s="147" t="s">
        <v>19</v>
      </c>
      <c r="F311" s="148" t="s">
        <v>861</v>
      </c>
      <c r="H311" s="147" t="s">
        <v>19</v>
      </c>
      <c r="I311" s="149"/>
      <c r="L311" s="145"/>
      <c r="M311" s="150"/>
      <c r="T311" s="151"/>
      <c r="AT311" s="147" t="s">
        <v>142</v>
      </c>
      <c r="AU311" s="147" t="s">
        <v>81</v>
      </c>
      <c r="AV311" s="12" t="s">
        <v>34</v>
      </c>
      <c r="AW311" s="12" t="s">
        <v>33</v>
      </c>
      <c r="AX311" s="12" t="s">
        <v>73</v>
      </c>
      <c r="AY311" s="147" t="s">
        <v>131</v>
      </c>
    </row>
    <row r="312" spans="2:65" s="13" customFormat="1" ht="10.199999999999999">
      <c r="B312" s="152"/>
      <c r="D312" s="146" t="s">
        <v>142</v>
      </c>
      <c r="E312" s="153" t="s">
        <v>19</v>
      </c>
      <c r="F312" s="154" t="s">
        <v>779</v>
      </c>
      <c r="H312" s="155">
        <v>24.74</v>
      </c>
      <c r="I312" s="156"/>
      <c r="L312" s="152"/>
      <c r="M312" s="157"/>
      <c r="T312" s="158"/>
      <c r="AT312" s="153" t="s">
        <v>142</v>
      </c>
      <c r="AU312" s="153" t="s">
        <v>81</v>
      </c>
      <c r="AV312" s="13" t="s">
        <v>81</v>
      </c>
      <c r="AW312" s="13" t="s">
        <v>33</v>
      </c>
      <c r="AX312" s="13" t="s">
        <v>73</v>
      </c>
      <c r="AY312" s="153" t="s">
        <v>131</v>
      </c>
    </row>
    <row r="313" spans="2:65" s="12" customFormat="1" ht="10.199999999999999">
      <c r="B313" s="145"/>
      <c r="D313" s="146" t="s">
        <v>142</v>
      </c>
      <c r="E313" s="147" t="s">
        <v>19</v>
      </c>
      <c r="F313" s="148" t="s">
        <v>862</v>
      </c>
      <c r="H313" s="147" t="s">
        <v>19</v>
      </c>
      <c r="I313" s="149"/>
      <c r="L313" s="145"/>
      <c r="M313" s="150"/>
      <c r="T313" s="151"/>
      <c r="AT313" s="147" t="s">
        <v>142</v>
      </c>
      <c r="AU313" s="147" t="s">
        <v>81</v>
      </c>
      <c r="AV313" s="12" t="s">
        <v>34</v>
      </c>
      <c r="AW313" s="12" t="s">
        <v>33</v>
      </c>
      <c r="AX313" s="12" t="s">
        <v>73</v>
      </c>
      <c r="AY313" s="147" t="s">
        <v>131</v>
      </c>
    </row>
    <row r="314" spans="2:65" s="13" customFormat="1" ht="10.199999999999999">
      <c r="B314" s="152"/>
      <c r="D314" s="146" t="s">
        <v>142</v>
      </c>
      <c r="E314" s="153" t="s">
        <v>19</v>
      </c>
      <c r="F314" s="154" t="s">
        <v>863</v>
      </c>
      <c r="H314" s="155">
        <v>25.83</v>
      </c>
      <c r="I314" s="156"/>
      <c r="L314" s="152"/>
      <c r="M314" s="157"/>
      <c r="T314" s="158"/>
      <c r="AT314" s="153" t="s">
        <v>142</v>
      </c>
      <c r="AU314" s="153" t="s">
        <v>81</v>
      </c>
      <c r="AV314" s="13" t="s">
        <v>81</v>
      </c>
      <c r="AW314" s="13" t="s">
        <v>33</v>
      </c>
      <c r="AX314" s="13" t="s">
        <v>73</v>
      </c>
      <c r="AY314" s="153" t="s">
        <v>131</v>
      </c>
    </row>
    <row r="315" spans="2:65" s="14" customFormat="1" ht="10.199999999999999">
      <c r="B315" s="159"/>
      <c r="D315" s="146" t="s">
        <v>142</v>
      </c>
      <c r="E315" s="160" t="s">
        <v>19</v>
      </c>
      <c r="F315" s="161" t="s">
        <v>147</v>
      </c>
      <c r="H315" s="162">
        <v>50.57</v>
      </c>
      <c r="I315" s="163"/>
      <c r="L315" s="159"/>
      <c r="M315" s="164"/>
      <c r="T315" s="165"/>
      <c r="AT315" s="160" t="s">
        <v>142</v>
      </c>
      <c r="AU315" s="160" t="s">
        <v>81</v>
      </c>
      <c r="AV315" s="14" t="s">
        <v>87</v>
      </c>
      <c r="AW315" s="14" t="s">
        <v>33</v>
      </c>
      <c r="AX315" s="14" t="s">
        <v>34</v>
      </c>
      <c r="AY315" s="160" t="s">
        <v>131</v>
      </c>
    </row>
    <row r="316" spans="2:65" s="1" customFormat="1" ht="21.75" customHeight="1">
      <c r="B316" s="33"/>
      <c r="C316" s="128" t="s">
        <v>453</v>
      </c>
      <c r="D316" s="128" t="s">
        <v>134</v>
      </c>
      <c r="E316" s="129" t="s">
        <v>410</v>
      </c>
      <c r="F316" s="130" t="s">
        <v>411</v>
      </c>
      <c r="G316" s="131" t="s">
        <v>214</v>
      </c>
      <c r="H316" s="132">
        <v>88.94</v>
      </c>
      <c r="I316" s="133"/>
      <c r="J316" s="134">
        <f>ROUND(I316*H316,2)</f>
        <v>0</v>
      </c>
      <c r="K316" s="130" t="s">
        <v>138</v>
      </c>
      <c r="L316" s="33"/>
      <c r="M316" s="135" t="s">
        <v>19</v>
      </c>
      <c r="N316" s="136" t="s">
        <v>44</v>
      </c>
      <c r="P316" s="137">
        <f>O316*H316</f>
        <v>0</v>
      </c>
      <c r="Q316" s="137">
        <v>0</v>
      </c>
      <c r="R316" s="137">
        <f>Q316*H316</f>
        <v>0</v>
      </c>
      <c r="S316" s="137">
        <v>1.75E-3</v>
      </c>
      <c r="T316" s="138">
        <f>S316*H316</f>
        <v>0.15564500000000001</v>
      </c>
      <c r="AR316" s="139" t="s">
        <v>175</v>
      </c>
      <c r="AT316" s="139" t="s">
        <v>134</v>
      </c>
      <c r="AU316" s="139" t="s">
        <v>81</v>
      </c>
      <c r="AY316" s="18" t="s">
        <v>131</v>
      </c>
      <c r="BE316" s="140">
        <f>IF(N316="základní",J316,0)</f>
        <v>0</v>
      </c>
      <c r="BF316" s="140">
        <f>IF(N316="snížená",J316,0)</f>
        <v>0</v>
      </c>
      <c r="BG316" s="140">
        <f>IF(N316="zákl. přenesená",J316,0)</f>
        <v>0</v>
      </c>
      <c r="BH316" s="140">
        <f>IF(N316="sníž. přenesená",J316,0)</f>
        <v>0</v>
      </c>
      <c r="BI316" s="140">
        <f>IF(N316="nulová",J316,0)</f>
        <v>0</v>
      </c>
      <c r="BJ316" s="18" t="s">
        <v>34</v>
      </c>
      <c r="BK316" s="140">
        <f>ROUND(I316*H316,2)</f>
        <v>0</v>
      </c>
      <c r="BL316" s="18" t="s">
        <v>175</v>
      </c>
      <c r="BM316" s="139" t="s">
        <v>864</v>
      </c>
    </row>
    <row r="317" spans="2:65" s="1" customFormat="1" ht="10.199999999999999" hidden="1">
      <c r="B317" s="33"/>
      <c r="D317" s="141" t="s">
        <v>140</v>
      </c>
      <c r="F317" s="142" t="s">
        <v>413</v>
      </c>
      <c r="I317" s="143"/>
      <c r="L317" s="33"/>
      <c r="M317" s="144"/>
      <c r="T317" s="54"/>
      <c r="AT317" s="18" t="s">
        <v>140</v>
      </c>
      <c r="AU317" s="18" t="s">
        <v>81</v>
      </c>
    </row>
    <row r="318" spans="2:65" s="12" customFormat="1" ht="10.199999999999999">
      <c r="B318" s="145"/>
      <c r="D318" s="146" t="s">
        <v>142</v>
      </c>
      <c r="E318" s="147" t="s">
        <v>19</v>
      </c>
      <c r="F318" s="148" t="s">
        <v>865</v>
      </c>
      <c r="H318" s="147" t="s">
        <v>19</v>
      </c>
      <c r="I318" s="149"/>
      <c r="L318" s="145"/>
      <c r="M318" s="150"/>
      <c r="T318" s="151"/>
      <c r="AT318" s="147" t="s">
        <v>142</v>
      </c>
      <c r="AU318" s="147" t="s">
        <v>81</v>
      </c>
      <c r="AV318" s="12" t="s">
        <v>34</v>
      </c>
      <c r="AW318" s="12" t="s">
        <v>33</v>
      </c>
      <c r="AX318" s="12" t="s">
        <v>73</v>
      </c>
      <c r="AY318" s="147" t="s">
        <v>131</v>
      </c>
    </row>
    <row r="319" spans="2:65" s="13" customFormat="1" ht="10.199999999999999">
      <c r="B319" s="152"/>
      <c r="D319" s="146" t="s">
        <v>142</v>
      </c>
      <c r="E319" s="153" t="s">
        <v>19</v>
      </c>
      <c r="F319" s="154" t="s">
        <v>420</v>
      </c>
      <c r="H319" s="155">
        <v>19</v>
      </c>
      <c r="I319" s="156"/>
      <c r="L319" s="152"/>
      <c r="M319" s="157"/>
      <c r="T319" s="158"/>
      <c r="AT319" s="153" t="s">
        <v>142</v>
      </c>
      <c r="AU319" s="153" t="s">
        <v>81</v>
      </c>
      <c r="AV319" s="13" t="s">
        <v>81</v>
      </c>
      <c r="AW319" s="13" t="s">
        <v>33</v>
      </c>
      <c r="AX319" s="13" t="s">
        <v>73</v>
      </c>
      <c r="AY319" s="153" t="s">
        <v>131</v>
      </c>
    </row>
    <row r="320" spans="2:65" s="12" customFormat="1" ht="10.199999999999999">
      <c r="B320" s="145"/>
      <c r="D320" s="146" t="s">
        <v>142</v>
      </c>
      <c r="E320" s="147" t="s">
        <v>19</v>
      </c>
      <c r="F320" s="148" t="s">
        <v>866</v>
      </c>
      <c r="H320" s="147" t="s">
        <v>19</v>
      </c>
      <c r="I320" s="149"/>
      <c r="L320" s="145"/>
      <c r="M320" s="150"/>
      <c r="T320" s="151"/>
      <c r="AT320" s="147" t="s">
        <v>142</v>
      </c>
      <c r="AU320" s="147" t="s">
        <v>81</v>
      </c>
      <c r="AV320" s="12" t="s">
        <v>34</v>
      </c>
      <c r="AW320" s="12" t="s">
        <v>33</v>
      </c>
      <c r="AX320" s="12" t="s">
        <v>73</v>
      </c>
      <c r="AY320" s="147" t="s">
        <v>131</v>
      </c>
    </row>
    <row r="321" spans="2:65" s="13" customFormat="1" ht="10.199999999999999">
      <c r="B321" s="152"/>
      <c r="D321" s="146" t="s">
        <v>142</v>
      </c>
      <c r="E321" s="153" t="s">
        <v>19</v>
      </c>
      <c r="F321" s="154" t="s">
        <v>867</v>
      </c>
      <c r="H321" s="155">
        <v>53.37</v>
      </c>
      <c r="I321" s="156"/>
      <c r="L321" s="152"/>
      <c r="M321" s="157"/>
      <c r="T321" s="158"/>
      <c r="AT321" s="153" t="s">
        <v>142</v>
      </c>
      <c r="AU321" s="153" t="s">
        <v>81</v>
      </c>
      <c r="AV321" s="13" t="s">
        <v>81</v>
      </c>
      <c r="AW321" s="13" t="s">
        <v>33</v>
      </c>
      <c r="AX321" s="13" t="s">
        <v>73</v>
      </c>
      <c r="AY321" s="153" t="s">
        <v>131</v>
      </c>
    </row>
    <row r="322" spans="2:65" s="12" customFormat="1" ht="10.199999999999999">
      <c r="B322" s="145"/>
      <c r="D322" s="146" t="s">
        <v>142</v>
      </c>
      <c r="E322" s="147" t="s">
        <v>19</v>
      </c>
      <c r="F322" s="148" t="s">
        <v>868</v>
      </c>
      <c r="H322" s="147" t="s">
        <v>19</v>
      </c>
      <c r="I322" s="149"/>
      <c r="L322" s="145"/>
      <c r="M322" s="150"/>
      <c r="T322" s="151"/>
      <c r="AT322" s="147" t="s">
        <v>142</v>
      </c>
      <c r="AU322" s="147" t="s">
        <v>81</v>
      </c>
      <c r="AV322" s="12" t="s">
        <v>34</v>
      </c>
      <c r="AW322" s="12" t="s">
        <v>33</v>
      </c>
      <c r="AX322" s="12" t="s">
        <v>73</v>
      </c>
      <c r="AY322" s="147" t="s">
        <v>131</v>
      </c>
    </row>
    <row r="323" spans="2:65" s="13" customFormat="1" ht="10.199999999999999">
      <c r="B323" s="152"/>
      <c r="D323" s="146" t="s">
        <v>142</v>
      </c>
      <c r="E323" s="153" t="s">
        <v>19</v>
      </c>
      <c r="F323" s="154" t="s">
        <v>869</v>
      </c>
      <c r="H323" s="155">
        <v>16.57</v>
      </c>
      <c r="I323" s="156"/>
      <c r="L323" s="152"/>
      <c r="M323" s="157"/>
      <c r="T323" s="158"/>
      <c r="AT323" s="153" t="s">
        <v>142</v>
      </c>
      <c r="AU323" s="153" t="s">
        <v>81</v>
      </c>
      <c r="AV323" s="13" t="s">
        <v>81</v>
      </c>
      <c r="AW323" s="13" t="s">
        <v>33</v>
      </c>
      <c r="AX323" s="13" t="s">
        <v>73</v>
      </c>
      <c r="AY323" s="153" t="s">
        <v>131</v>
      </c>
    </row>
    <row r="324" spans="2:65" s="14" customFormat="1" ht="10.199999999999999">
      <c r="B324" s="159"/>
      <c r="D324" s="146" t="s">
        <v>142</v>
      </c>
      <c r="E324" s="160" t="s">
        <v>19</v>
      </c>
      <c r="F324" s="161" t="s">
        <v>147</v>
      </c>
      <c r="H324" s="162">
        <v>88.94</v>
      </c>
      <c r="I324" s="163"/>
      <c r="L324" s="159"/>
      <c r="M324" s="164"/>
      <c r="T324" s="165"/>
      <c r="AT324" s="160" t="s">
        <v>142</v>
      </c>
      <c r="AU324" s="160" t="s">
        <v>81</v>
      </c>
      <c r="AV324" s="14" t="s">
        <v>87</v>
      </c>
      <c r="AW324" s="14" t="s">
        <v>33</v>
      </c>
      <c r="AX324" s="14" t="s">
        <v>34</v>
      </c>
      <c r="AY324" s="160" t="s">
        <v>131</v>
      </c>
    </row>
    <row r="325" spans="2:65" s="1" customFormat="1" ht="37.799999999999997" customHeight="1">
      <c r="B325" s="33"/>
      <c r="C325" s="128" t="s">
        <v>458</v>
      </c>
      <c r="D325" s="128" t="s">
        <v>134</v>
      </c>
      <c r="E325" s="129" t="s">
        <v>870</v>
      </c>
      <c r="F325" s="130" t="s">
        <v>871</v>
      </c>
      <c r="G325" s="131" t="s">
        <v>325</v>
      </c>
      <c r="H325" s="132">
        <v>3</v>
      </c>
      <c r="I325" s="133"/>
      <c r="J325" s="134">
        <f>ROUND(I325*H325,2)</f>
        <v>0</v>
      </c>
      <c r="K325" s="130" t="s">
        <v>138</v>
      </c>
      <c r="L325" s="33"/>
      <c r="M325" s="135" t="s">
        <v>19</v>
      </c>
      <c r="N325" s="136" t="s">
        <v>44</v>
      </c>
      <c r="P325" s="137">
        <f>O325*H325</f>
        <v>0</v>
      </c>
      <c r="Q325" s="137">
        <v>0</v>
      </c>
      <c r="R325" s="137">
        <f>Q325*H325</f>
        <v>0</v>
      </c>
      <c r="S325" s="137">
        <v>1.8799999999999999E-3</v>
      </c>
      <c r="T325" s="138">
        <f>S325*H325</f>
        <v>5.64E-3</v>
      </c>
      <c r="AR325" s="139" t="s">
        <v>175</v>
      </c>
      <c r="AT325" s="139" t="s">
        <v>134</v>
      </c>
      <c r="AU325" s="139" t="s">
        <v>81</v>
      </c>
      <c r="AY325" s="18" t="s">
        <v>131</v>
      </c>
      <c r="BE325" s="140">
        <f>IF(N325="základní",J325,0)</f>
        <v>0</v>
      </c>
      <c r="BF325" s="140">
        <f>IF(N325="snížená",J325,0)</f>
        <v>0</v>
      </c>
      <c r="BG325" s="140">
        <f>IF(N325="zákl. přenesená",J325,0)</f>
        <v>0</v>
      </c>
      <c r="BH325" s="140">
        <f>IF(N325="sníž. přenesená",J325,0)</f>
        <v>0</v>
      </c>
      <c r="BI325" s="140">
        <f>IF(N325="nulová",J325,0)</f>
        <v>0</v>
      </c>
      <c r="BJ325" s="18" t="s">
        <v>34</v>
      </c>
      <c r="BK325" s="140">
        <f>ROUND(I325*H325,2)</f>
        <v>0</v>
      </c>
      <c r="BL325" s="18" t="s">
        <v>175</v>
      </c>
      <c r="BM325" s="139" t="s">
        <v>440</v>
      </c>
    </row>
    <row r="326" spans="2:65" s="1" customFormat="1" ht="10.199999999999999" hidden="1">
      <c r="B326" s="33"/>
      <c r="D326" s="141" t="s">
        <v>140</v>
      </c>
      <c r="F326" s="142" t="s">
        <v>872</v>
      </c>
      <c r="I326" s="143"/>
      <c r="L326" s="33"/>
      <c r="M326" s="144"/>
      <c r="T326" s="54"/>
      <c r="AT326" s="18" t="s">
        <v>140</v>
      </c>
      <c r="AU326" s="18" t="s">
        <v>81</v>
      </c>
    </row>
    <row r="327" spans="2:65" s="12" customFormat="1" ht="10.199999999999999">
      <c r="B327" s="145"/>
      <c r="D327" s="146" t="s">
        <v>142</v>
      </c>
      <c r="E327" s="147" t="s">
        <v>19</v>
      </c>
      <c r="F327" s="148" t="s">
        <v>873</v>
      </c>
      <c r="H327" s="147" t="s">
        <v>19</v>
      </c>
      <c r="I327" s="149"/>
      <c r="L327" s="145"/>
      <c r="M327" s="150"/>
      <c r="T327" s="151"/>
      <c r="AT327" s="147" t="s">
        <v>142</v>
      </c>
      <c r="AU327" s="147" t="s">
        <v>81</v>
      </c>
      <c r="AV327" s="12" t="s">
        <v>34</v>
      </c>
      <c r="AW327" s="12" t="s">
        <v>33</v>
      </c>
      <c r="AX327" s="12" t="s">
        <v>73</v>
      </c>
      <c r="AY327" s="147" t="s">
        <v>131</v>
      </c>
    </row>
    <row r="328" spans="2:65" s="12" customFormat="1" ht="10.199999999999999">
      <c r="B328" s="145"/>
      <c r="D328" s="146" t="s">
        <v>142</v>
      </c>
      <c r="E328" s="147" t="s">
        <v>19</v>
      </c>
      <c r="F328" s="148" t="s">
        <v>767</v>
      </c>
      <c r="H328" s="147" t="s">
        <v>19</v>
      </c>
      <c r="I328" s="149"/>
      <c r="L328" s="145"/>
      <c r="M328" s="150"/>
      <c r="T328" s="151"/>
      <c r="AT328" s="147" t="s">
        <v>142</v>
      </c>
      <c r="AU328" s="147" t="s">
        <v>81</v>
      </c>
      <c r="AV328" s="12" t="s">
        <v>34</v>
      </c>
      <c r="AW328" s="12" t="s">
        <v>33</v>
      </c>
      <c r="AX328" s="12" t="s">
        <v>73</v>
      </c>
      <c r="AY328" s="147" t="s">
        <v>131</v>
      </c>
    </row>
    <row r="329" spans="2:65" s="13" customFormat="1" ht="10.199999999999999">
      <c r="B329" s="152"/>
      <c r="D329" s="146" t="s">
        <v>142</v>
      </c>
      <c r="E329" s="153" t="s">
        <v>19</v>
      </c>
      <c r="F329" s="154" t="s">
        <v>81</v>
      </c>
      <c r="H329" s="155">
        <v>2</v>
      </c>
      <c r="I329" s="156"/>
      <c r="L329" s="152"/>
      <c r="M329" s="157"/>
      <c r="T329" s="158"/>
      <c r="AT329" s="153" t="s">
        <v>142</v>
      </c>
      <c r="AU329" s="153" t="s">
        <v>81</v>
      </c>
      <c r="AV329" s="13" t="s">
        <v>81</v>
      </c>
      <c r="AW329" s="13" t="s">
        <v>33</v>
      </c>
      <c r="AX329" s="13" t="s">
        <v>73</v>
      </c>
      <c r="AY329" s="153" t="s">
        <v>131</v>
      </c>
    </row>
    <row r="330" spans="2:65" s="12" customFormat="1" ht="10.199999999999999">
      <c r="B330" s="145"/>
      <c r="D330" s="146" t="s">
        <v>142</v>
      </c>
      <c r="E330" s="147" t="s">
        <v>19</v>
      </c>
      <c r="F330" s="148" t="s">
        <v>751</v>
      </c>
      <c r="H330" s="147" t="s">
        <v>19</v>
      </c>
      <c r="I330" s="149"/>
      <c r="L330" s="145"/>
      <c r="M330" s="150"/>
      <c r="T330" s="151"/>
      <c r="AT330" s="147" t="s">
        <v>142</v>
      </c>
      <c r="AU330" s="147" t="s">
        <v>81</v>
      </c>
      <c r="AV330" s="12" t="s">
        <v>34</v>
      </c>
      <c r="AW330" s="12" t="s">
        <v>33</v>
      </c>
      <c r="AX330" s="12" t="s">
        <v>73</v>
      </c>
      <c r="AY330" s="147" t="s">
        <v>131</v>
      </c>
    </row>
    <row r="331" spans="2:65" s="13" customFormat="1" ht="10.199999999999999">
      <c r="B331" s="152"/>
      <c r="D331" s="146" t="s">
        <v>142</v>
      </c>
      <c r="E331" s="153" t="s">
        <v>19</v>
      </c>
      <c r="F331" s="154" t="s">
        <v>34</v>
      </c>
      <c r="H331" s="155">
        <v>1</v>
      </c>
      <c r="I331" s="156"/>
      <c r="L331" s="152"/>
      <c r="M331" s="157"/>
      <c r="T331" s="158"/>
      <c r="AT331" s="153" t="s">
        <v>142</v>
      </c>
      <c r="AU331" s="153" t="s">
        <v>81</v>
      </c>
      <c r="AV331" s="13" t="s">
        <v>81</v>
      </c>
      <c r="AW331" s="13" t="s">
        <v>33</v>
      </c>
      <c r="AX331" s="13" t="s">
        <v>73</v>
      </c>
      <c r="AY331" s="153" t="s">
        <v>131</v>
      </c>
    </row>
    <row r="332" spans="2:65" s="14" customFormat="1" ht="10.199999999999999">
      <c r="B332" s="159"/>
      <c r="D332" s="146" t="s">
        <v>142</v>
      </c>
      <c r="E332" s="160" t="s">
        <v>19</v>
      </c>
      <c r="F332" s="161" t="s">
        <v>147</v>
      </c>
      <c r="H332" s="162">
        <v>3</v>
      </c>
      <c r="I332" s="163"/>
      <c r="L332" s="159"/>
      <c r="M332" s="164"/>
      <c r="T332" s="165"/>
      <c r="AT332" s="160" t="s">
        <v>142</v>
      </c>
      <c r="AU332" s="160" t="s">
        <v>81</v>
      </c>
      <c r="AV332" s="14" t="s">
        <v>87</v>
      </c>
      <c r="AW332" s="14" t="s">
        <v>33</v>
      </c>
      <c r="AX332" s="14" t="s">
        <v>34</v>
      </c>
      <c r="AY332" s="160" t="s">
        <v>131</v>
      </c>
    </row>
    <row r="333" spans="2:65" s="1" customFormat="1" ht="24.15" customHeight="1">
      <c r="B333" s="33"/>
      <c r="C333" s="128" t="s">
        <v>465</v>
      </c>
      <c r="D333" s="128" t="s">
        <v>134</v>
      </c>
      <c r="E333" s="129" t="s">
        <v>416</v>
      </c>
      <c r="F333" s="130" t="s">
        <v>417</v>
      </c>
      <c r="G333" s="131" t="s">
        <v>214</v>
      </c>
      <c r="H333" s="132">
        <v>44.8</v>
      </c>
      <c r="I333" s="133"/>
      <c r="J333" s="134">
        <f>ROUND(I333*H333,2)</f>
        <v>0</v>
      </c>
      <c r="K333" s="130" t="s">
        <v>138</v>
      </c>
      <c r="L333" s="33"/>
      <c r="M333" s="135" t="s">
        <v>19</v>
      </c>
      <c r="N333" s="136" t="s">
        <v>44</v>
      </c>
      <c r="P333" s="137">
        <f>O333*H333</f>
        <v>0</v>
      </c>
      <c r="Q333" s="137">
        <v>0</v>
      </c>
      <c r="R333" s="137">
        <f>Q333*H333</f>
        <v>0</v>
      </c>
      <c r="S333" s="137">
        <v>2.5999999999999999E-3</v>
      </c>
      <c r="T333" s="138">
        <f>S333*H333</f>
        <v>0.11647999999999999</v>
      </c>
      <c r="AR333" s="139" t="s">
        <v>175</v>
      </c>
      <c r="AT333" s="139" t="s">
        <v>134</v>
      </c>
      <c r="AU333" s="139" t="s">
        <v>81</v>
      </c>
      <c r="AY333" s="18" t="s">
        <v>131</v>
      </c>
      <c r="BE333" s="140">
        <f>IF(N333="základní",J333,0)</f>
        <v>0</v>
      </c>
      <c r="BF333" s="140">
        <f>IF(N333="snížená",J333,0)</f>
        <v>0</v>
      </c>
      <c r="BG333" s="140">
        <f>IF(N333="zákl. přenesená",J333,0)</f>
        <v>0</v>
      </c>
      <c r="BH333" s="140">
        <f>IF(N333="sníž. přenesená",J333,0)</f>
        <v>0</v>
      </c>
      <c r="BI333" s="140">
        <f>IF(N333="nulová",J333,0)</f>
        <v>0</v>
      </c>
      <c r="BJ333" s="18" t="s">
        <v>34</v>
      </c>
      <c r="BK333" s="140">
        <f>ROUND(I333*H333,2)</f>
        <v>0</v>
      </c>
      <c r="BL333" s="18" t="s">
        <v>175</v>
      </c>
      <c r="BM333" s="139" t="s">
        <v>874</v>
      </c>
    </row>
    <row r="334" spans="2:65" s="1" customFormat="1" ht="10.199999999999999" hidden="1">
      <c r="B334" s="33"/>
      <c r="D334" s="141" t="s">
        <v>140</v>
      </c>
      <c r="F334" s="142" t="s">
        <v>419</v>
      </c>
      <c r="I334" s="143"/>
      <c r="L334" s="33"/>
      <c r="M334" s="144"/>
      <c r="T334" s="54"/>
      <c r="AT334" s="18" t="s">
        <v>140</v>
      </c>
      <c r="AU334" s="18" t="s">
        <v>81</v>
      </c>
    </row>
    <row r="335" spans="2:65" s="12" customFormat="1" ht="10.199999999999999">
      <c r="B335" s="145"/>
      <c r="D335" s="146" t="s">
        <v>142</v>
      </c>
      <c r="E335" s="147" t="s">
        <v>19</v>
      </c>
      <c r="F335" s="148" t="s">
        <v>767</v>
      </c>
      <c r="H335" s="147" t="s">
        <v>19</v>
      </c>
      <c r="I335" s="149"/>
      <c r="L335" s="145"/>
      <c r="M335" s="150"/>
      <c r="T335" s="151"/>
      <c r="AT335" s="147" t="s">
        <v>142</v>
      </c>
      <c r="AU335" s="147" t="s">
        <v>81</v>
      </c>
      <c r="AV335" s="12" t="s">
        <v>34</v>
      </c>
      <c r="AW335" s="12" t="s">
        <v>33</v>
      </c>
      <c r="AX335" s="12" t="s">
        <v>73</v>
      </c>
      <c r="AY335" s="147" t="s">
        <v>131</v>
      </c>
    </row>
    <row r="336" spans="2:65" s="13" customFormat="1" ht="10.199999999999999">
      <c r="B336" s="152"/>
      <c r="D336" s="146" t="s">
        <v>142</v>
      </c>
      <c r="E336" s="153" t="s">
        <v>19</v>
      </c>
      <c r="F336" s="154" t="s">
        <v>420</v>
      </c>
      <c r="H336" s="155">
        <v>19</v>
      </c>
      <c r="I336" s="156"/>
      <c r="L336" s="152"/>
      <c r="M336" s="157"/>
      <c r="T336" s="158"/>
      <c r="AT336" s="153" t="s">
        <v>142</v>
      </c>
      <c r="AU336" s="153" t="s">
        <v>81</v>
      </c>
      <c r="AV336" s="13" t="s">
        <v>81</v>
      </c>
      <c r="AW336" s="13" t="s">
        <v>33</v>
      </c>
      <c r="AX336" s="13" t="s">
        <v>73</v>
      </c>
      <c r="AY336" s="153" t="s">
        <v>131</v>
      </c>
    </row>
    <row r="337" spans="2:65" s="12" customFormat="1" ht="10.199999999999999">
      <c r="B337" s="145"/>
      <c r="D337" s="146" t="s">
        <v>142</v>
      </c>
      <c r="E337" s="147" t="s">
        <v>19</v>
      </c>
      <c r="F337" s="148" t="s">
        <v>751</v>
      </c>
      <c r="H337" s="147" t="s">
        <v>19</v>
      </c>
      <c r="I337" s="149"/>
      <c r="L337" s="145"/>
      <c r="M337" s="150"/>
      <c r="T337" s="151"/>
      <c r="AT337" s="147" t="s">
        <v>142</v>
      </c>
      <c r="AU337" s="147" t="s">
        <v>81</v>
      </c>
      <c r="AV337" s="12" t="s">
        <v>34</v>
      </c>
      <c r="AW337" s="12" t="s">
        <v>33</v>
      </c>
      <c r="AX337" s="12" t="s">
        <v>73</v>
      </c>
      <c r="AY337" s="147" t="s">
        <v>131</v>
      </c>
    </row>
    <row r="338" spans="2:65" s="13" customFormat="1" ht="10.199999999999999">
      <c r="B338" s="152"/>
      <c r="D338" s="146" t="s">
        <v>142</v>
      </c>
      <c r="E338" s="153" t="s">
        <v>19</v>
      </c>
      <c r="F338" s="154" t="s">
        <v>875</v>
      </c>
      <c r="H338" s="155">
        <v>25.8</v>
      </c>
      <c r="I338" s="156"/>
      <c r="L338" s="152"/>
      <c r="M338" s="157"/>
      <c r="T338" s="158"/>
      <c r="AT338" s="153" t="s">
        <v>142</v>
      </c>
      <c r="AU338" s="153" t="s">
        <v>81</v>
      </c>
      <c r="AV338" s="13" t="s">
        <v>81</v>
      </c>
      <c r="AW338" s="13" t="s">
        <v>33</v>
      </c>
      <c r="AX338" s="13" t="s">
        <v>73</v>
      </c>
      <c r="AY338" s="153" t="s">
        <v>131</v>
      </c>
    </row>
    <row r="339" spans="2:65" s="14" customFormat="1" ht="10.199999999999999">
      <c r="B339" s="159"/>
      <c r="D339" s="146" t="s">
        <v>142</v>
      </c>
      <c r="E339" s="160" t="s">
        <v>19</v>
      </c>
      <c r="F339" s="161" t="s">
        <v>147</v>
      </c>
      <c r="H339" s="162">
        <v>44.8</v>
      </c>
      <c r="I339" s="163"/>
      <c r="L339" s="159"/>
      <c r="M339" s="164"/>
      <c r="T339" s="165"/>
      <c r="AT339" s="160" t="s">
        <v>142</v>
      </c>
      <c r="AU339" s="160" t="s">
        <v>81</v>
      </c>
      <c r="AV339" s="14" t="s">
        <v>87</v>
      </c>
      <c r="AW339" s="14" t="s">
        <v>33</v>
      </c>
      <c r="AX339" s="14" t="s">
        <v>34</v>
      </c>
      <c r="AY339" s="160" t="s">
        <v>131</v>
      </c>
    </row>
    <row r="340" spans="2:65" s="1" customFormat="1" ht="16.5" customHeight="1">
      <c r="B340" s="33"/>
      <c r="C340" s="128" t="s">
        <v>470</v>
      </c>
      <c r="D340" s="128" t="s">
        <v>134</v>
      </c>
      <c r="E340" s="129" t="s">
        <v>427</v>
      </c>
      <c r="F340" s="130" t="s">
        <v>428</v>
      </c>
      <c r="G340" s="131" t="s">
        <v>325</v>
      </c>
      <c r="H340" s="132">
        <v>46</v>
      </c>
      <c r="I340" s="133"/>
      <c r="J340" s="134">
        <f>ROUND(I340*H340,2)</f>
        <v>0</v>
      </c>
      <c r="K340" s="130" t="s">
        <v>138</v>
      </c>
      <c r="L340" s="33"/>
      <c r="M340" s="135" t="s">
        <v>19</v>
      </c>
      <c r="N340" s="136" t="s">
        <v>44</v>
      </c>
      <c r="P340" s="137">
        <f>O340*H340</f>
        <v>0</v>
      </c>
      <c r="Q340" s="137">
        <v>0</v>
      </c>
      <c r="R340" s="137">
        <f>Q340*H340</f>
        <v>0</v>
      </c>
      <c r="S340" s="137">
        <v>9.4000000000000004E-3</v>
      </c>
      <c r="T340" s="138">
        <f>S340*H340</f>
        <v>0.43240000000000001</v>
      </c>
      <c r="AR340" s="139" t="s">
        <v>175</v>
      </c>
      <c r="AT340" s="139" t="s">
        <v>134</v>
      </c>
      <c r="AU340" s="139" t="s">
        <v>81</v>
      </c>
      <c r="AY340" s="18" t="s">
        <v>131</v>
      </c>
      <c r="BE340" s="140">
        <f>IF(N340="základní",J340,0)</f>
        <v>0</v>
      </c>
      <c r="BF340" s="140">
        <f>IF(N340="snížená",J340,0)</f>
        <v>0</v>
      </c>
      <c r="BG340" s="140">
        <f>IF(N340="zákl. přenesená",J340,0)</f>
        <v>0</v>
      </c>
      <c r="BH340" s="140">
        <f>IF(N340="sníž. přenesená",J340,0)</f>
        <v>0</v>
      </c>
      <c r="BI340" s="140">
        <f>IF(N340="nulová",J340,0)</f>
        <v>0</v>
      </c>
      <c r="BJ340" s="18" t="s">
        <v>34</v>
      </c>
      <c r="BK340" s="140">
        <f>ROUND(I340*H340,2)</f>
        <v>0</v>
      </c>
      <c r="BL340" s="18" t="s">
        <v>175</v>
      </c>
      <c r="BM340" s="139" t="s">
        <v>876</v>
      </c>
    </row>
    <row r="341" spans="2:65" s="1" customFormat="1" ht="10.199999999999999" hidden="1">
      <c r="B341" s="33"/>
      <c r="D341" s="141" t="s">
        <v>140</v>
      </c>
      <c r="F341" s="142" t="s">
        <v>430</v>
      </c>
      <c r="I341" s="143"/>
      <c r="L341" s="33"/>
      <c r="M341" s="144"/>
      <c r="T341" s="54"/>
      <c r="AT341" s="18" t="s">
        <v>140</v>
      </c>
      <c r="AU341" s="18" t="s">
        <v>81</v>
      </c>
    </row>
    <row r="342" spans="2:65" s="1" customFormat="1" ht="16.5" customHeight="1">
      <c r="B342" s="33"/>
      <c r="C342" s="128" t="s">
        <v>476</v>
      </c>
      <c r="D342" s="128" t="s">
        <v>134</v>
      </c>
      <c r="E342" s="129" t="s">
        <v>432</v>
      </c>
      <c r="F342" s="130" t="s">
        <v>433</v>
      </c>
      <c r="G342" s="131" t="s">
        <v>214</v>
      </c>
      <c r="H342" s="132">
        <v>21.2</v>
      </c>
      <c r="I342" s="133"/>
      <c r="J342" s="134">
        <f>ROUND(I342*H342,2)</f>
        <v>0</v>
      </c>
      <c r="K342" s="130" t="s">
        <v>138</v>
      </c>
      <c r="L342" s="33"/>
      <c r="M342" s="135" t="s">
        <v>19</v>
      </c>
      <c r="N342" s="136" t="s">
        <v>44</v>
      </c>
      <c r="P342" s="137">
        <f>O342*H342</f>
        <v>0</v>
      </c>
      <c r="Q342" s="137">
        <v>0</v>
      </c>
      <c r="R342" s="137">
        <f>Q342*H342</f>
        <v>0</v>
      </c>
      <c r="S342" s="137">
        <v>3.9399999999999999E-3</v>
      </c>
      <c r="T342" s="138">
        <f>S342*H342</f>
        <v>8.3527999999999991E-2</v>
      </c>
      <c r="AR342" s="139" t="s">
        <v>175</v>
      </c>
      <c r="AT342" s="139" t="s">
        <v>134</v>
      </c>
      <c r="AU342" s="139" t="s">
        <v>81</v>
      </c>
      <c r="AY342" s="18" t="s">
        <v>131</v>
      </c>
      <c r="BE342" s="140">
        <f>IF(N342="základní",J342,0)</f>
        <v>0</v>
      </c>
      <c r="BF342" s="140">
        <f>IF(N342="snížená",J342,0)</f>
        <v>0</v>
      </c>
      <c r="BG342" s="140">
        <f>IF(N342="zákl. přenesená",J342,0)</f>
        <v>0</v>
      </c>
      <c r="BH342" s="140">
        <f>IF(N342="sníž. přenesená",J342,0)</f>
        <v>0</v>
      </c>
      <c r="BI342" s="140">
        <f>IF(N342="nulová",J342,0)</f>
        <v>0</v>
      </c>
      <c r="BJ342" s="18" t="s">
        <v>34</v>
      </c>
      <c r="BK342" s="140">
        <f>ROUND(I342*H342,2)</f>
        <v>0</v>
      </c>
      <c r="BL342" s="18" t="s">
        <v>175</v>
      </c>
      <c r="BM342" s="139" t="s">
        <v>877</v>
      </c>
    </row>
    <row r="343" spans="2:65" s="1" customFormat="1" ht="10.199999999999999" hidden="1">
      <c r="B343" s="33"/>
      <c r="D343" s="141" t="s">
        <v>140</v>
      </c>
      <c r="F343" s="142" t="s">
        <v>435</v>
      </c>
      <c r="I343" s="143"/>
      <c r="L343" s="33"/>
      <c r="M343" s="144"/>
      <c r="T343" s="54"/>
      <c r="AT343" s="18" t="s">
        <v>140</v>
      </c>
      <c r="AU343" s="18" t="s">
        <v>81</v>
      </c>
    </row>
    <row r="344" spans="2:65" s="12" customFormat="1" ht="10.199999999999999">
      <c r="B344" s="145"/>
      <c r="D344" s="146" t="s">
        <v>142</v>
      </c>
      <c r="E344" s="147" t="s">
        <v>19</v>
      </c>
      <c r="F344" s="148" t="s">
        <v>878</v>
      </c>
      <c r="H344" s="147" t="s">
        <v>19</v>
      </c>
      <c r="I344" s="149"/>
      <c r="L344" s="145"/>
      <c r="M344" s="150"/>
      <c r="T344" s="151"/>
      <c r="AT344" s="147" t="s">
        <v>142</v>
      </c>
      <c r="AU344" s="147" t="s">
        <v>81</v>
      </c>
      <c r="AV344" s="12" t="s">
        <v>34</v>
      </c>
      <c r="AW344" s="12" t="s">
        <v>33</v>
      </c>
      <c r="AX344" s="12" t="s">
        <v>73</v>
      </c>
      <c r="AY344" s="147" t="s">
        <v>131</v>
      </c>
    </row>
    <row r="345" spans="2:65" s="13" customFormat="1" ht="10.199999999999999">
      <c r="B345" s="152"/>
      <c r="D345" s="146" t="s">
        <v>142</v>
      </c>
      <c r="E345" s="153" t="s">
        <v>19</v>
      </c>
      <c r="F345" s="154" t="s">
        <v>879</v>
      </c>
      <c r="H345" s="155">
        <v>3.2</v>
      </c>
      <c r="I345" s="156"/>
      <c r="L345" s="152"/>
      <c r="M345" s="157"/>
      <c r="T345" s="158"/>
      <c r="AT345" s="153" t="s">
        <v>142</v>
      </c>
      <c r="AU345" s="153" t="s">
        <v>81</v>
      </c>
      <c r="AV345" s="13" t="s">
        <v>81</v>
      </c>
      <c r="AW345" s="13" t="s">
        <v>33</v>
      </c>
      <c r="AX345" s="13" t="s">
        <v>73</v>
      </c>
      <c r="AY345" s="153" t="s">
        <v>131</v>
      </c>
    </row>
    <row r="346" spans="2:65" s="12" customFormat="1" ht="10.199999999999999">
      <c r="B346" s="145"/>
      <c r="D346" s="146" t="s">
        <v>142</v>
      </c>
      <c r="E346" s="147" t="s">
        <v>19</v>
      </c>
      <c r="F346" s="148" t="s">
        <v>751</v>
      </c>
      <c r="H346" s="147" t="s">
        <v>19</v>
      </c>
      <c r="I346" s="149"/>
      <c r="L346" s="145"/>
      <c r="M346" s="150"/>
      <c r="T346" s="151"/>
      <c r="AT346" s="147" t="s">
        <v>142</v>
      </c>
      <c r="AU346" s="147" t="s">
        <v>81</v>
      </c>
      <c r="AV346" s="12" t="s">
        <v>34</v>
      </c>
      <c r="AW346" s="12" t="s">
        <v>33</v>
      </c>
      <c r="AX346" s="12" t="s">
        <v>73</v>
      </c>
      <c r="AY346" s="147" t="s">
        <v>131</v>
      </c>
    </row>
    <row r="347" spans="2:65" s="13" customFormat="1" ht="10.199999999999999">
      <c r="B347" s="152"/>
      <c r="D347" s="146" t="s">
        <v>142</v>
      </c>
      <c r="E347" s="153" t="s">
        <v>19</v>
      </c>
      <c r="F347" s="154" t="s">
        <v>880</v>
      </c>
      <c r="H347" s="155">
        <v>18</v>
      </c>
      <c r="I347" s="156"/>
      <c r="L347" s="152"/>
      <c r="M347" s="157"/>
      <c r="T347" s="158"/>
      <c r="AT347" s="153" t="s">
        <v>142</v>
      </c>
      <c r="AU347" s="153" t="s">
        <v>81</v>
      </c>
      <c r="AV347" s="13" t="s">
        <v>81</v>
      </c>
      <c r="AW347" s="13" t="s">
        <v>33</v>
      </c>
      <c r="AX347" s="13" t="s">
        <v>73</v>
      </c>
      <c r="AY347" s="153" t="s">
        <v>131</v>
      </c>
    </row>
    <row r="348" spans="2:65" s="14" customFormat="1" ht="10.199999999999999">
      <c r="B348" s="159"/>
      <c r="D348" s="146" t="s">
        <v>142</v>
      </c>
      <c r="E348" s="160" t="s">
        <v>19</v>
      </c>
      <c r="F348" s="161" t="s">
        <v>147</v>
      </c>
      <c r="H348" s="162">
        <v>21.2</v>
      </c>
      <c r="I348" s="163"/>
      <c r="L348" s="159"/>
      <c r="M348" s="164"/>
      <c r="T348" s="165"/>
      <c r="AT348" s="160" t="s">
        <v>142</v>
      </c>
      <c r="AU348" s="160" t="s">
        <v>81</v>
      </c>
      <c r="AV348" s="14" t="s">
        <v>87</v>
      </c>
      <c r="AW348" s="14" t="s">
        <v>33</v>
      </c>
      <c r="AX348" s="14" t="s">
        <v>34</v>
      </c>
      <c r="AY348" s="160" t="s">
        <v>131</v>
      </c>
    </row>
    <row r="349" spans="2:65" s="1" customFormat="1" ht="33" customHeight="1">
      <c r="B349" s="33"/>
      <c r="C349" s="128" t="s">
        <v>482</v>
      </c>
      <c r="D349" s="128" t="s">
        <v>134</v>
      </c>
      <c r="E349" s="129" t="s">
        <v>441</v>
      </c>
      <c r="F349" s="130" t="s">
        <v>442</v>
      </c>
      <c r="G349" s="131" t="s">
        <v>214</v>
      </c>
      <c r="H349" s="132">
        <v>49.33</v>
      </c>
      <c r="I349" s="133"/>
      <c r="J349" s="134">
        <f>ROUND(I349*H349,2)</f>
        <v>0</v>
      </c>
      <c r="K349" s="130" t="s">
        <v>138</v>
      </c>
      <c r="L349" s="33"/>
      <c r="M349" s="135" t="s">
        <v>19</v>
      </c>
      <c r="N349" s="136" t="s">
        <v>44</v>
      </c>
      <c r="P349" s="137">
        <f>O349*H349</f>
        <v>0</v>
      </c>
      <c r="Q349" s="137">
        <v>8.9999999999999998E-4</v>
      </c>
      <c r="R349" s="137">
        <f>Q349*H349</f>
        <v>4.4396999999999999E-2</v>
      </c>
      <c r="S349" s="137">
        <v>0</v>
      </c>
      <c r="T349" s="138">
        <f>S349*H349</f>
        <v>0</v>
      </c>
      <c r="AR349" s="139" t="s">
        <v>175</v>
      </c>
      <c r="AT349" s="139" t="s">
        <v>134</v>
      </c>
      <c r="AU349" s="139" t="s">
        <v>81</v>
      </c>
      <c r="AY349" s="18" t="s">
        <v>131</v>
      </c>
      <c r="BE349" s="140">
        <f>IF(N349="základní",J349,0)</f>
        <v>0</v>
      </c>
      <c r="BF349" s="140">
        <f>IF(N349="snížená",J349,0)</f>
        <v>0</v>
      </c>
      <c r="BG349" s="140">
        <f>IF(N349="zákl. přenesená",J349,0)</f>
        <v>0</v>
      </c>
      <c r="BH349" s="140">
        <f>IF(N349="sníž. přenesená",J349,0)</f>
        <v>0</v>
      </c>
      <c r="BI349" s="140">
        <f>IF(N349="nulová",J349,0)</f>
        <v>0</v>
      </c>
      <c r="BJ349" s="18" t="s">
        <v>34</v>
      </c>
      <c r="BK349" s="140">
        <f>ROUND(I349*H349,2)</f>
        <v>0</v>
      </c>
      <c r="BL349" s="18" t="s">
        <v>175</v>
      </c>
      <c r="BM349" s="139" t="s">
        <v>881</v>
      </c>
    </row>
    <row r="350" spans="2:65" s="1" customFormat="1" ht="10.199999999999999" hidden="1">
      <c r="B350" s="33"/>
      <c r="D350" s="141" t="s">
        <v>140</v>
      </c>
      <c r="F350" s="142" t="s">
        <v>444</v>
      </c>
      <c r="I350" s="143"/>
      <c r="L350" s="33"/>
      <c r="M350" s="144"/>
      <c r="T350" s="54"/>
      <c r="AT350" s="18" t="s">
        <v>140</v>
      </c>
      <c r="AU350" s="18" t="s">
        <v>81</v>
      </c>
    </row>
    <row r="351" spans="2:65" s="12" customFormat="1" ht="10.199999999999999">
      <c r="B351" s="145"/>
      <c r="D351" s="146" t="s">
        <v>142</v>
      </c>
      <c r="E351" s="147" t="s">
        <v>19</v>
      </c>
      <c r="F351" s="148" t="s">
        <v>687</v>
      </c>
      <c r="H351" s="147" t="s">
        <v>19</v>
      </c>
      <c r="I351" s="149"/>
      <c r="L351" s="145"/>
      <c r="M351" s="150"/>
      <c r="T351" s="151"/>
      <c r="AT351" s="147" t="s">
        <v>142</v>
      </c>
      <c r="AU351" s="147" t="s">
        <v>81</v>
      </c>
      <c r="AV351" s="12" t="s">
        <v>34</v>
      </c>
      <c r="AW351" s="12" t="s">
        <v>33</v>
      </c>
      <c r="AX351" s="12" t="s">
        <v>73</v>
      </c>
      <c r="AY351" s="147" t="s">
        <v>131</v>
      </c>
    </row>
    <row r="352" spans="2:65" s="12" customFormat="1" ht="10.199999999999999">
      <c r="B352" s="145"/>
      <c r="D352" s="146" t="s">
        <v>142</v>
      </c>
      <c r="E352" s="147" t="s">
        <v>19</v>
      </c>
      <c r="F352" s="148" t="s">
        <v>767</v>
      </c>
      <c r="H352" s="147" t="s">
        <v>19</v>
      </c>
      <c r="I352" s="149"/>
      <c r="L352" s="145"/>
      <c r="M352" s="150"/>
      <c r="T352" s="151"/>
      <c r="AT352" s="147" t="s">
        <v>142</v>
      </c>
      <c r="AU352" s="147" t="s">
        <v>81</v>
      </c>
      <c r="AV352" s="12" t="s">
        <v>34</v>
      </c>
      <c r="AW352" s="12" t="s">
        <v>33</v>
      </c>
      <c r="AX352" s="12" t="s">
        <v>73</v>
      </c>
      <c r="AY352" s="147" t="s">
        <v>131</v>
      </c>
    </row>
    <row r="353" spans="2:65" s="13" customFormat="1" ht="10.199999999999999">
      <c r="B353" s="152"/>
      <c r="D353" s="146" t="s">
        <v>142</v>
      </c>
      <c r="E353" s="153" t="s">
        <v>19</v>
      </c>
      <c r="F353" s="154" t="s">
        <v>420</v>
      </c>
      <c r="H353" s="155">
        <v>19</v>
      </c>
      <c r="I353" s="156"/>
      <c r="L353" s="152"/>
      <c r="M353" s="157"/>
      <c r="T353" s="158"/>
      <c r="AT353" s="153" t="s">
        <v>142</v>
      </c>
      <c r="AU353" s="153" t="s">
        <v>81</v>
      </c>
      <c r="AV353" s="13" t="s">
        <v>81</v>
      </c>
      <c r="AW353" s="13" t="s">
        <v>33</v>
      </c>
      <c r="AX353" s="13" t="s">
        <v>73</v>
      </c>
      <c r="AY353" s="153" t="s">
        <v>131</v>
      </c>
    </row>
    <row r="354" spans="2:65" s="12" customFormat="1" ht="10.199999999999999">
      <c r="B354" s="145"/>
      <c r="D354" s="146" t="s">
        <v>142</v>
      </c>
      <c r="E354" s="147" t="s">
        <v>19</v>
      </c>
      <c r="F354" s="148" t="s">
        <v>751</v>
      </c>
      <c r="H354" s="147" t="s">
        <v>19</v>
      </c>
      <c r="I354" s="149"/>
      <c r="L354" s="145"/>
      <c r="M354" s="150"/>
      <c r="T354" s="151"/>
      <c r="AT354" s="147" t="s">
        <v>142</v>
      </c>
      <c r="AU354" s="147" t="s">
        <v>81</v>
      </c>
      <c r="AV354" s="12" t="s">
        <v>34</v>
      </c>
      <c r="AW354" s="12" t="s">
        <v>33</v>
      </c>
      <c r="AX354" s="12" t="s">
        <v>73</v>
      </c>
      <c r="AY354" s="147" t="s">
        <v>131</v>
      </c>
    </row>
    <row r="355" spans="2:65" s="13" customFormat="1" ht="10.199999999999999">
      <c r="B355" s="152"/>
      <c r="D355" s="146" t="s">
        <v>142</v>
      </c>
      <c r="E355" s="153" t="s">
        <v>19</v>
      </c>
      <c r="F355" s="154" t="s">
        <v>827</v>
      </c>
      <c r="H355" s="155">
        <v>30.33</v>
      </c>
      <c r="I355" s="156"/>
      <c r="L355" s="152"/>
      <c r="M355" s="157"/>
      <c r="T355" s="158"/>
      <c r="AT355" s="153" t="s">
        <v>142</v>
      </c>
      <c r="AU355" s="153" t="s">
        <v>81</v>
      </c>
      <c r="AV355" s="13" t="s">
        <v>81</v>
      </c>
      <c r="AW355" s="13" t="s">
        <v>33</v>
      </c>
      <c r="AX355" s="13" t="s">
        <v>73</v>
      </c>
      <c r="AY355" s="153" t="s">
        <v>131</v>
      </c>
    </row>
    <row r="356" spans="2:65" s="14" customFormat="1" ht="10.199999999999999">
      <c r="B356" s="159"/>
      <c r="D356" s="146" t="s">
        <v>142</v>
      </c>
      <c r="E356" s="160" t="s">
        <v>19</v>
      </c>
      <c r="F356" s="161" t="s">
        <v>147</v>
      </c>
      <c r="H356" s="162">
        <v>49.33</v>
      </c>
      <c r="I356" s="163"/>
      <c r="L356" s="159"/>
      <c r="M356" s="164"/>
      <c r="T356" s="165"/>
      <c r="AT356" s="160" t="s">
        <v>142</v>
      </c>
      <c r="AU356" s="160" t="s">
        <v>81</v>
      </c>
      <c r="AV356" s="14" t="s">
        <v>87</v>
      </c>
      <c r="AW356" s="14" t="s">
        <v>33</v>
      </c>
      <c r="AX356" s="14" t="s">
        <v>34</v>
      </c>
      <c r="AY356" s="160" t="s">
        <v>131</v>
      </c>
    </row>
    <row r="357" spans="2:65" s="1" customFormat="1" ht="24.15" customHeight="1">
      <c r="B357" s="33"/>
      <c r="C357" s="128" t="s">
        <v>487</v>
      </c>
      <c r="D357" s="128" t="s">
        <v>134</v>
      </c>
      <c r="E357" s="129" t="s">
        <v>882</v>
      </c>
      <c r="F357" s="130" t="s">
        <v>883</v>
      </c>
      <c r="G357" s="131" t="s">
        <v>214</v>
      </c>
      <c r="H357" s="132">
        <v>5.12</v>
      </c>
      <c r="I357" s="133"/>
      <c r="J357" s="134">
        <f>ROUND(I357*H357,2)</f>
        <v>0</v>
      </c>
      <c r="K357" s="130" t="s">
        <v>138</v>
      </c>
      <c r="L357" s="33"/>
      <c r="M357" s="135" t="s">
        <v>19</v>
      </c>
      <c r="N357" s="136" t="s">
        <v>44</v>
      </c>
      <c r="P357" s="137">
        <f>O357*H357</f>
        <v>0</v>
      </c>
      <c r="Q357" s="137">
        <v>1.34E-3</v>
      </c>
      <c r="R357" s="137">
        <f>Q357*H357</f>
        <v>6.8608000000000002E-3</v>
      </c>
      <c r="S357" s="137">
        <v>0</v>
      </c>
      <c r="T357" s="138">
        <f>S357*H357</f>
        <v>0</v>
      </c>
      <c r="AR357" s="139" t="s">
        <v>175</v>
      </c>
      <c r="AT357" s="139" t="s">
        <v>134</v>
      </c>
      <c r="AU357" s="139" t="s">
        <v>81</v>
      </c>
      <c r="AY357" s="18" t="s">
        <v>131</v>
      </c>
      <c r="BE357" s="140">
        <f>IF(N357="základní",J357,0)</f>
        <v>0</v>
      </c>
      <c r="BF357" s="140">
        <f>IF(N357="snížená",J357,0)</f>
        <v>0</v>
      </c>
      <c r="BG357" s="140">
        <f>IF(N357="zákl. přenesená",J357,0)</f>
        <v>0</v>
      </c>
      <c r="BH357" s="140">
        <f>IF(N357="sníž. přenesená",J357,0)</f>
        <v>0</v>
      </c>
      <c r="BI357" s="140">
        <f>IF(N357="nulová",J357,0)</f>
        <v>0</v>
      </c>
      <c r="BJ357" s="18" t="s">
        <v>34</v>
      </c>
      <c r="BK357" s="140">
        <f>ROUND(I357*H357,2)</f>
        <v>0</v>
      </c>
      <c r="BL357" s="18" t="s">
        <v>175</v>
      </c>
      <c r="BM357" s="139" t="s">
        <v>884</v>
      </c>
    </row>
    <row r="358" spans="2:65" s="1" customFormat="1" ht="10.199999999999999" hidden="1">
      <c r="B358" s="33"/>
      <c r="D358" s="141" t="s">
        <v>140</v>
      </c>
      <c r="F358" s="142" t="s">
        <v>885</v>
      </c>
      <c r="I358" s="143"/>
      <c r="L358" s="33"/>
      <c r="M358" s="144"/>
      <c r="T358" s="54"/>
      <c r="AT358" s="18" t="s">
        <v>140</v>
      </c>
      <c r="AU358" s="18" t="s">
        <v>81</v>
      </c>
    </row>
    <row r="359" spans="2:65" s="12" customFormat="1" ht="10.199999999999999">
      <c r="B359" s="145"/>
      <c r="D359" s="146" t="s">
        <v>142</v>
      </c>
      <c r="E359" s="147" t="s">
        <v>19</v>
      </c>
      <c r="F359" s="148" t="s">
        <v>767</v>
      </c>
      <c r="H359" s="147" t="s">
        <v>19</v>
      </c>
      <c r="I359" s="149"/>
      <c r="L359" s="145"/>
      <c r="M359" s="150"/>
      <c r="T359" s="151"/>
      <c r="AT359" s="147" t="s">
        <v>142</v>
      </c>
      <c r="AU359" s="147" t="s">
        <v>81</v>
      </c>
      <c r="AV359" s="12" t="s">
        <v>34</v>
      </c>
      <c r="AW359" s="12" t="s">
        <v>33</v>
      </c>
      <c r="AX359" s="12" t="s">
        <v>73</v>
      </c>
      <c r="AY359" s="147" t="s">
        <v>131</v>
      </c>
    </row>
    <row r="360" spans="2:65" s="13" customFormat="1" ht="10.199999999999999">
      <c r="B360" s="152"/>
      <c r="D360" s="146" t="s">
        <v>142</v>
      </c>
      <c r="E360" s="153" t="s">
        <v>19</v>
      </c>
      <c r="F360" s="154" t="s">
        <v>852</v>
      </c>
      <c r="H360" s="155">
        <v>5.12</v>
      </c>
      <c r="I360" s="156"/>
      <c r="L360" s="152"/>
      <c r="M360" s="157"/>
      <c r="T360" s="158"/>
      <c r="AT360" s="153" t="s">
        <v>142</v>
      </c>
      <c r="AU360" s="153" t="s">
        <v>81</v>
      </c>
      <c r="AV360" s="13" t="s">
        <v>81</v>
      </c>
      <c r="AW360" s="13" t="s">
        <v>33</v>
      </c>
      <c r="AX360" s="13" t="s">
        <v>73</v>
      </c>
      <c r="AY360" s="153" t="s">
        <v>131</v>
      </c>
    </row>
    <row r="361" spans="2:65" s="14" customFormat="1" ht="10.199999999999999">
      <c r="B361" s="159"/>
      <c r="D361" s="146" t="s">
        <v>142</v>
      </c>
      <c r="E361" s="160" t="s">
        <v>19</v>
      </c>
      <c r="F361" s="161" t="s">
        <v>147</v>
      </c>
      <c r="H361" s="162">
        <v>5.12</v>
      </c>
      <c r="I361" s="163"/>
      <c r="L361" s="159"/>
      <c r="M361" s="164"/>
      <c r="T361" s="165"/>
      <c r="AT361" s="160" t="s">
        <v>142</v>
      </c>
      <c r="AU361" s="160" t="s">
        <v>81</v>
      </c>
      <c r="AV361" s="14" t="s">
        <v>87</v>
      </c>
      <c r="AW361" s="14" t="s">
        <v>33</v>
      </c>
      <c r="AX361" s="14" t="s">
        <v>34</v>
      </c>
      <c r="AY361" s="160" t="s">
        <v>131</v>
      </c>
    </row>
    <row r="362" spans="2:65" s="1" customFormat="1" ht="33" customHeight="1">
      <c r="B362" s="33"/>
      <c r="C362" s="128" t="s">
        <v>494</v>
      </c>
      <c r="D362" s="128" t="s">
        <v>134</v>
      </c>
      <c r="E362" s="129" t="s">
        <v>447</v>
      </c>
      <c r="F362" s="130" t="s">
        <v>448</v>
      </c>
      <c r="G362" s="131" t="s">
        <v>214</v>
      </c>
      <c r="H362" s="132">
        <v>44.33</v>
      </c>
      <c r="I362" s="133"/>
      <c r="J362" s="134">
        <f>ROUND(I362*H362,2)</f>
        <v>0</v>
      </c>
      <c r="K362" s="130" t="s">
        <v>138</v>
      </c>
      <c r="L362" s="33"/>
      <c r="M362" s="135" t="s">
        <v>19</v>
      </c>
      <c r="N362" s="136" t="s">
        <v>44</v>
      </c>
      <c r="P362" s="137">
        <f>O362*H362</f>
        <v>0</v>
      </c>
      <c r="Q362" s="137">
        <v>8.1999999999999998E-4</v>
      </c>
      <c r="R362" s="137">
        <f>Q362*H362</f>
        <v>3.6350599999999997E-2</v>
      </c>
      <c r="S362" s="137">
        <v>0</v>
      </c>
      <c r="T362" s="138">
        <f>S362*H362</f>
        <v>0</v>
      </c>
      <c r="AR362" s="139" t="s">
        <v>175</v>
      </c>
      <c r="AT362" s="139" t="s">
        <v>134</v>
      </c>
      <c r="AU362" s="139" t="s">
        <v>81</v>
      </c>
      <c r="AY362" s="18" t="s">
        <v>131</v>
      </c>
      <c r="BE362" s="140">
        <f>IF(N362="základní",J362,0)</f>
        <v>0</v>
      </c>
      <c r="BF362" s="140">
        <f>IF(N362="snížená",J362,0)</f>
        <v>0</v>
      </c>
      <c r="BG362" s="140">
        <f>IF(N362="zákl. přenesená",J362,0)</f>
        <v>0</v>
      </c>
      <c r="BH362" s="140">
        <f>IF(N362="sníž. přenesená",J362,0)</f>
        <v>0</v>
      </c>
      <c r="BI362" s="140">
        <f>IF(N362="nulová",J362,0)</f>
        <v>0</v>
      </c>
      <c r="BJ362" s="18" t="s">
        <v>34</v>
      </c>
      <c r="BK362" s="140">
        <f>ROUND(I362*H362,2)</f>
        <v>0</v>
      </c>
      <c r="BL362" s="18" t="s">
        <v>175</v>
      </c>
      <c r="BM362" s="139" t="s">
        <v>886</v>
      </c>
    </row>
    <row r="363" spans="2:65" s="1" customFormat="1" ht="10.199999999999999" hidden="1">
      <c r="B363" s="33"/>
      <c r="D363" s="141" t="s">
        <v>140</v>
      </c>
      <c r="F363" s="142" t="s">
        <v>450</v>
      </c>
      <c r="I363" s="143"/>
      <c r="L363" s="33"/>
      <c r="M363" s="144"/>
      <c r="T363" s="54"/>
      <c r="AT363" s="18" t="s">
        <v>140</v>
      </c>
      <c r="AU363" s="18" t="s">
        <v>81</v>
      </c>
    </row>
    <row r="364" spans="2:65" s="12" customFormat="1" ht="10.199999999999999">
      <c r="B364" s="145"/>
      <c r="D364" s="146" t="s">
        <v>142</v>
      </c>
      <c r="E364" s="147" t="s">
        <v>19</v>
      </c>
      <c r="F364" s="148" t="s">
        <v>767</v>
      </c>
      <c r="H364" s="147" t="s">
        <v>19</v>
      </c>
      <c r="I364" s="149"/>
      <c r="L364" s="145"/>
      <c r="M364" s="150"/>
      <c r="T364" s="151"/>
      <c r="AT364" s="147" t="s">
        <v>142</v>
      </c>
      <c r="AU364" s="147" t="s">
        <v>81</v>
      </c>
      <c r="AV364" s="12" t="s">
        <v>34</v>
      </c>
      <c r="AW364" s="12" t="s">
        <v>33</v>
      </c>
      <c r="AX364" s="12" t="s">
        <v>73</v>
      </c>
      <c r="AY364" s="147" t="s">
        <v>131</v>
      </c>
    </row>
    <row r="365" spans="2:65" s="13" customFormat="1" ht="10.199999999999999">
      <c r="B365" s="152"/>
      <c r="D365" s="146" t="s">
        <v>142</v>
      </c>
      <c r="E365" s="153" t="s">
        <v>19</v>
      </c>
      <c r="F365" s="154" t="s">
        <v>420</v>
      </c>
      <c r="H365" s="155">
        <v>19</v>
      </c>
      <c r="I365" s="156"/>
      <c r="L365" s="152"/>
      <c r="M365" s="157"/>
      <c r="T365" s="158"/>
      <c r="AT365" s="153" t="s">
        <v>142</v>
      </c>
      <c r="AU365" s="153" t="s">
        <v>81</v>
      </c>
      <c r="AV365" s="13" t="s">
        <v>81</v>
      </c>
      <c r="AW365" s="13" t="s">
        <v>33</v>
      </c>
      <c r="AX365" s="13" t="s">
        <v>73</v>
      </c>
      <c r="AY365" s="153" t="s">
        <v>131</v>
      </c>
    </row>
    <row r="366" spans="2:65" s="12" customFormat="1" ht="10.199999999999999">
      <c r="B366" s="145"/>
      <c r="D366" s="146" t="s">
        <v>142</v>
      </c>
      <c r="E366" s="147" t="s">
        <v>19</v>
      </c>
      <c r="F366" s="148" t="s">
        <v>751</v>
      </c>
      <c r="H366" s="147" t="s">
        <v>19</v>
      </c>
      <c r="I366" s="149"/>
      <c r="L366" s="145"/>
      <c r="M366" s="150"/>
      <c r="T366" s="151"/>
      <c r="AT366" s="147" t="s">
        <v>142</v>
      </c>
      <c r="AU366" s="147" t="s">
        <v>81</v>
      </c>
      <c r="AV366" s="12" t="s">
        <v>34</v>
      </c>
      <c r="AW366" s="12" t="s">
        <v>33</v>
      </c>
      <c r="AX366" s="12" t="s">
        <v>73</v>
      </c>
      <c r="AY366" s="147" t="s">
        <v>131</v>
      </c>
    </row>
    <row r="367" spans="2:65" s="13" customFormat="1" ht="10.199999999999999">
      <c r="B367" s="152"/>
      <c r="D367" s="146" t="s">
        <v>142</v>
      </c>
      <c r="E367" s="153" t="s">
        <v>19</v>
      </c>
      <c r="F367" s="154" t="s">
        <v>887</v>
      </c>
      <c r="H367" s="155">
        <v>25.33</v>
      </c>
      <c r="I367" s="156"/>
      <c r="L367" s="152"/>
      <c r="M367" s="157"/>
      <c r="T367" s="158"/>
      <c r="AT367" s="153" t="s">
        <v>142</v>
      </c>
      <c r="AU367" s="153" t="s">
        <v>81</v>
      </c>
      <c r="AV367" s="13" t="s">
        <v>81</v>
      </c>
      <c r="AW367" s="13" t="s">
        <v>33</v>
      </c>
      <c r="AX367" s="13" t="s">
        <v>73</v>
      </c>
      <c r="AY367" s="153" t="s">
        <v>131</v>
      </c>
    </row>
    <row r="368" spans="2:65" s="14" customFormat="1" ht="10.199999999999999">
      <c r="B368" s="159"/>
      <c r="D368" s="146" t="s">
        <v>142</v>
      </c>
      <c r="E368" s="160" t="s">
        <v>19</v>
      </c>
      <c r="F368" s="161" t="s">
        <v>147</v>
      </c>
      <c r="H368" s="162">
        <v>44.33</v>
      </c>
      <c r="I368" s="163"/>
      <c r="L368" s="159"/>
      <c r="M368" s="164"/>
      <c r="T368" s="165"/>
      <c r="AT368" s="160" t="s">
        <v>142</v>
      </c>
      <c r="AU368" s="160" t="s">
        <v>81</v>
      </c>
      <c r="AV368" s="14" t="s">
        <v>87</v>
      </c>
      <c r="AW368" s="14" t="s">
        <v>33</v>
      </c>
      <c r="AX368" s="14" t="s">
        <v>34</v>
      </c>
      <c r="AY368" s="160" t="s">
        <v>131</v>
      </c>
    </row>
    <row r="369" spans="2:65" s="1" customFormat="1" ht="33" customHeight="1">
      <c r="B369" s="33"/>
      <c r="C369" s="128" t="s">
        <v>504</v>
      </c>
      <c r="D369" s="128" t="s">
        <v>134</v>
      </c>
      <c r="E369" s="129" t="s">
        <v>454</v>
      </c>
      <c r="F369" s="130" t="s">
        <v>455</v>
      </c>
      <c r="G369" s="131" t="s">
        <v>214</v>
      </c>
      <c r="H369" s="132">
        <v>24.74</v>
      </c>
      <c r="I369" s="133"/>
      <c r="J369" s="134">
        <f>ROUND(I369*H369,2)</f>
        <v>0</v>
      </c>
      <c r="K369" s="130" t="s">
        <v>138</v>
      </c>
      <c r="L369" s="33"/>
      <c r="M369" s="135" t="s">
        <v>19</v>
      </c>
      <c r="N369" s="136" t="s">
        <v>44</v>
      </c>
      <c r="P369" s="137">
        <f>O369*H369</f>
        <v>0</v>
      </c>
      <c r="Q369" s="137">
        <v>2.2399999999999998E-3</v>
      </c>
      <c r="R369" s="137">
        <f>Q369*H369</f>
        <v>5.541759999999999E-2</v>
      </c>
      <c r="S369" s="137">
        <v>0</v>
      </c>
      <c r="T369" s="138">
        <f>S369*H369</f>
        <v>0</v>
      </c>
      <c r="AR369" s="139" t="s">
        <v>175</v>
      </c>
      <c r="AT369" s="139" t="s">
        <v>134</v>
      </c>
      <c r="AU369" s="139" t="s">
        <v>81</v>
      </c>
      <c r="AY369" s="18" t="s">
        <v>131</v>
      </c>
      <c r="BE369" s="140">
        <f>IF(N369="základní",J369,0)</f>
        <v>0</v>
      </c>
      <c r="BF369" s="140">
        <f>IF(N369="snížená",J369,0)</f>
        <v>0</v>
      </c>
      <c r="BG369" s="140">
        <f>IF(N369="zákl. přenesená",J369,0)</f>
        <v>0</v>
      </c>
      <c r="BH369" s="140">
        <f>IF(N369="sníž. přenesená",J369,0)</f>
        <v>0</v>
      </c>
      <c r="BI369" s="140">
        <f>IF(N369="nulová",J369,0)</f>
        <v>0</v>
      </c>
      <c r="BJ369" s="18" t="s">
        <v>34</v>
      </c>
      <c r="BK369" s="140">
        <f>ROUND(I369*H369,2)</f>
        <v>0</v>
      </c>
      <c r="BL369" s="18" t="s">
        <v>175</v>
      </c>
      <c r="BM369" s="139" t="s">
        <v>888</v>
      </c>
    </row>
    <row r="370" spans="2:65" s="1" customFormat="1" ht="10.199999999999999" hidden="1">
      <c r="B370" s="33"/>
      <c r="D370" s="141" t="s">
        <v>140</v>
      </c>
      <c r="F370" s="142" t="s">
        <v>457</v>
      </c>
      <c r="I370" s="143"/>
      <c r="L370" s="33"/>
      <c r="M370" s="144"/>
      <c r="T370" s="54"/>
      <c r="AT370" s="18" t="s">
        <v>140</v>
      </c>
      <c r="AU370" s="18" t="s">
        <v>81</v>
      </c>
    </row>
    <row r="371" spans="2:65" s="12" customFormat="1" ht="10.199999999999999">
      <c r="B371" s="145"/>
      <c r="D371" s="146" t="s">
        <v>142</v>
      </c>
      <c r="E371" s="147" t="s">
        <v>19</v>
      </c>
      <c r="F371" s="148" t="s">
        <v>858</v>
      </c>
      <c r="H371" s="147" t="s">
        <v>19</v>
      </c>
      <c r="I371" s="149"/>
      <c r="L371" s="145"/>
      <c r="M371" s="150"/>
      <c r="T371" s="151"/>
      <c r="AT371" s="147" t="s">
        <v>142</v>
      </c>
      <c r="AU371" s="147" t="s">
        <v>81</v>
      </c>
      <c r="AV371" s="12" t="s">
        <v>34</v>
      </c>
      <c r="AW371" s="12" t="s">
        <v>33</v>
      </c>
      <c r="AX371" s="12" t="s">
        <v>73</v>
      </c>
      <c r="AY371" s="147" t="s">
        <v>131</v>
      </c>
    </row>
    <row r="372" spans="2:65" s="13" customFormat="1" ht="10.199999999999999">
      <c r="B372" s="152"/>
      <c r="D372" s="146" t="s">
        <v>142</v>
      </c>
      <c r="E372" s="153" t="s">
        <v>19</v>
      </c>
      <c r="F372" s="154" t="s">
        <v>779</v>
      </c>
      <c r="H372" s="155">
        <v>24.74</v>
      </c>
      <c r="I372" s="156"/>
      <c r="L372" s="152"/>
      <c r="M372" s="157"/>
      <c r="T372" s="158"/>
      <c r="AT372" s="153" t="s">
        <v>142</v>
      </c>
      <c r="AU372" s="153" t="s">
        <v>81</v>
      </c>
      <c r="AV372" s="13" t="s">
        <v>81</v>
      </c>
      <c r="AW372" s="13" t="s">
        <v>33</v>
      </c>
      <c r="AX372" s="13" t="s">
        <v>73</v>
      </c>
      <c r="AY372" s="153" t="s">
        <v>131</v>
      </c>
    </row>
    <row r="373" spans="2:65" s="14" customFormat="1" ht="10.199999999999999">
      <c r="B373" s="159"/>
      <c r="D373" s="146" t="s">
        <v>142</v>
      </c>
      <c r="E373" s="160" t="s">
        <v>19</v>
      </c>
      <c r="F373" s="161" t="s">
        <v>147</v>
      </c>
      <c r="H373" s="162">
        <v>24.74</v>
      </c>
      <c r="I373" s="163"/>
      <c r="L373" s="159"/>
      <c r="M373" s="164"/>
      <c r="T373" s="165"/>
      <c r="AT373" s="160" t="s">
        <v>142</v>
      </c>
      <c r="AU373" s="160" t="s">
        <v>81</v>
      </c>
      <c r="AV373" s="14" t="s">
        <v>87</v>
      </c>
      <c r="AW373" s="14" t="s">
        <v>33</v>
      </c>
      <c r="AX373" s="14" t="s">
        <v>34</v>
      </c>
      <c r="AY373" s="160" t="s">
        <v>131</v>
      </c>
    </row>
    <row r="374" spans="2:65" s="1" customFormat="1" ht="37.799999999999997" customHeight="1">
      <c r="B374" s="33"/>
      <c r="C374" s="128" t="s">
        <v>514</v>
      </c>
      <c r="D374" s="128" t="s">
        <v>134</v>
      </c>
      <c r="E374" s="129" t="s">
        <v>459</v>
      </c>
      <c r="F374" s="130" t="s">
        <v>460</v>
      </c>
      <c r="G374" s="131" t="s">
        <v>214</v>
      </c>
      <c r="H374" s="132">
        <v>24.74</v>
      </c>
      <c r="I374" s="133"/>
      <c r="J374" s="134">
        <f>ROUND(I374*H374,2)</f>
        <v>0</v>
      </c>
      <c r="K374" s="130" t="s">
        <v>138</v>
      </c>
      <c r="L374" s="33"/>
      <c r="M374" s="135" t="s">
        <v>19</v>
      </c>
      <c r="N374" s="136" t="s">
        <v>44</v>
      </c>
      <c r="P374" s="137">
        <f>O374*H374</f>
        <v>0</v>
      </c>
      <c r="Q374" s="137">
        <v>1.3500000000000001E-3</v>
      </c>
      <c r="R374" s="137">
        <f>Q374*H374</f>
        <v>3.3398999999999998E-2</v>
      </c>
      <c r="S374" s="137">
        <v>0</v>
      </c>
      <c r="T374" s="138">
        <f>S374*H374</f>
        <v>0</v>
      </c>
      <c r="AR374" s="139" t="s">
        <v>175</v>
      </c>
      <c r="AT374" s="139" t="s">
        <v>134</v>
      </c>
      <c r="AU374" s="139" t="s">
        <v>81</v>
      </c>
      <c r="AY374" s="18" t="s">
        <v>131</v>
      </c>
      <c r="BE374" s="140">
        <f>IF(N374="základní",J374,0)</f>
        <v>0</v>
      </c>
      <c r="BF374" s="140">
        <f>IF(N374="snížená",J374,0)</f>
        <v>0</v>
      </c>
      <c r="BG374" s="140">
        <f>IF(N374="zákl. přenesená",J374,0)</f>
        <v>0</v>
      </c>
      <c r="BH374" s="140">
        <f>IF(N374="sníž. přenesená",J374,0)</f>
        <v>0</v>
      </c>
      <c r="BI374" s="140">
        <f>IF(N374="nulová",J374,0)</f>
        <v>0</v>
      </c>
      <c r="BJ374" s="18" t="s">
        <v>34</v>
      </c>
      <c r="BK374" s="140">
        <f>ROUND(I374*H374,2)</f>
        <v>0</v>
      </c>
      <c r="BL374" s="18" t="s">
        <v>175</v>
      </c>
      <c r="BM374" s="139" t="s">
        <v>889</v>
      </c>
    </row>
    <row r="375" spans="2:65" s="1" customFormat="1" ht="10.199999999999999" hidden="1">
      <c r="B375" s="33"/>
      <c r="D375" s="141" t="s">
        <v>140</v>
      </c>
      <c r="F375" s="142" t="s">
        <v>462</v>
      </c>
      <c r="I375" s="143"/>
      <c r="L375" s="33"/>
      <c r="M375" s="144"/>
      <c r="T375" s="54"/>
      <c r="AT375" s="18" t="s">
        <v>140</v>
      </c>
      <c r="AU375" s="18" t="s">
        <v>81</v>
      </c>
    </row>
    <row r="376" spans="2:65" s="12" customFormat="1" ht="20.399999999999999">
      <c r="B376" s="145"/>
      <c r="D376" s="146" t="s">
        <v>142</v>
      </c>
      <c r="E376" s="147" t="s">
        <v>19</v>
      </c>
      <c r="F376" s="148" t="s">
        <v>890</v>
      </c>
      <c r="H376" s="147" t="s">
        <v>19</v>
      </c>
      <c r="I376" s="149"/>
      <c r="L376" s="145"/>
      <c r="M376" s="150"/>
      <c r="T376" s="151"/>
      <c r="AT376" s="147" t="s">
        <v>142</v>
      </c>
      <c r="AU376" s="147" t="s">
        <v>81</v>
      </c>
      <c r="AV376" s="12" t="s">
        <v>34</v>
      </c>
      <c r="AW376" s="12" t="s">
        <v>33</v>
      </c>
      <c r="AX376" s="12" t="s">
        <v>73</v>
      </c>
      <c r="AY376" s="147" t="s">
        <v>131</v>
      </c>
    </row>
    <row r="377" spans="2:65" s="13" customFormat="1" ht="10.199999999999999">
      <c r="B377" s="152"/>
      <c r="D377" s="146" t="s">
        <v>142</v>
      </c>
      <c r="E377" s="153" t="s">
        <v>19</v>
      </c>
      <c r="F377" s="154" t="s">
        <v>779</v>
      </c>
      <c r="H377" s="155">
        <v>24.74</v>
      </c>
      <c r="I377" s="156"/>
      <c r="L377" s="152"/>
      <c r="M377" s="157"/>
      <c r="T377" s="158"/>
      <c r="AT377" s="153" t="s">
        <v>142</v>
      </c>
      <c r="AU377" s="153" t="s">
        <v>81</v>
      </c>
      <c r="AV377" s="13" t="s">
        <v>81</v>
      </c>
      <c r="AW377" s="13" t="s">
        <v>33</v>
      </c>
      <c r="AX377" s="13" t="s">
        <v>73</v>
      </c>
      <c r="AY377" s="153" t="s">
        <v>131</v>
      </c>
    </row>
    <row r="378" spans="2:65" s="14" customFormat="1" ht="10.199999999999999">
      <c r="B378" s="159"/>
      <c r="D378" s="146" t="s">
        <v>142</v>
      </c>
      <c r="E378" s="160" t="s">
        <v>19</v>
      </c>
      <c r="F378" s="161" t="s">
        <v>147</v>
      </c>
      <c r="H378" s="162">
        <v>24.74</v>
      </c>
      <c r="I378" s="163"/>
      <c r="L378" s="159"/>
      <c r="M378" s="164"/>
      <c r="T378" s="165"/>
      <c r="AT378" s="160" t="s">
        <v>142</v>
      </c>
      <c r="AU378" s="160" t="s">
        <v>81</v>
      </c>
      <c r="AV378" s="14" t="s">
        <v>87</v>
      </c>
      <c r="AW378" s="14" t="s">
        <v>33</v>
      </c>
      <c r="AX378" s="14" t="s">
        <v>34</v>
      </c>
      <c r="AY378" s="160" t="s">
        <v>131</v>
      </c>
    </row>
    <row r="379" spans="2:65" s="1" customFormat="1" ht="33" customHeight="1">
      <c r="B379" s="33"/>
      <c r="C379" s="128" t="s">
        <v>375</v>
      </c>
      <c r="D379" s="128" t="s">
        <v>134</v>
      </c>
      <c r="E379" s="129" t="s">
        <v>466</v>
      </c>
      <c r="F379" s="130" t="s">
        <v>467</v>
      </c>
      <c r="G379" s="131" t="s">
        <v>214</v>
      </c>
      <c r="H379" s="132">
        <v>44.8</v>
      </c>
      <c r="I379" s="133"/>
      <c r="J379" s="134">
        <f>ROUND(I379*H379,2)</f>
        <v>0</v>
      </c>
      <c r="K379" s="130" t="s">
        <v>138</v>
      </c>
      <c r="L379" s="33"/>
      <c r="M379" s="135" t="s">
        <v>19</v>
      </c>
      <c r="N379" s="136" t="s">
        <v>44</v>
      </c>
      <c r="P379" s="137">
        <f>O379*H379</f>
        <v>0</v>
      </c>
      <c r="Q379" s="137">
        <v>1.6900000000000001E-3</v>
      </c>
      <c r="R379" s="137">
        <f>Q379*H379</f>
        <v>7.5712000000000002E-2</v>
      </c>
      <c r="S379" s="137">
        <v>0</v>
      </c>
      <c r="T379" s="138">
        <f>S379*H379</f>
        <v>0</v>
      </c>
      <c r="AR379" s="139" t="s">
        <v>175</v>
      </c>
      <c r="AT379" s="139" t="s">
        <v>134</v>
      </c>
      <c r="AU379" s="139" t="s">
        <v>81</v>
      </c>
      <c r="AY379" s="18" t="s">
        <v>131</v>
      </c>
      <c r="BE379" s="140">
        <f>IF(N379="základní",J379,0)</f>
        <v>0</v>
      </c>
      <c r="BF379" s="140">
        <f>IF(N379="snížená",J379,0)</f>
        <v>0</v>
      </c>
      <c r="BG379" s="140">
        <f>IF(N379="zákl. přenesená",J379,0)</f>
        <v>0</v>
      </c>
      <c r="BH379" s="140">
        <f>IF(N379="sníž. přenesená",J379,0)</f>
        <v>0</v>
      </c>
      <c r="BI379" s="140">
        <f>IF(N379="nulová",J379,0)</f>
        <v>0</v>
      </c>
      <c r="BJ379" s="18" t="s">
        <v>34</v>
      </c>
      <c r="BK379" s="140">
        <f>ROUND(I379*H379,2)</f>
        <v>0</v>
      </c>
      <c r="BL379" s="18" t="s">
        <v>175</v>
      </c>
      <c r="BM379" s="139" t="s">
        <v>891</v>
      </c>
    </row>
    <row r="380" spans="2:65" s="1" customFormat="1" ht="10.199999999999999" hidden="1">
      <c r="B380" s="33"/>
      <c r="D380" s="141" t="s">
        <v>140</v>
      </c>
      <c r="F380" s="142" t="s">
        <v>469</v>
      </c>
      <c r="I380" s="143"/>
      <c r="L380" s="33"/>
      <c r="M380" s="144"/>
      <c r="T380" s="54"/>
      <c r="AT380" s="18" t="s">
        <v>140</v>
      </c>
      <c r="AU380" s="18" t="s">
        <v>81</v>
      </c>
    </row>
    <row r="381" spans="2:65" s="12" customFormat="1" ht="10.199999999999999">
      <c r="B381" s="145"/>
      <c r="D381" s="146" t="s">
        <v>142</v>
      </c>
      <c r="E381" s="147" t="s">
        <v>19</v>
      </c>
      <c r="F381" s="148" t="s">
        <v>767</v>
      </c>
      <c r="H381" s="147" t="s">
        <v>19</v>
      </c>
      <c r="I381" s="149"/>
      <c r="L381" s="145"/>
      <c r="M381" s="150"/>
      <c r="T381" s="151"/>
      <c r="AT381" s="147" t="s">
        <v>142</v>
      </c>
      <c r="AU381" s="147" t="s">
        <v>81</v>
      </c>
      <c r="AV381" s="12" t="s">
        <v>34</v>
      </c>
      <c r="AW381" s="12" t="s">
        <v>33</v>
      </c>
      <c r="AX381" s="12" t="s">
        <v>73</v>
      </c>
      <c r="AY381" s="147" t="s">
        <v>131</v>
      </c>
    </row>
    <row r="382" spans="2:65" s="13" customFormat="1" ht="10.199999999999999">
      <c r="B382" s="152"/>
      <c r="D382" s="146" t="s">
        <v>142</v>
      </c>
      <c r="E382" s="153" t="s">
        <v>19</v>
      </c>
      <c r="F382" s="154" t="s">
        <v>420</v>
      </c>
      <c r="H382" s="155">
        <v>19</v>
      </c>
      <c r="I382" s="156"/>
      <c r="L382" s="152"/>
      <c r="M382" s="157"/>
      <c r="T382" s="158"/>
      <c r="AT382" s="153" t="s">
        <v>142</v>
      </c>
      <c r="AU382" s="153" t="s">
        <v>81</v>
      </c>
      <c r="AV382" s="13" t="s">
        <v>81</v>
      </c>
      <c r="AW382" s="13" t="s">
        <v>33</v>
      </c>
      <c r="AX382" s="13" t="s">
        <v>73</v>
      </c>
      <c r="AY382" s="153" t="s">
        <v>131</v>
      </c>
    </row>
    <row r="383" spans="2:65" s="12" customFormat="1" ht="10.199999999999999">
      <c r="B383" s="145"/>
      <c r="D383" s="146" t="s">
        <v>142</v>
      </c>
      <c r="E383" s="147" t="s">
        <v>19</v>
      </c>
      <c r="F383" s="148" t="s">
        <v>751</v>
      </c>
      <c r="H383" s="147" t="s">
        <v>19</v>
      </c>
      <c r="I383" s="149"/>
      <c r="L383" s="145"/>
      <c r="M383" s="150"/>
      <c r="T383" s="151"/>
      <c r="AT383" s="147" t="s">
        <v>142</v>
      </c>
      <c r="AU383" s="147" t="s">
        <v>81</v>
      </c>
      <c r="AV383" s="12" t="s">
        <v>34</v>
      </c>
      <c r="AW383" s="12" t="s">
        <v>33</v>
      </c>
      <c r="AX383" s="12" t="s">
        <v>73</v>
      </c>
      <c r="AY383" s="147" t="s">
        <v>131</v>
      </c>
    </row>
    <row r="384" spans="2:65" s="13" customFormat="1" ht="10.199999999999999">
      <c r="B384" s="152"/>
      <c r="D384" s="146" t="s">
        <v>142</v>
      </c>
      <c r="E384" s="153" t="s">
        <v>19</v>
      </c>
      <c r="F384" s="154" t="s">
        <v>875</v>
      </c>
      <c r="H384" s="155">
        <v>25.8</v>
      </c>
      <c r="I384" s="156"/>
      <c r="L384" s="152"/>
      <c r="M384" s="157"/>
      <c r="T384" s="158"/>
      <c r="AT384" s="153" t="s">
        <v>142</v>
      </c>
      <c r="AU384" s="153" t="s">
        <v>81</v>
      </c>
      <c r="AV384" s="13" t="s">
        <v>81</v>
      </c>
      <c r="AW384" s="13" t="s">
        <v>33</v>
      </c>
      <c r="AX384" s="13" t="s">
        <v>73</v>
      </c>
      <c r="AY384" s="153" t="s">
        <v>131</v>
      </c>
    </row>
    <row r="385" spans="2:65" s="14" customFormat="1" ht="10.199999999999999">
      <c r="B385" s="159"/>
      <c r="D385" s="146" t="s">
        <v>142</v>
      </c>
      <c r="E385" s="160" t="s">
        <v>19</v>
      </c>
      <c r="F385" s="161" t="s">
        <v>147</v>
      </c>
      <c r="H385" s="162">
        <v>44.8</v>
      </c>
      <c r="I385" s="163"/>
      <c r="L385" s="159"/>
      <c r="M385" s="164"/>
      <c r="T385" s="165"/>
      <c r="AT385" s="160" t="s">
        <v>142</v>
      </c>
      <c r="AU385" s="160" t="s">
        <v>81</v>
      </c>
      <c r="AV385" s="14" t="s">
        <v>87</v>
      </c>
      <c r="AW385" s="14" t="s">
        <v>33</v>
      </c>
      <c r="AX385" s="14" t="s">
        <v>34</v>
      </c>
      <c r="AY385" s="160" t="s">
        <v>131</v>
      </c>
    </row>
    <row r="386" spans="2:65" s="1" customFormat="1" ht="44.25" customHeight="1">
      <c r="B386" s="33"/>
      <c r="C386" s="128" t="s">
        <v>529</v>
      </c>
      <c r="D386" s="128" t="s">
        <v>134</v>
      </c>
      <c r="E386" s="129" t="s">
        <v>477</v>
      </c>
      <c r="F386" s="130" t="s">
        <v>478</v>
      </c>
      <c r="G386" s="131" t="s">
        <v>325</v>
      </c>
      <c r="H386" s="132">
        <v>4</v>
      </c>
      <c r="I386" s="133"/>
      <c r="J386" s="134">
        <f>ROUND(I386*H386,2)</f>
        <v>0</v>
      </c>
      <c r="K386" s="130" t="s">
        <v>138</v>
      </c>
      <c r="L386" s="33"/>
      <c r="M386" s="135" t="s">
        <v>19</v>
      </c>
      <c r="N386" s="136" t="s">
        <v>44</v>
      </c>
      <c r="P386" s="137">
        <f>O386*H386</f>
        <v>0</v>
      </c>
      <c r="Q386" s="137">
        <v>3.6000000000000002E-4</v>
      </c>
      <c r="R386" s="137">
        <f>Q386*H386</f>
        <v>1.4400000000000001E-3</v>
      </c>
      <c r="S386" s="137">
        <v>0</v>
      </c>
      <c r="T386" s="138">
        <f>S386*H386</f>
        <v>0</v>
      </c>
      <c r="AR386" s="139" t="s">
        <v>175</v>
      </c>
      <c r="AT386" s="139" t="s">
        <v>134</v>
      </c>
      <c r="AU386" s="139" t="s">
        <v>81</v>
      </c>
      <c r="AY386" s="18" t="s">
        <v>131</v>
      </c>
      <c r="BE386" s="140">
        <f>IF(N386="základní",J386,0)</f>
        <v>0</v>
      </c>
      <c r="BF386" s="140">
        <f>IF(N386="snížená",J386,0)</f>
        <v>0</v>
      </c>
      <c r="BG386" s="140">
        <f>IF(N386="zákl. přenesená",J386,0)</f>
        <v>0</v>
      </c>
      <c r="BH386" s="140">
        <f>IF(N386="sníž. přenesená",J386,0)</f>
        <v>0</v>
      </c>
      <c r="BI386" s="140">
        <f>IF(N386="nulová",J386,0)</f>
        <v>0</v>
      </c>
      <c r="BJ386" s="18" t="s">
        <v>34</v>
      </c>
      <c r="BK386" s="140">
        <f>ROUND(I386*H386,2)</f>
        <v>0</v>
      </c>
      <c r="BL386" s="18" t="s">
        <v>175</v>
      </c>
      <c r="BM386" s="139" t="s">
        <v>892</v>
      </c>
    </row>
    <row r="387" spans="2:65" s="1" customFormat="1" ht="10.199999999999999" hidden="1">
      <c r="B387" s="33"/>
      <c r="D387" s="141" t="s">
        <v>140</v>
      </c>
      <c r="F387" s="142" t="s">
        <v>480</v>
      </c>
      <c r="I387" s="143"/>
      <c r="L387" s="33"/>
      <c r="M387" s="144"/>
      <c r="T387" s="54"/>
      <c r="AT387" s="18" t="s">
        <v>140</v>
      </c>
      <c r="AU387" s="18" t="s">
        <v>81</v>
      </c>
    </row>
    <row r="388" spans="2:65" s="12" customFormat="1" ht="10.199999999999999">
      <c r="B388" s="145"/>
      <c r="D388" s="146" t="s">
        <v>142</v>
      </c>
      <c r="E388" s="147" t="s">
        <v>19</v>
      </c>
      <c r="F388" s="148" t="s">
        <v>767</v>
      </c>
      <c r="H388" s="147" t="s">
        <v>19</v>
      </c>
      <c r="I388" s="149"/>
      <c r="L388" s="145"/>
      <c r="M388" s="150"/>
      <c r="T388" s="151"/>
      <c r="AT388" s="147" t="s">
        <v>142</v>
      </c>
      <c r="AU388" s="147" t="s">
        <v>81</v>
      </c>
      <c r="AV388" s="12" t="s">
        <v>34</v>
      </c>
      <c r="AW388" s="12" t="s">
        <v>33</v>
      </c>
      <c r="AX388" s="12" t="s">
        <v>73</v>
      </c>
      <c r="AY388" s="147" t="s">
        <v>131</v>
      </c>
    </row>
    <row r="389" spans="2:65" s="13" customFormat="1" ht="10.199999999999999">
      <c r="B389" s="152"/>
      <c r="D389" s="146" t="s">
        <v>142</v>
      </c>
      <c r="E389" s="153" t="s">
        <v>19</v>
      </c>
      <c r="F389" s="154" t="s">
        <v>81</v>
      </c>
      <c r="H389" s="155">
        <v>2</v>
      </c>
      <c r="I389" s="156"/>
      <c r="L389" s="152"/>
      <c r="M389" s="157"/>
      <c r="T389" s="158"/>
      <c r="AT389" s="153" t="s">
        <v>142</v>
      </c>
      <c r="AU389" s="153" t="s">
        <v>81</v>
      </c>
      <c r="AV389" s="13" t="s">
        <v>81</v>
      </c>
      <c r="AW389" s="13" t="s">
        <v>33</v>
      </c>
      <c r="AX389" s="13" t="s">
        <v>73</v>
      </c>
      <c r="AY389" s="153" t="s">
        <v>131</v>
      </c>
    </row>
    <row r="390" spans="2:65" s="12" customFormat="1" ht="10.199999999999999">
      <c r="B390" s="145"/>
      <c r="D390" s="146" t="s">
        <v>142</v>
      </c>
      <c r="E390" s="147" t="s">
        <v>19</v>
      </c>
      <c r="F390" s="148" t="s">
        <v>751</v>
      </c>
      <c r="H390" s="147" t="s">
        <v>19</v>
      </c>
      <c r="I390" s="149"/>
      <c r="L390" s="145"/>
      <c r="M390" s="150"/>
      <c r="T390" s="151"/>
      <c r="AT390" s="147" t="s">
        <v>142</v>
      </c>
      <c r="AU390" s="147" t="s">
        <v>81</v>
      </c>
      <c r="AV390" s="12" t="s">
        <v>34</v>
      </c>
      <c r="AW390" s="12" t="s">
        <v>33</v>
      </c>
      <c r="AX390" s="12" t="s">
        <v>73</v>
      </c>
      <c r="AY390" s="147" t="s">
        <v>131</v>
      </c>
    </row>
    <row r="391" spans="2:65" s="13" customFormat="1" ht="10.199999999999999">
      <c r="B391" s="152"/>
      <c r="D391" s="146" t="s">
        <v>142</v>
      </c>
      <c r="E391" s="153" t="s">
        <v>19</v>
      </c>
      <c r="F391" s="154" t="s">
        <v>81</v>
      </c>
      <c r="H391" s="155">
        <v>2</v>
      </c>
      <c r="I391" s="156"/>
      <c r="L391" s="152"/>
      <c r="M391" s="157"/>
      <c r="T391" s="158"/>
      <c r="AT391" s="153" t="s">
        <v>142</v>
      </c>
      <c r="AU391" s="153" t="s">
        <v>81</v>
      </c>
      <c r="AV391" s="13" t="s">
        <v>81</v>
      </c>
      <c r="AW391" s="13" t="s">
        <v>33</v>
      </c>
      <c r="AX391" s="13" t="s">
        <v>73</v>
      </c>
      <c r="AY391" s="153" t="s">
        <v>131</v>
      </c>
    </row>
    <row r="392" spans="2:65" s="14" customFormat="1" ht="10.199999999999999">
      <c r="B392" s="159"/>
      <c r="D392" s="146" t="s">
        <v>142</v>
      </c>
      <c r="E392" s="160" t="s">
        <v>19</v>
      </c>
      <c r="F392" s="161" t="s">
        <v>147</v>
      </c>
      <c r="H392" s="162">
        <v>4</v>
      </c>
      <c r="I392" s="163"/>
      <c r="L392" s="159"/>
      <c r="M392" s="164"/>
      <c r="T392" s="165"/>
      <c r="AT392" s="160" t="s">
        <v>142</v>
      </c>
      <c r="AU392" s="160" t="s">
        <v>81</v>
      </c>
      <c r="AV392" s="14" t="s">
        <v>87</v>
      </c>
      <c r="AW392" s="14" t="s">
        <v>33</v>
      </c>
      <c r="AX392" s="14" t="s">
        <v>34</v>
      </c>
      <c r="AY392" s="160" t="s">
        <v>131</v>
      </c>
    </row>
    <row r="393" spans="2:65" s="1" customFormat="1" ht="37.799999999999997" customHeight="1">
      <c r="B393" s="33"/>
      <c r="C393" s="128" t="s">
        <v>517</v>
      </c>
      <c r="D393" s="128" t="s">
        <v>134</v>
      </c>
      <c r="E393" s="129" t="s">
        <v>483</v>
      </c>
      <c r="F393" s="130" t="s">
        <v>484</v>
      </c>
      <c r="G393" s="131" t="s">
        <v>214</v>
      </c>
      <c r="H393" s="132">
        <v>21.2</v>
      </c>
      <c r="I393" s="133"/>
      <c r="J393" s="134">
        <f>ROUND(I393*H393,2)</f>
        <v>0</v>
      </c>
      <c r="K393" s="130" t="s">
        <v>138</v>
      </c>
      <c r="L393" s="33"/>
      <c r="M393" s="135" t="s">
        <v>19</v>
      </c>
      <c r="N393" s="136" t="s">
        <v>44</v>
      </c>
      <c r="P393" s="137">
        <f>O393*H393</f>
        <v>0</v>
      </c>
      <c r="Q393" s="137">
        <v>2.0999999999999999E-3</v>
      </c>
      <c r="R393" s="137">
        <f>Q393*H393</f>
        <v>4.4519999999999997E-2</v>
      </c>
      <c r="S393" s="137">
        <v>0</v>
      </c>
      <c r="T393" s="138">
        <f>S393*H393</f>
        <v>0</v>
      </c>
      <c r="AR393" s="139" t="s">
        <v>175</v>
      </c>
      <c r="AT393" s="139" t="s">
        <v>134</v>
      </c>
      <c r="AU393" s="139" t="s">
        <v>81</v>
      </c>
      <c r="AY393" s="18" t="s">
        <v>131</v>
      </c>
      <c r="BE393" s="140">
        <f>IF(N393="základní",J393,0)</f>
        <v>0</v>
      </c>
      <c r="BF393" s="140">
        <f>IF(N393="snížená",J393,0)</f>
        <v>0</v>
      </c>
      <c r="BG393" s="140">
        <f>IF(N393="zákl. přenesená",J393,0)</f>
        <v>0</v>
      </c>
      <c r="BH393" s="140">
        <f>IF(N393="sníž. přenesená",J393,0)</f>
        <v>0</v>
      </c>
      <c r="BI393" s="140">
        <f>IF(N393="nulová",J393,0)</f>
        <v>0</v>
      </c>
      <c r="BJ393" s="18" t="s">
        <v>34</v>
      </c>
      <c r="BK393" s="140">
        <f>ROUND(I393*H393,2)</f>
        <v>0</v>
      </c>
      <c r="BL393" s="18" t="s">
        <v>175</v>
      </c>
      <c r="BM393" s="139" t="s">
        <v>893</v>
      </c>
    </row>
    <row r="394" spans="2:65" s="1" customFormat="1" ht="10.199999999999999" hidden="1">
      <c r="B394" s="33"/>
      <c r="D394" s="141" t="s">
        <v>140</v>
      </c>
      <c r="F394" s="142" t="s">
        <v>486</v>
      </c>
      <c r="I394" s="143"/>
      <c r="L394" s="33"/>
      <c r="M394" s="144"/>
      <c r="T394" s="54"/>
      <c r="AT394" s="18" t="s">
        <v>140</v>
      </c>
      <c r="AU394" s="18" t="s">
        <v>81</v>
      </c>
    </row>
    <row r="395" spans="2:65" s="12" customFormat="1" ht="10.199999999999999">
      <c r="B395" s="145"/>
      <c r="D395" s="146" t="s">
        <v>142</v>
      </c>
      <c r="E395" s="147" t="s">
        <v>19</v>
      </c>
      <c r="F395" s="148" t="s">
        <v>878</v>
      </c>
      <c r="H395" s="147" t="s">
        <v>19</v>
      </c>
      <c r="I395" s="149"/>
      <c r="L395" s="145"/>
      <c r="M395" s="150"/>
      <c r="T395" s="151"/>
      <c r="AT395" s="147" t="s">
        <v>142</v>
      </c>
      <c r="AU395" s="147" t="s">
        <v>81</v>
      </c>
      <c r="AV395" s="12" t="s">
        <v>34</v>
      </c>
      <c r="AW395" s="12" t="s">
        <v>33</v>
      </c>
      <c r="AX395" s="12" t="s">
        <v>73</v>
      </c>
      <c r="AY395" s="147" t="s">
        <v>131</v>
      </c>
    </row>
    <row r="396" spans="2:65" s="13" customFormat="1" ht="10.199999999999999">
      <c r="B396" s="152"/>
      <c r="D396" s="146" t="s">
        <v>142</v>
      </c>
      <c r="E396" s="153" t="s">
        <v>19</v>
      </c>
      <c r="F396" s="154" t="s">
        <v>879</v>
      </c>
      <c r="H396" s="155">
        <v>3.2</v>
      </c>
      <c r="I396" s="156"/>
      <c r="L396" s="152"/>
      <c r="M396" s="157"/>
      <c r="T396" s="158"/>
      <c r="AT396" s="153" t="s">
        <v>142</v>
      </c>
      <c r="AU396" s="153" t="s">
        <v>81</v>
      </c>
      <c r="AV396" s="13" t="s">
        <v>81</v>
      </c>
      <c r="AW396" s="13" t="s">
        <v>33</v>
      </c>
      <c r="AX396" s="13" t="s">
        <v>73</v>
      </c>
      <c r="AY396" s="153" t="s">
        <v>131</v>
      </c>
    </row>
    <row r="397" spans="2:65" s="12" customFormat="1" ht="10.199999999999999">
      <c r="B397" s="145"/>
      <c r="D397" s="146" t="s">
        <v>142</v>
      </c>
      <c r="E397" s="147" t="s">
        <v>19</v>
      </c>
      <c r="F397" s="148" t="s">
        <v>751</v>
      </c>
      <c r="H397" s="147" t="s">
        <v>19</v>
      </c>
      <c r="I397" s="149"/>
      <c r="L397" s="145"/>
      <c r="M397" s="150"/>
      <c r="T397" s="151"/>
      <c r="AT397" s="147" t="s">
        <v>142</v>
      </c>
      <c r="AU397" s="147" t="s">
        <v>81</v>
      </c>
      <c r="AV397" s="12" t="s">
        <v>34</v>
      </c>
      <c r="AW397" s="12" t="s">
        <v>33</v>
      </c>
      <c r="AX397" s="12" t="s">
        <v>73</v>
      </c>
      <c r="AY397" s="147" t="s">
        <v>131</v>
      </c>
    </row>
    <row r="398" spans="2:65" s="13" customFormat="1" ht="10.199999999999999">
      <c r="B398" s="152"/>
      <c r="D398" s="146" t="s">
        <v>142</v>
      </c>
      <c r="E398" s="153" t="s">
        <v>19</v>
      </c>
      <c r="F398" s="154" t="s">
        <v>880</v>
      </c>
      <c r="H398" s="155">
        <v>18</v>
      </c>
      <c r="I398" s="156"/>
      <c r="L398" s="152"/>
      <c r="M398" s="157"/>
      <c r="T398" s="158"/>
      <c r="AT398" s="153" t="s">
        <v>142</v>
      </c>
      <c r="AU398" s="153" t="s">
        <v>81</v>
      </c>
      <c r="AV398" s="13" t="s">
        <v>81</v>
      </c>
      <c r="AW398" s="13" t="s">
        <v>33</v>
      </c>
      <c r="AX398" s="13" t="s">
        <v>73</v>
      </c>
      <c r="AY398" s="153" t="s">
        <v>131</v>
      </c>
    </row>
    <row r="399" spans="2:65" s="14" customFormat="1" ht="10.199999999999999">
      <c r="B399" s="159"/>
      <c r="D399" s="146" t="s">
        <v>142</v>
      </c>
      <c r="E399" s="160" t="s">
        <v>19</v>
      </c>
      <c r="F399" s="161" t="s">
        <v>147</v>
      </c>
      <c r="H399" s="162">
        <v>21.2</v>
      </c>
      <c r="I399" s="163"/>
      <c r="L399" s="159"/>
      <c r="M399" s="164"/>
      <c r="T399" s="165"/>
      <c r="AT399" s="160" t="s">
        <v>142</v>
      </c>
      <c r="AU399" s="160" t="s">
        <v>81</v>
      </c>
      <c r="AV399" s="14" t="s">
        <v>87</v>
      </c>
      <c r="AW399" s="14" t="s">
        <v>33</v>
      </c>
      <c r="AX399" s="14" t="s">
        <v>34</v>
      </c>
      <c r="AY399" s="160" t="s">
        <v>131</v>
      </c>
    </row>
    <row r="400" spans="2:65" s="1" customFormat="1" ht="49.05" customHeight="1">
      <c r="B400" s="33"/>
      <c r="C400" s="128" t="s">
        <v>542</v>
      </c>
      <c r="D400" s="128" t="s">
        <v>134</v>
      </c>
      <c r="E400" s="129" t="s">
        <v>894</v>
      </c>
      <c r="F400" s="130" t="s">
        <v>895</v>
      </c>
      <c r="G400" s="131" t="s">
        <v>252</v>
      </c>
      <c r="H400" s="132">
        <v>0.29799999999999999</v>
      </c>
      <c r="I400" s="133"/>
      <c r="J400" s="134">
        <f>ROUND(I400*H400,2)</f>
        <v>0</v>
      </c>
      <c r="K400" s="130" t="s">
        <v>138</v>
      </c>
      <c r="L400" s="33"/>
      <c r="M400" s="135" t="s">
        <v>19</v>
      </c>
      <c r="N400" s="136" t="s">
        <v>44</v>
      </c>
      <c r="P400" s="137">
        <f>O400*H400</f>
        <v>0</v>
      </c>
      <c r="Q400" s="137">
        <v>0</v>
      </c>
      <c r="R400" s="137">
        <f>Q400*H400</f>
        <v>0</v>
      </c>
      <c r="S400" s="137">
        <v>0</v>
      </c>
      <c r="T400" s="138">
        <f>S400*H400</f>
        <v>0</v>
      </c>
      <c r="AR400" s="139" t="s">
        <v>175</v>
      </c>
      <c r="AT400" s="139" t="s">
        <v>134</v>
      </c>
      <c r="AU400" s="139" t="s">
        <v>81</v>
      </c>
      <c r="AY400" s="18" t="s">
        <v>131</v>
      </c>
      <c r="BE400" s="140">
        <f>IF(N400="základní",J400,0)</f>
        <v>0</v>
      </c>
      <c r="BF400" s="140">
        <f>IF(N400="snížená",J400,0)</f>
        <v>0</v>
      </c>
      <c r="BG400" s="140">
        <f>IF(N400="zákl. přenesená",J400,0)</f>
        <v>0</v>
      </c>
      <c r="BH400" s="140">
        <f>IF(N400="sníž. přenesená",J400,0)</f>
        <v>0</v>
      </c>
      <c r="BI400" s="140">
        <f>IF(N400="nulová",J400,0)</f>
        <v>0</v>
      </c>
      <c r="BJ400" s="18" t="s">
        <v>34</v>
      </c>
      <c r="BK400" s="140">
        <f>ROUND(I400*H400,2)</f>
        <v>0</v>
      </c>
      <c r="BL400" s="18" t="s">
        <v>175</v>
      </c>
      <c r="BM400" s="139" t="s">
        <v>896</v>
      </c>
    </row>
    <row r="401" spans="2:65" s="1" customFormat="1" ht="10.199999999999999" hidden="1">
      <c r="B401" s="33"/>
      <c r="D401" s="141" t="s">
        <v>140</v>
      </c>
      <c r="F401" s="142" t="s">
        <v>897</v>
      </c>
      <c r="I401" s="143"/>
      <c r="L401" s="33"/>
      <c r="M401" s="144"/>
      <c r="T401" s="54"/>
      <c r="AT401" s="18" t="s">
        <v>140</v>
      </c>
      <c r="AU401" s="18" t="s">
        <v>81</v>
      </c>
    </row>
    <row r="402" spans="2:65" s="11" customFormat="1" ht="22.8" customHeight="1">
      <c r="B402" s="116"/>
      <c r="D402" s="117" t="s">
        <v>72</v>
      </c>
      <c r="E402" s="126" t="s">
        <v>492</v>
      </c>
      <c r="F402" s="126" t="s">
        <v>493</v>
      </c>
      <c r="I402" s="119"/>
      <c r="J402" s="127">
        <f>BK402</f>
        <v>0</v>
      </c>
      <c r="L402" s="116"/>
      <c r="M402" s="121"/>
      <c r="P402" s="122">
        <f>SUM(P403:P409)</f>
        <v>0</v>
      </c>
      <c r="R402" s="122">
        <f>SUM(R403:R409)</f>
        <v>1.4169399999999999E-2</v>
      </c>
      <c r="T402" s="123">
        <f>SUM(T403:T409)</f>
        <v>0</v>
      </c>
      <c r="AR402" s="117" t="s">
        <v>81</v>
      </c>
      <c r="AT402" s="124" t="s">
        <v>72</v>
      </c>
      <c r="AU402" s="124" t="s">
        <v>34</v>
      </c>
      <c r="AY402" s="117" t="s">
        <v>131</v>
      </c>
      <c r="BK402" s="125">
        <f>SUM(BK403:BK409)</f>
        <v>0</v>
      </c>
    </row>
    <row r="403" spans="2:65" s="1" customFormat="1" ht="16.5" customHeight="1">
      <c r="B403" s="33"/>
      <c r="C403" s="128" t="s">
        <v>468</v>
      </c>
      <c r="D403" s="128" t="s">
        <v>134</v>
      </c>
      <c r="E403" s="129" t="s">
        <v>495</v>
      </c>
      <c r="F403" s="130" t="s">
        <v>496</v>
      </c>
      <c r="G403" s="131" t="s">
        <v>137</v>
      </c>
      <c r="H403" s="132">
        <v>101.21</v>
      </c>
      <c r="I403" s="133"/>
      <c r="J403" s="134">
        <f>ROUND(I403*H403,2)</f>
        <v>0</v>
      </c>
      <c r="K403" s="130" t="s">
        <v>138</v>
      </c>
      <c r="L403" s="33"/>
      <c r="M403" s="135" t="s">
        <v>19</v>
      </c>
      <c r="N403" s="136" t="s">
        <v>44</v>
      </c>
      <c r="P403" s="137">
        <f>O403*H403</f>
        <v>0</v>
      </c>
      <c r="Q403" s="137">
        <v>1.3999999999999999E-4</v>
      </c>
      <c r="R403" s="137">
        <f>Q403*H403</f>
        <v>1.4169399999999999E-2</v>
      </c>
      <c r="S403" s="137">
        <v>0</v>
      </c>
      <c r="T403" s="138">
        <f>S403*H403</f>
        <v>0</v>
      </c>
      <c r="AR403" s="139" t="s">
        <v>175</v>
      </c>
      <c r="AT403" s="139" t="s">
        <v>134</v>
      </c>
      <c r="AU403" s="139" t="s">
        <v>81</v>
      </c>
      <c r="AY403" s="18" t="s">
        <v>131</v>
      </c>
      <c r="BE403" s="140">
        <f>IF(N403="základní",J403,0)</f>
        <v>0</v>
      </c>
      <c r="BF403" s="140">
        <f>IF(N403="snížená",J403,0)</f>
        <v>0</v>
      </c>
      <c r="BG403" s="140">
        <f>IF(N403="zákl. přenesená",J403,0)</f>
        <v>0</v>
      </c>
      <c r="BH403" s="140">
        <f>IF(N403="sníž. přenesená",J403,0)</f>
        <v>0</v>
      </c>
      <c r="BI403" s="140">
        <f>IF(N403="nulová",J403,0)</f>
        <v>0</v>
      </c>
      <c r="BJ403" s="18" t="s">
        <v>34</v>
      </c>
      <c r="BK403" s="140">
        <f>ROUND(I403*H403,2)</f>
        <v>0</v>
      </c>
      <c r="BL403" s="18" t="s">
        <v>175</v>
      </c>
      <c r="BM403" s="139" t="s">
        <v>898</v>
      </c>
    </row>
    <row r="404" spans="2:65" s="1" customFormat="1" ht="10.199999999999999" hidden="1">
      <c r="B404" s="33"/>
      <c r="D404" s="141" t="s">
        <v>140</v>
      </c>
      <c r="F404" s="142" t="s">
        <v>498</v>
      </c>
      <c r="I404" s="143"/>
      <c r="L404" s="33"/>
      <c r="M404" s="144"/>
      <c r="T404" s="54"/>
      <c r="AT404" s="18" t="s">
        <v>140</v>
      </c>
      <c r="AU404" s="18" t="s">
        <v>81</v>
      </c>
    </row>
    <row r="405" spans="2:65" s="12" customFormat="1" ht="10.199999999999999">
      <c r="B405" s="145"/>
      <c r="D405" s="146" t="s">
        <v>142</v>
      </c>
      <c r="E405" s="147" t="s">
        <v>19</v>
      </c>
      <c r="F405" s="148" t="s">
        <v>899</v>
      </c>
      <c r="H405" s="147" t="s">
        <v>19</v>
      </c>
      <c r="I405" s="149"/>
      <c r="L405" s="145"/>
      <c r="M405" s="150"/>
      <c r="T405" s="151"/>
      <c r="AT405" s="147" t="s">
        <v>142</v>
      </c>
      <c r="AU405" s="147" t="s">
        <v>81</v>
      </c>
      <c r="AV405" s="12" t="s">
        <v>34</v>
      </c>
      <c r="AW405" s="12" t="s">
        <v>33</v>
      </c>
      <c r="AX405" s="12" t="s">
        <v>73</v>
      </c>
      <c r="AY405" s="147" t="s">
        <v>131</v>
      </c>
    </row>
    <row r="406" spans="2:65" s="13" customFormat="1" ht="10.199999999999999">
      <c r="B406" s="152"/>
      <c r="D406" s="146" t="s">
        <v>142</v>
      </c>
      <c r="E406" s="153" t="s">
        <v>19</v>
      </c>
      <c r="F406" s="154" t="s">
        <v>768</v>
      </c>
      <c r="H406" s="155">
        <v>48.64</v>
      </c>
      <c r="I406" s="156"/>
      <c r="L406" s="152"/>
      <c r="M406" s="157"/>
      <c r="T406" s="158"/>
      <c r="AT406" s="153" t="s">
        <v>142</v>
      </c>
      <c r="AU406" s="153" t="s">
        <v>81</v>
      </c>
      <c r="AV406" s="13" t="s">
        <v>81</v>
      </c>
      <c r="AW406" s="13" t="s">
        <v>33</v>
      </c>
      <c r="AX406" s="13" t="s">
        <v>73</v>
      </c>
      <c r="AY406" s="153" t="s">
        <v>131</v>
      </c>
    </row>
    <row r="407" spans="2:65" s="12" customFormat="1" ht="20.399999999999999">
      <c r="B407" s="145"/>
      <c r="D407" s="146" t="s">
        <v>142</v>
      </c>
      <c r="E407" s="147" t="s">
        <v>19</v>
      </c>
      <c r="F407" s="148" t="s">
        <v>900</v>
      </c>
      <c r="H407" s="147" t="s">
        <v>19</v>
      </c>
      <c r="I407" s="149"/>
      <c r="L407" s="145"/>
      <c r="M407" s="150"/>
      <c r="T407" s="151"/>
      <c r="AT407" s="147" t="s">
        <v>142</v>
      </c>
      <c r="AU407" s="147" t="s">
        <v>81</v>
      </c>
      <c r="AV407" s="12" t="s">
        <v>34</v>
      </c>
      <c r="AW407" s="12" t="s">
        <v>33</v>
      </c>
      <c r="AX407" s="12" t="s">
        <v>73</v>
      </c>
      <c r="AY407" s="147" t="s">
        <v>131</v>
      </c>
    </row>
    <row r="408" spans="2:65" s="13" customFormat="1" ht="10.199999999999999">
      <c r="B408" s="152"/>
      <c r="D408" s="146" t="s">
        <v>142</v>
      </c>
      <c r="E408" s="153" t="s">
        <v>19</v>
      </c>
      <c r="F408" s="154" t="s">
        <v>901</v>
      </c>
      <c r="H408" s="155">
        <v>52.57</v>
      </c>
      <c r="I408" s="156"/>
      <c r="L408" s="152"/>
      <c r="M408" s="157"/>
      <c r="T408" s="158"/>
      <c r="AT408" s="153" t="s">
        <v>142</v>
      </c>
      <c r="AU408" s="153" t="s">
        <v>81</v>
      </c>
      <c r="AV408" s="13" t="s">
        <v>81</v>
      </c>
      <c r="AW408" s="13" t="s">
        <v>33</v>
      </c>
      <c r="AX408" s="13" t="s">
        <v>73</v>
      </c>
      <c r="AY408" s="153" t="s">
        <v>131</v>
      </c>
    </row>
    <row r="409" spans="2:65" s="14" customFormat="1" ht="10.199999999999999">
      <c r="B409" s="159"/>
      <c r="D409" s="146" t="s">
        <v>142</v>
      </c>
      <c r="E409" s="160" t="s">
        <v>19</v>
      </c>
      <c r="F409" s="161" t="s">
        <v>147</v>
      </c>
      <c r="H409" s="162">
        <v>101.21</v>
      </c>
      <c r="I409" s="163"/>
      <c r="L409" s="159"/>
      <c r="M409" s="164"/>
      <c r="T409" s="165"/>
      <c r="AT409" s="160" t="s">
        <v>142</v>
      </c>
      <c r="AU409" s="160" t="s">
        <v>81</v>
      </c>
      <c r="AV409" s="14" t="s">
        <v>87</v>
      </c>
      <c r="AW409" s="14" t="s">
        <v>33</v>
      </c>
      <c r="AX409" s="14" t="s">
        <v>34</v>
      </c>
      <c r="AY409" s="160" t="s">
        <v>131</v>
      </c>
    </row>
    <row r="410" spans="2:65" s="11" customFormat="1" ht="22.8" customHeight="1">
      <c r="B410" s="116"/>
      <c r="D410" s="117" t="s">
        <v>72</v>
      </c>
      <c r="E410" s="126" t="s">
        <v>707</v>
      </c>
      <c r="F410" s="126" t="s">
        <v>708</v>
      </c>
      <c r="I410" s="119"/>
      <c r="J410" s="127">
        <f>BK410</f>
        <v>0</v>
      </c>
      <c r="L410" s="116"/>
      <c r="M410" s="121"/>
      <c r="P410" s="122">
        <f>SUM(P411:P414)</f>
        <v>0</v>
      </c>
      <c r="R410" s="122">
        <f>SUM(R411:R414)</f>
        <v>0</v>
      </c>
      <c r="T410" s="123">
        <f>SUM(T411:T414)</f>
        <v>0</v>
      </c>
      <c r="AR410" s="117" t="s">
        <v>81</v>
      </c>
      <c r="AT410" s="124" t="s">
        <v>72</v>
      </c>
      <c r="AU410" s="124" t="s">
        <v>34</v>
      </c>
      <c r="AY410" s="117" t="s">
        <v>131</v>
      </c>
      <c r="BK410" s="125">
        <f>SUM(BK411:BK414)</f>
        <v>0</v>
      </c>
    </row>
    <row r="411" spans="2:65" s="1" customFormat="1" ht="24.15" customHeight="1">
      <c r="B411" s="33"/>
      <c r="C411" s="128" t="s">
        <v>902</v>
      </c>
      <c r="D411" s="128" t="s">
        <v>134</v>
      </c>
      <c r="E411" s="129" t="s">
        <v>903</v>
      </c>
      <c r="F411" s="130" t="s">
        <v>904</v>
      </c>
      <c r="G411" s="131" t="s">
        <v>214</v>
      </c>
      <c r="H411" s="132">
        <v>19</v>
      </c>
      <c r="I411" s="133"/>
      <c r="J411" s="134">
        <f>ROUND(I411*H411,2)</f>
        <v>0</v>
      </c>
      <c r="K411" s="130" t="s">
        <v>19</v>
      </c>
      <c r="L411" s="33"/>
      <c r="M411" s="135" t="s">
        <v>19</v>
      </c>
      <c r="N411" s="136" t="s">
        <v>44</v>
      </c>
      <c r="P411" s="137">
        <f>O411*H411</f>
        <v>0</v>
      </c>
      <c r="Q411" s="137">
        <v>0</v>
      </c>
      <c r="R411" s="137">
        <f>Q411*H411</f>
        <v>0</v>
      </c>
      <c r="S411" s="137">
        <v>0</v>
      </c>
      <c r="T411" s="138">
        <f>S411*H411</f>
        <v>0</v>
      </c>
      <c r="AR411" s="139" t="s">
        <v>175</v>
      </c>
      <c r="AT411" s="139" t="s">
        <v>134</v>
      </c>
      <c r="AU411" s="139" t="s">
        <v>81</v>
      </c>
      <c r="AY411" s="18" t="s">
        <v>131</v>
      </c>
      <c r="BE411" s="140">
        <f>IF(N411="základní",J411,0)</f>
        <v>0</v>
      </c>
      <c r="BF411" s="140">
        <f>IF(N411="snížená",J411,0)</f>
        <v>0</v>
      </c>
      <c r="BG411" s="140">
        <f>IF(N411="zákl. přenesená",J411,0)</f>
        <v>0</v>
      </c>
      <c r="BH411" s="140">
        <f>IF(N411="sníž. přenesená",J411,0)</f>
        <v>0</v>
      </c>
      <c r="BI411" s="140">
        <f>IF(N411="nulová",J411,0)</f>
        <v>0</v>
      </c>
      <c r="BJ411" s="18" t="s">
        <v>34</v>
      </c>
      <c r="BK411" s="140">
        <f>ROUND(I411*H411,2)</f>
        <v>0</v>
      </c>
      <c r="BL411" s="18" t="s">
        <v>175</v>
      </c>
      <c r="BM411" s="139" t="s">
        <v>905</v>
      </c>
    </row>
    <row r="412" spans="2:65" s="12" customFormat="1" ht="20.399999999999999">
      <c r="B412" s="145"/>
      <c r="D412" s="146" t="s">
        <v>142</v>
      </c>
      <c r="E412" s="147" t="s">
        <v>19</v>
      </c>
      <c r="F412" s="148" t="s">
        <v>906</v>
      </c>
      <c r="H412" s="147" t="s">
        <v>19</v>
      </c>
      <c r="I412" s="149"/>
      <c r="L412" s="145"/>
      <c r="M412" s="150"/>
      <c r="T412" s="151"/>
      <c r="AT412" s="147" t="s">
        <v>142</v>
      </c>
      <c r="AU412" s="147" t="s">
        <v>81</v>
      </c>
      <c r="AV412" s="12" t="s">
        <v>34</v>
      </c>
      <c r="AW412" s="12" t="s">
        <v>33</v>
      </c>
      <c r="AX412" s="12" t="s">
        <v>73</v>
      </c>
      <c r="AY412" s="147" t="s">
        <v>131</v>
      </c>
    </row>
    <row r="413" spans="2:65" s="13" customFormat="1" ht="10.199999999999999">
      <c r="B413" s="152"/>
      <c r="D413" s="146" t="s">
        <v>142</v>
      </c>
      <c r="E413" s="153" t="s">
        <v>19</v>
      </c>
      <c r="F413" s="154" t="s">
        <v>420</v>
      </c>
      <c r="H413" s="155">
        <v>19</v>
      </c>
      <c r="I413" s="156"/>
      <c r="L413" s="152"/>
      <c r="M413" s="157"/>
      <c r="T413" s="158"/>
      <c r="AT413" s="153" t="s">
        <v>142</v>
      </c>
      <c r="AU413" s="153" t="s">
        <v>81</v>
      </c>
      <c r="AV413" s="13" t="s">
        <v>81</v>
      </c>
      <c r="AW413" s="13" t="s">
        <v>33</v>
      </c>
      <c r="AX413" s="13" t="s">
        <v>73</v>
      </c>
      <c r="AY413" s="153" t="s">
        <v>131</v>
      </c>
    </row>
    <row r="414" spans="2:65" s="14" customFormat="1" ht="10.199999999999999">
      <c r="B414" s="159"/>
      <c r="D414" s="146" t="s">
        <v>142</v>
      </c>
      <c r="E414" s="160" t="s">
        <v>19</v>
      </c>
      <c r="F414" s="161" t="s">
        <v>147</v>
      </c>
      <c r="H414" s="162">
        <v>19</v>
      </c>
      <c r="I414" s="163"/>
      <c r="L414" s="159"/>
      <c r="M414" s="164"/>
      <c r="T414" s="165"/>
      <c r="AT414" s="160" t="s">
        <v>142</v>
      </c>
      <c r="AU414" s="160" t="s">
        <v>81</v>
      </c>
      <c r="AV414" s="14" t="s">
        <v>87</v>
      </c>
      <c r="AW414" s="14" t="s">
        <v>33</v>
      </c>
      <c r="AX414" s="14" t="s">
        <v>34</v>
      </c>
      <c r="AY414" s="160" t="s">
        <v>131</v>
      </c>
    </row>
    <row r="415" spans="2:65" s="11" customFormat="1" ht="25.95" customHeight="1">
      <c r="B415" s="116"/>
      <c r="D415" s="117" t="s">
        <v>72</v>
      </c>
      <c r="E415" s="118" t="s">
        <v>291</v>
      </c>
      <c r="F415" s="118" t="s">
        <v>511</v>
      </c>
      <c r="I415" s="119"/>
      <c r="J415" s="120">
        <f>BK415</f>
        <v>0</v>
      </c>
      <c r="L415" s="116"/>
      <c r="M415" s="121"/>
      <c r="P415" s="122">
        <f>P416</f>
        <v>0</v>
      </c>
      <c r="R415" s="122">
        <f>R416</f>
        <v>0</v>
      </c>
      <c r="T415" s="123">
        <f>T416</f>
        <v>0</v>
      </c>
      <c r="AR415" s="117" t="s">
        <v>84</v>
      </c>
      <c r="AT415" s="124" t="s">
        <v>72</v>
      </c>
      <c r="AU415" s="124" t="s">
        <v>73</v>
      </c>
      <c r="AY415" s="117" t="s">
        <v>131</v>
      </c>
      <c r="BK415" s="125">
        <f>BK416</f>
        <v>0</v>
      </c>
    </row>
    <row r="416" spans="2:65" s="11" customFormat="1" ht="22.8" customHeight="1">
      <c r="B416" s="116"/>
      <c r="D416" s="117" t="s">
        <v>72</v>
      </c>
      <c r="E416" s="126" t="s">
        <v>512</v>
      </c>
      <c r="F416" s="126" t="s">
        <v>513</v>
      </c>
      <c r="I416" s="119"/>
      <c r="J416" s="127">
        <f>BK416</f>
        <v>0</v>
      </c>
      <c r="L416" s="116"/>
      <c r="M416" s="121"/>
      <c r="P416" s="122">
        <f>SUM(P417:P433)</f>
        <v>0</v>
      </c>
      <c r="R416" s="122">
        <f>SUM(R417:R433)</f>
        <v>0</v>
      </c>
      <c r="T416" s="123">
        <f>SUM(T417:T433)</f>
        <v>0</v>
      </c>
      <c r="AR416" s="117" t="s">
        <v>84</v>
      </c>
      <c r="AT416" s="124" t="s">
        <v>72</v>
      </c>
      <c r="AU416" s="124" t="s">
        <v>34</v>
      </c>
      <c r="AY416" s="117" t="s">
        <v>131</v>
      </c>
      <c r="BK416" s="125">
        <f>SUM(BK417:BK433)</f>
        <v>0</v>
      </c>
    </row>
    <row r="417" spans="2:65" s="1" customFormat="1" ht="24.15" customHeight="1">
      <c r="B417" s="33"/>
      <c r="C417" s="128" t="s">
        <v>479</v>
      </c>
      <c r="D417" s="128" t="s">
        <v>134</v>
      </c>
      <c r="E417" s="129" t="s">
        <v>515</v>
      </c>
      <c r="F417" s="130" t="s">
        <v>516</v>
      </c>
      <c r="G417" s="131" t="s">
        <v>214</v>
      </c>
      <c r="H417" s="132">
        <v>80</v>
      </c>
      <c r="I417" s="133"/>
      <c r="J417" s="134">
        <f>ROUND(I417*H417,2)</f>
        <v>0</v>
      </c>
      <c r="K417" s="130" t="s">
        <v>138</v>
      </c>
      <c r="L417" s="33"/>
      <c r="M417" s="135" t="s">
        <v>19</v>
      </c>
      <c r="N417" s="136" t="s">
        <v>44</v>
      </c>
      <c r="P417" s="137">
        <f>O417*H417</f>
        <v>0</v>
      </c>
      <c r="Q417" s="137">
        <v>0</v>
      </c>
      <c r="R417" s="137">
        <f>Q417*H417</f>
        <v>0</v>
      </c>
      <c r="S417" s="137">
        <v>0</v>
      </c>
      <c r="T417" s="138">
        <f>S417*H417</f>
        <v>0</v>
      </c>
      <c r="AR417" s="139" t="s">
        <v>517</v>
      </c>
      <c r="AT417" s="139" t="s">
        <v>134</v>
      </c>
      <c r="AU417" s="139" t="s">
        <v>81</v>
      </c>
      <c r="AY417" s="18" t="s">
        <v>131</v>
      </c>
      <c r="BE417" s="140">
        <f>IF(N417="základní",J417,0)</f>
        <v>0</v>
      </c>
      <c r="BF417" s="140">
        <f>IF(N417="snížená",J417,0)</f>
        <v>0</v>
      </c>
      <c r="BG417" s="140">
        <f>IF(N417="zákl. přenesená",J417,0)</f>
        <v>0</v>
      </c>
      <c r="BH417" s="140">
        <f>IF(N417="sníž. přenesená",J417,0)</f>
        <v>0</v>
      </c>
      <c r="BI417" s="140">
        <f>IF(N417="nulová",J417,0)</f>
        <v>0</v>
      </c>
      <c r="BJ417" s="18" t="s">
        <v>34</v>
      </c>
      <c r="BK417" s="140">
        <f>ROUND(I417*H417,2)</f>
        <v>0</v>
      </c>
      <c r="BL417" s="18" t="s">
        <v>517</v>
      </c>
      <c r="BM417" s="139" t="s">
        <v>907</v>
      </c>
    </row>
    <row r="418" spans="2:65" s="1" customFormat="1" ht="10.199999999999999" hidden="1">
      <c r="B418" s="33"/>
      <c r="D418" s="141" t="s">
        <v>140</v>
      </c>
      <c r="F418" s="142" t="s">
        <v>519</v>
      </c>
      <c r="I418" s="143"/>
      <c r="L418" s="33"/>
      <c r="M418" s="144"/>
      <c r="T418" s="54"/>
      <c r="AT418" s="18" t="s">
        <v>140</v>
      </c>
      <c r="AU418" s="18" t="s">
        <v>81</v>
      </c>
    </row>
    <row r="419" spans="2:65" s="1" customFormat="1" ht="19.2">
      <c r="B419" s="33"/>
      <c r="D419" s="146" t="s">
        <v>368</v>
      </c>
      <c r="F419" s="183" t="s">
        <v>520</v>
      </c>
      <c r="I419" s="143"/>
      <c r="L419" s="33"/>
      <c r="M419" s="144"/>
      <c r="T419" s="54"/>
      <c r="AT419" s="18" t="s">
        <v>368</v>
      </c>
      <c r="AU419" s="18" t="s">
        <v>81</v>
      </c>
    </row>
    <row r="420" spans="2:65" s="12" customFormat="1" ht="10.199999999999999">
      <c r="B420" s="145"/>
      <c r="D420" s="146" t="s">
        <v>142</v>
      </c>
      <c r="E420" s="147" t="s">
        <v>19</v>
      </c>
      <c r="F420" s="148" t="s">
        <v>908</v>
      </c>
      <c r="H420" s="147" t="s">
        <v>19</v>
      </c>
      <c r="I420" s="149"/>
      <c r="L420" s="145"/>
      <c r="M420" s="150"/>
      <c r="T420" s="151"/>
      <c r="AT420" s="147" t="s">
        <v>142</v>
      </c>
      <c r="AU420" s="147" t="s">
        <v>81</v>
      </c>
      <c r="AV420" s="12" t="s">
        <v>34</v>
      </c>
      <c r="AW420" s="12" t="s">
        <v>33</v>
      </c>
      <c r="AX420" s="12" t="s">
        <v>73</v>
      </c>
      <c r="AY420" s="147" t="s">
        <v>131</v>
      </c>
    </row>
    <row r="421" spans="2:65" s="13" customFormat="1" ht="10.199999999999999">
      <c r="B421" s="152"/>
      <c r="D421" s="146" t="s">
        <v>142</v>
      </c>
      <c r="E421" s="153" t="s">
        <v>19</v>
      </c>
      <c r="F421" s="154" t="s">
        <v>909</v>
      </c>
      <c r="H421" s="155">
        <v>4.5599999999999996</v>
      </c>
      <c r="I421" s="156"/>
      <c r="L421" s="152"/>
      <c r="M421" s="157"/>
      <c r="T421" s="158"/>
      <c r="AT421" s="153" t="s">
        <v>142</v>
      </c>
      <c r="AU421" s="153" t="s">
        <v>81</v>
      </c>
      <c r="AV421" s="13" t="s">
        <v>81</v>
      </c>
      <c r="AW421" s="13" t="s">
        <v>33</v>
      </c>
      <c r="AX421" s="13" t="s">
        <v>73</v>
      </c>
      <c r="AY421" s="153" t="s">
        <v>131</v>
      </c>
    </row>
    <row r="422" spans="2:65" s="12" customFormat="1" ht="20.399999999999999">
      <c r="B422" s="145"/>
      <c r="D422" s="146" t="s">
        <v>142</v>
      </c>
      <c r="E422" s="147" t="s">
        <v>19</v>
      </c>
      <c r="F422" s="148" t="s">
        <v>910</v>
      </c>
      <c r="H422" s="147" t="s">
        <v>19</v>
      </c>
      <c r="I422" s="149"/>
      <c r="L422" s="145"/>
      <c r="M422" s="150"/>
      <c r="T422" s="151"/>
      <c r="AT422" s="147" t="s">
        <v>142</v>
      </c>
      <c r="AU422" s="147" t="s">
        <v>81</v>
      </c>
      <c r="AV422" s="12" t="s">
        <v>34</v>
      </c>
      <c r="AW422" s="12" t="s">
        <v>33</v>
      </c>
      <c r="AX422" s="12" t="s">
        <v>73</v>
      </c>
      <c r="AY422" s="147" t="s">
        <v>131</v>
      </c>
    </row>
    <row r="423" spans="2:65" s="13" customFormat="1" ht="10.199999999999999">
      <c r="B423" s="152"/>
      <c r="D423" s="146" t="s">
        <v>142</v>
      </c>
      <c r="E423" s="153" t="s">
        <v>19</v>
      </c>
      <c r="F423" s="154" t="s">
        <v>911</v>
      </c>
      <c r="H423" s="155">
        <v>75.44</v>
      </c>
      <c r="I423" s="156"/>
      <c r="L423" s="152"/>
      <c r="M423" s="157"/>
      <c r="T423" s="158"/>
      <c r="AT423" s="153" t="s">
        <v>142</v>
      </c>
      <c r="AU423" s="153" t="s">
        <v>81</v>
      </c>
      <c r="AV423" s="13" t="s">
        <v>81</v>
      </c>
      <c r="AW423" s="13" t="s">
        <v>33</v>
      </c>
      <c r="AX423" s="13" t="s">
        <v>73</v>
      </c>
      <c r="AY423" s="153" t="s">
        <v>131</v>
      </c>
    </row>
    <row r="424" spans="2:65" s="14" customFormat="1" ht="10.199999999999999">
      <c r="B424" s="159"/>
      <c r="D424" s="146" t="s">
        <v>142</v>
      </c>
      <c r="E424" s="160" t="s">
        <v>19</v>
      </c>
      <c r="F424" s="161" t="s">
        <v>147</v>
      </c>
      <c r="H424" s="162">
        <v>80</v>
      </c>
      <c r="I424" s="163"/>
      <c r="L424" s="159"/>
      <c r="M424" s="164"/>
      <c r="T424" s="165"/>
      <c r="AT424" s="160" t="s">
        <v>142</v>
      </c>
      <c r="AU424" s="160" t="s">
        <v>81</v>
      </c>
      <c r="AV424" s="14" t="s">
        <v>87</v>
      </c>
      <c r="AW424" s="14" t="s">
        <v>33</v>
      </c>
      <c r="AX424" s="14" t="s">
        <v>34</v>
      </c>
      <c r="AY424" s="160" t="s">
        <v>131</v>
      </c>
    </row>
    <row r="425" spans="2:65" s="1" customFormat="1" ht="49.05" customHeight="1">
      <c r="B425" s="33"/>
      <c r="C425" s="128" t="s">
        <v>912</v>
      </c>
      <c r="D425" s="128" t="s">
        <v>134</v>
      </c>
      <c r="E425" s="129" t="s">
        <v>525</v>
      </c>
      <c r="F425" s="130" t="s">
        <v>526</v>
      </c>
      <c r="G425" s="131" t="s">
        <v>325</v>
      </c>
      <c r="H425" s="132">
        <v>1</v>
      </c>
      <c r="I425" s="133"/>
      <c r="J425" s="134">
        <f>ROUND(I425*H425,2)</f>
        <v>0</v>
      </c>
      <c r="K425" s="130" t="s">
        <v>138</v>
      </c>
      <c r="L425" s="33"/>
      <c r="M425" s="135" t="s">
        <v>19</v>
      </c>
      <c r="N425" s="136" t="s">
        <v>44</v>
      </c>
      <c r="P425" s="137">
        <f>O425*H425</f>
        <v>0</v>
      </c>
      <c r="Q425" s="137">
        <v>0</v>
      </c>
      <c r="R425" s="137">
        <f>Q425*H425</f>
        <v>0</v>
      </c>
      <c r="S425" s="137">
        <v>0</v>
      </c>
      <c r="T425" s="138">
        <f>S425*H425</f>
        <v>0</v>
      </c>
      <c r="AR425" s="139" t="s">
        <v>517</v>
      </c>
      <c r="AT425" s="139" t="s">
        <v>134</v>
      </c>
      <c r="AU425" s="139" t="s">
        <v>81</v>
      </c>
      <c r="AY425" s="18" t="s">
        <v>131</v>
      </c>
      <c r="BE425" s="140">
        <f>IF(N425="základní",J425,0)</f>
        <v>0</v>
      </c>
      <c r="BF425" s="140">
        <f>IF(N425="snížená",J425,0)</f>
        <v>0</v>
      </c>
      <c r="BG425" s="140">
        <f>IF(N425="zákl. přenesená",J425,0)</f>
        <v>0</v>
      </c>
      <c r="BH425" s="140">
        <f>IF(N425="sníž. přenesená",J425,0)</f>
        <v>0</v>
      </c>
      <c r="BI425" s="140">
        <f>IF(N425="nulová",J425,0)</f>
        <v>0</v>
      </c>
      <c r="BJ425" s="18" t="s">
        <v>34</v>
      </c>
      <c r="BK425" s="140">
        <f>ROUND(I425*H425,2)</f>
        <v>0</v>
      </c>
      <c r="BL425" s="18" t="s">
        <v>517</v>
      </c>
      <c r="BM425" s="139" t="s">
        <v>913</v>
      </c>
    </row>
    <row r="426" spans="2:65" s="1" customFormat="1" ht="10.199999999999999" hidden="1">
      <c r="B426" s="33"/>
      <c r="D426" s="141" t="s">
        <v>140</v>
      </c>
      <c r="F426" s="142" t="s">
        <v>528</v>
      </c>
      <c r="I426" s="143"/>
      <c r="L426" s="33"/>
      <c r="M426" s="144"/>
      <c r="T426" s="54"/>
      <c r="AT426" s="18" t="s">
        <v>140</v>
      </c>
      <c r="AU426" s="18" t="s">
        <v>81</v>
      </c>
    </row>
    <row r="427" spans="2:65" s="1" customFormat="1" ht="24.15" customHeight="1">
      <c r="B427" s="33"/>
      <c r="C427" s="128" t="s">
        <v>914</v>
      </c>
      <c r="D427" s="128" t="s">
        <v>134</v>
      </c>
      <c r="E427" s="129" t="s">
        <v>530</v>
      </c>
      <c r="F427" s="130" t="s">
        <v>531</v>
      </c>
      <c r="G427" s="131" t="s">
        <v>214</v>
      </c>
      <c r="H427" s="132">
        <v>80</v>
      </c>
      <c r="I427" s="133"/>
      <c r="J427" s="134">
        <f>ROUND(I427*H427,2)</f>
        <v>0</v>
      </c>
      <c r="K427" s="130" t="s">
        <v>138</v>
      </c>
      <c r="L427" s="33"/>
      <c r="M427" s="135" t="s">
        <v>19</v>
      </c>
      <c r="N427" s="136" t="s">
        <v>44</v>
      </c>
      <c r="P427" s="137">
        <f>O427*H427</f>
        <v>0</v>
      </c>
      <c r="Q427" s="137">
        <v>0</v>
      </c>
      <c r="R427" s="137">
        <f>Q427*H427</f>
        <v>0</v>
      </c>
      <c r="S427" s="137">
        <v>0</v>
      </c>
      <c r="T427" s="138">
        <f>S427*H427</f>
        <v>0</v>
      </c>
      <c r="AR427" s="139" t="s">
        <v>517</v>
      </c>
      <c r="AT427" s="139" t="s">
        <v>134</v>
      </c>
      <c r="AU427" s="139" t="s">
        <v>81</v>
      </c>
      <c r="AY427" s="18" t="s">
        <v>131</v>
      </c>
      <c r="BE427" s="140">
        <f>IF(N427="základní",J427,0)</f>
        <v>0</v>
      </c>
      <c r="BF427" s="140">
        <f>IF(N427="snížená",J427,0)</f>
        <v>0</v>
      </c>
      <c r="BG427" s="140">
        <f>IF(N427="zákl. přenesená",J427,0)</f>
        <v>0</v>
      </c>
      <c r="BH427" s="140">
        <f>IF(N427="sníž. přenesená",J427,0)</f>
        <v>0</v>
      </c>
      <c r="BI427" s="140">
        <f>IF(N427="nulová",J427,0)</f>
        <v>0</v>
      </c>
      <c r="BJ427" s="18" t="s">
        <v>34</v>
      </c>
      <c r="BK427" s="140">
        <f>ROUND(I427*H427,2)</f>
        <v>0</v>
      </c>
      <c r="BL427" s="18" t="s">
        <v>517</v>
      </c>
      <c r="BM427" s="139" t="s">
        <v>915</v>
      </c>
    </row>
    <row r="428" spans="2:65" s="1" customFormat="1" ht="10.199999999999999" hidden="1">
      <c r="B428" s="33"/>
      <c r="D428" s="141" t="s">
        <v>140</v>
      </c>
      <c r="F428" s="142" t="s">
        <v>533</v>
      </c>
      <c r="I428" s="143"/>
      <c r="L428" s="33"/>
      <c r="M428" s="144"/>
      <c r="T428" s="54"/>
      <c r="AT428" s="18" t="s">
        <v>140</v>
      </c>
      <c r="AU428" s="18" t="s">
        <v>81</v>
      </c>
    </row>
    <row r="429" spans="2:65" s="12" customFormat="1" ht="10.199999999999999">
      <c r="B429" s="145"/>
      <c r="D429" s="146" t="s">
        <v>142</v>
      </c>
      <c r="E429" s="147" t="s">
        <v>19</v>
      </c>
      <c r="F429" s="148" t="s">
        <v>908</v>
      </c>
      <c r="H429" s="147" t="s">
        <v>19</v>
      </c>
      <c r="I429" s="149"/>
      <c r="L429" s="145"/>
      <c r="M429" s="150"/>
      <c r="T429" s="151"/>
      <c r="AT429" s="147" t="s">
        <v>142</v>
      </c>
      <c r="AU429" s="147" t="s">
        <v>81</v>
      </c>
      <c r="AV429" s="12" t="s">
        <v>34</v>
      </c>
      <c r="AW429" s="12" t="s">
        <v>33</v>
      </c>
      <c r="AX429" s="12" t="s">
        <v>73</v>
      </c>
      <c r="AY429" s="147" t="s">
        <v>131</v>
      </c>
    </row>
    <row r="430" spans="2:65" s="13" customFormat="1" ht="10.199999999999999">
      <c r="B430" s="152"/>
      <c r="D430" s="146" t="s">
        <v>142</v>
      </c>
      <c r="E430" s="153" t="s">
        <v>19</v>
      </c>
      <c r="F430" s="154" t="s">
        <v>909</v>
      </c>
      <c r="H430" s="155">
        <v>4.5599999999999996</v>
      </c>
      <c r="I430" s="156"/>
      <c r="L430" s="152"/>
      <c r="M430" s="157"/>
      <c r="T430" s="158"/>
      <c r="AT430" s="153" t="s">
        <v>142</v>
      </c>
      <c r="AU430" s="153" t="s">
        <v>81</v>
      </c>
      <c r="AV430" s="13" t="s">
        <v>81</v>
      </c>
      <c r="AW430" s="13" t="s">
        <v>33</v>
      </c>
      <c r="AX430" s="13" t="s">
        <v>73</v>
      </c>
      <c r="AY430" s="153" t="s">
        <v>131</v>
      </c>
    </row>
    <row r="431" spans="2:65" s="12" customFormat="1" ht="20.399999999999999">
      <c r="B431" s="145"/>
      <c r="D431" s="146" t="s">
        <v>142</v>
      </c>
      <c r="E431" s="147" t="s">
        <v>19</v>
      </c>
      <c r="F431" s="148" t="s">
        <v>910</v>
      </c>
      <c r="H431" s="147" t="s">
        <v>19</v>
      </c>
      <c r="I431" s="149"/>
      <c r="L431" s="145"/>
      <c r="M431" s="150"/>
      <c r="T431" s="151"/>
      <c r="AT431" s="147" t="s">
        <v>142</v>
      </c>
      <c r="AU431" s="147" t="s">
        <v>81</v>
      </c>
      <c r="AV431" s="12" t="s">
        <v>34</v>
      </c>
      <c r="AW431" s="12" t="s">
        <v>33</v>
      </c>
      <c r="AX431" s="12" t="s">
        <v>73</v>
      </c>
      <c r="AY431" s="147" t="s">
        <v>131</v>
      </c>
    </row>
    <row r="432" spans="2:65" s="13" customFormat="1" ht="10.199999999999999">
      <c r="B432" s="152"/>
      <c r="D432" s="146" t="s">
        <v>142</v>
      </c>
      <c r="E432" s="153" t="s">
        <v>19</v>
      </c>
      <c r="F432" s="154" t="s">
        <v>911</v>
      </c>
      <c r="H432" s="155">
        <v>75.44</v>
      </c>
      <c r="I432" s="156"/>
      <c r="L432" s="152"/>
      <c r="M432" s="157"/>
      <c r="T432" s="158"/>
      <c r="AT432" s="153" t="s">
        <v>142</v>
      </c>
      <c r="AU432" s="153" t="s">
        <v>81</v>
      </c>
      <c r="AV432" s="13" t="s">
        <v>81</v>
      </c>
      <c r="AW432" s="13" t="s">
        <v>33</v>
      </c>
      <c r="AX432" s="13" t="s">
        <v>73</v>
      </c>
      <c r="AY432" s="153" t="s">
        <v>131</v>
      </c>
    </row>
    <row r="433" spans="2:65" s="14" customFormat="1" ht="10.199999999999999">
      <c r="B433" s="159"/>
      <c r="D433" s="146" t="s">
        <v>142</v>
      </c>
      <c r="E433" s="160" t="s">
        <v>19</v>
      </c>
      <c r="F433" s="161" t="s">
        <v>147</v>
      </c>
      <c r="H433" s="162">
        <v>80</v>
      </c>
      <c r="I433" s="163"/>
      <c r="L433" s="159"/>
      <c r="M433" s="164"/>
      <c r="T433" s="165"/>
      <c r="AT433" s="160" t="s">
        <v>142</v>
      </c>
      <c r="AU433" s="160" t="s">
        <v>81</v>
      </c>
      <c r="AV433" s="14" t="s">
        <v>87</v>
      </c>
      <c r="AW433" s="14" t="s">
        <v>33</v>
      </c>
      <c r="AX433" s="14" t="s">
        <v>34</v>
      </c>
      <c r="AY433" s="160" t="s">
        <v>131</v>
      </c>
    </row>
    <row r="434" spans="2:65" s="11" customFormat="1" ht="25.95" customHeight="1">
      <c r="B434" s="116"/>
      <c r="D434" s="117" t="s">
        <v>72</v>
      </c>
      <c r="E434" s="118" t="s">
        <v>534</v>
      </c>
      <c r="F434" s="118" t="s">
        <v>535</v>
      </c>
      <c r="I434" s="119"/>
      <c r="J434" s="120">
        <f>BK434</f>
        <v>0</v>
      </c>
      <c r="L434" s="116"/>
      <c r="M434" s="121"/>
      <c r="P434" s="122">
        <f>SUM(P435:P440)</f>
        <v>0</v>
      </c>
      <c r="R434" s="122">
        <f>SUM(R435:R440)</f>
        <v>0</v>
      </c>
      <c r="T434" s="123">
        <f>SUM(T435:T440)</f>
        <v>0</v>
      </c>
      <c r="AR434" s="117" t="s">
        <v>90</v>
      </c>
      <c r="AT434" s="124" t="s">
        <v>72</v>
      </c>
      <c r="AU434" s="124" t="s">
        <v>73</v>
      </c>
      <c r="AY434" s="117" t="s">
        <v>131</v>
      </c>
      <c r="BK434" s="125">
        <f>SUM(BK435:BK440)</f>
        <v>0</v>
      </c>
    </row>
    <row r="435" spans="2:65" s="1" customFormat="1" ht="16.5" customHeight="1">
      <c r="B435" s="33"/>
      <c r="C435" s="128" t="s">
        <v>916</v>
      </c>
      <c r="D435" s="128" t="s">
        <v>134</v>
      </c>
      <c r="E435" s="129" t="s">
        <v>536</v>
      </c>
      <c r="F435" s="130" t="s">
        <v>537</v>
      </c>
      <c r="G435" s="131" t="s">
        <v>538</v>
      </c>
      <c r="H435" s="132">
        <v>1</v>
      </c>
      <c r="I435" s="133"/>
      <c r="J435" s="134">
        <f>ROUND(I435*H435,2)</f>
        <v>0</v>
      </c>
      <c r="K435" s="130" t="s">
        <v>138</v>
      </c>
      <c r="L435" s="33"/>
      <c r="M435" s="135" t="s">
        <v>19</v>
      </c>
      <c r="N435" s="136" t="s">
        <v>44</v>
      </c>
      <c r="P435" s="137">
        <f>O435*H435</f>
        <v>0</v>
      </c>
      <c r="Q435" s="137">
        <v>0</v>
      </c>
      <c r="R435" s="137">
        <f>Q435*H435</f>
        <v>0</v>
      </c>
      <c r="S435" s="137">
        <v>0</v>
      </c>
      <c r="T435" s="138">
        <f>S435*H435</f>
        <v>0</v>
      </c>
      <c r="AR435" s="139" t="s">
        <v>539</v>
      </c>
      <c r="AT435" s="139" t="s">
        <v>134</v>
      </c>
      <c r="AU435" s="139" t="s">
        <v>34</v>
      </c>
      <c r="AY435" s="18" t="s">
        <v>131</v>
      </c>
      <c r="BE435" s="140">
        <f>IF(N435="základní",J435,0)</f>
        <v>0</v>
      </c>
      <c r="BF435" s="140">
        <f>IF(N435="snížená",J435,0)</f>
        <v>0</v>
      </c>
      <c r="BG435" s="140">
        <f>IF(N435="zákl. přenesená",J435,0)</f>
        <v>0</v>
      </c>
      <c r="BH435" s="140">
        <f>IF(N435="sníž. přenesená",J435,0)</f>
        <v>0</v>
      </c>
      <c r="BI435" s="140">
        <f>IF(N435="nulová",J435,0)</f>
        <v>0</v>
      </c>
      <c r="BJ435" s="18" t="s">
        <v>34</v>
      </c>
      <c r="BK435" s="140">
        <f>ROUND(I435*H435,2)</f>
        <v>0</v>
      </c>
      <c r="BL435" s="18" t="s">
        <v>539</v>
      </c>
      <c r="BM435" s="139" t="s">
        <v>917</v>
      </c>
    </row>
    <row r="436" spans="2:65" s="1" customFormat="1" ht="10.199999999999999" hidden="1">
      <c r="B436" s="33"/>
      <c r="D436" s="141" t="s">
        <v>140</v>
      </c>
      <c r="F436" s="142" t="s">
        <v>541</v>
      </c>
      <c r="I436" s="143"/>
      <c r="L436" s="33"/>
      <c r="M436" s="144"/>
      <c r="T436" s="54"/>
      <c r="AT436" s="18" t="s">
        <v>140</v>
      </c>
      <c r="AU436" s="18" t="s">
        <v>34</v>
      </c>
    </row>
    <row r="437" spans="2:65" s="1" customFormat="1" ht="16.5" customHeight="1">
      <c r="B437" s="33"/>
      <c r="C437" s="128" t="s">
        <v>449</v>
      </c>
      <c r="D437" s="128" t="s">
        <v>134</v>
      </c>
      <c r="E437" s="129" t="s">
        <v>543</v>
      </c>
      <c r="F437" s="130" t="s">
        <v>544</v>
      </c>
      <c r="G437" s="131" t="s">
        <v>538</v>
      </c>
      <c r="H437" s="132">
        <v>1</v>
      </c>
      <c r="I437" s="133"/>
      <c r="J437" s="134">
        <f>ROUND(I437*H437,2)</f>
        <v>0</v>
      </c>
      <c r="K437" s="130" t="s">
        <v>19</v>
      </c>
      <c r="L437" s="33"/>
      <c r="M437" s="135" t="s">
        <v>19</v>
      </c>
      <c r="N437" s="136" t="s">
        <v>44</v>
      </c>
      <c r="P437" s="137">
        <f>O437*H437</f>
        <v>0</v>
      </c>
      <c r="Q437" s="137">
        <v>0</v>
      </c>
      <c r="R437" s="137">
        <f>Q437*H437</f>
        <v>0</v>
      </c>
      <c r="S437" s="137">
        <v>0</v>
      </c>
      <c r="T437" s="138">
        <f>S437*H437</f>
        <v>0</v>
      </c>
      <c r="AR437" s="139" t="s">
        <v>539</v>
      </c>
      <c r="AT437" s="139" t="s">
        <v>134</v>
      </c>
      <c r="AU437" s="139" t="s">
        <v>34</v>
      </c>
      <c r="AY437" s="18" t="s">
        <v>131</v>
      </c>
      <c r="BE437" s="140">
        <f>IF(N437="základní",J437,0)</f>
        <v>0</v>
      </c>
      <c r="BF437" s="140">
        <f>IF(N437="snížená",J437,0)</f>
        <v>0</v>
      </c>
      <c r="BG437" s="140">
        <f>IF(N437="zákl. přenesená",J437,0)</f>
        <v>0</v>
      </c>
      <c r="BH437" s="140">
        <f>IF(N437="sníž. přenesená",J437,0)</f>
        <v>0</v>
      </c>
      <c r="BI437" s="140">
        <f>IF(N437="nulová",J437,0)</f>
        <v>0</v>
      </c>
      <c r="BJ437" s="18" t="s">
        <v>34</v>
      </c>
      <c r="BK437" s="140">
        <f>ROUND(I437*H437,2)</f>
        <v>0</v>
      </c>
      <c r="BL437" s="18" t="s">
        <v>539</v>
      </c>
      <c r="BM437" s="139" t="s">
        <v>918</v>
      </c>
    </row>
    <row r="438" spans="2:65" s="1" customFormat="1" ht="28.8">
      <c r="B438" s="33"/>
      <c r="D438" s="146" t="s">
        <v>368</v>
      </c>
      <c r="F438" s="183" t="s">
        <v>546</v>
      </c>
      <c r="I438" s="143"/>
      <c r="L438" s="33"/>
      <c r="M438" s="144"/>
      <c r="T438" s="54"/>
      <c r="AT438" s="18" t="s">
        <v>368</v>
      </c>
      <c r="AU438" s="18" t="s">
        <v>34</v>
      </c>
    </row>
    <row r="439" spans="2:65" s="1" customFormat="1" ht="16.5" customHeight="1">
      <c r="B439" s="33"/>
      <c r="C439" s="128" t="s">
        <v>919</v>
      </c>
      <c r="D439" s="128" t="s">
        <v>134</v>
      </c>
      <c r="E439" s="129" t="s">
        <v>547</v>
      </c>
      <c r="F439" s="130" t="s">
        <v>548</v>
      </c>
      <c r="G439" s="131" t="s">
        <v>538</v>
      </c>
      <c r="H439" s="132">
        <v>1</v>
      </c>
      <c r="I439" s="133"/>
      <c r="J439" s="134">
        <f>ROUND(I439*H439,2)</f>
        <v>0</v>
      </c>
      <c r="K439" s="130" t="s">
        <v>138</v>
      </c>
      <c r="L439" s="33"/>
      <c r="M439" s="135" t="s">
        <v>19</v>
      </c>
      <c r="N439" s="136" t="s">
        <v>44</v>
      </c>
      <c r="P439" s="137">
        <f>O439*H439</f>
        <v>0</v>
      </c>
      <c r="Q439" s="137">
        <v>0</v>
      </c>
      <c r="R439" s="137">
        <f>Q439*H439</f>
        <v>0</v>
      </c>
      <c r="S439" s="137">
        <v>0</v>
      </c>
      <c r="T439" s="138">
        <f>S439*H439</f>
        <v>0</v>
      </c>
      <c r="AR439" s="139" t="s">
        <v>539</v>
      </c>
      <c r="AT439" s="139" t="s">
        <v>134</v>
      </c>
      <c r="AU439" s="139" t="s">
        <v>34</v>
      </c>
      <c r="AY439" s="18" t="s">
        <v>131</v>
      </c>
      <c r="BE439" s="140">
        <f>IF(N439="základní",J439,0)</f>
        <v>0</v>
      </c>
      <c r="BF439" s="140">
        <f>IF(N439="snížená",J439,0)</f>
        <v>0</v>
      </c>
      <c r="BG439" s="140">
        <f>IF(N439="zákl. přenesená",J439,0)</f>
        <v>0</v>
      </c>
      <c r="BH439" s="140">
        <f>IF(N439="sníž. přenesená",J439,0)</f>
        <v>0</v>
      </c>
      <c r="BI439" s="140">
        <f>IF(N439="nulová",J439,0)</f>
        <v>0</v>
      </c>
      <c r="BJ439" s="18" t="s">
        <v>34</v>
      </c>
      <c r="BK439" s="140">
        <f>ROUND(I439*H439,2)</f>
        <v>0</v>
      </c>
      <c r="BL439" s="18" t="s">
        <v>539</v>
      </c>
      <c r="BM439" s="139" t="s">
        <v>920</v>
      </c>
    </row>
    <row r="440" spans="2:65" s="1" customFormat="1" ht="10.199999999999999" hidden="1">
      <c r="B440" s="33"/>
      <c r="D440" s="141" t="s">
        <v>140</v>
      </c>
      <c r="F440" s="142" t="s">
        <v>550</v>
      </c>
      <c r="I440" s="143"/>
      <c r="L440" s="33"/>
      <c r="M440" s="184"/>
      <c r="N440" s="185"/>
      <c r="O440" s="185"/>
      <c r="P440" s="185"/>
      <c r="Q440" s="185"/>
      <c r="R440" s="185"/>
      <c r="S440" s="185"/>
      <c r="T440" s="186"/>
      <c r="AT440" s="18" t="s">
        <v>140</v>
      </c>
      <c r="AU440" s="18" t="s">
        <v>34</v>
      </c>
    </row>
    <row r="441" spans="2:65" s="1" customFormat="1" ht="6.9" customHeight="1">
      <c r="B441" s="42"/>
      <c r="C441" s="43"/>
      <c r="D441" s="43"/>
      <c r="E441" s="43"/>
      <c r="F441" s="43"/>
      <c r="G441" s="43"/>
      <c r="H441" s="43"/>
      <c r="I441" s="43"/>
      <c r="J441" s="43"/>
      <c r="K441" s="43"/>
      <c r="L441" s="33"/>
    </row>
  </sheetData>
  <sheetProtection algorithmName="SHA-512" hashValue="3GEmMkoq8uNXRxdzlyhtTC/yrlpbsLZe24jS3zY2JBQ6EpR4NmctwBxq7PCohkXuP7YWqUbuUHLehhL5X4+jnQ==" saltValue="pJLiuPXTHJXRi465Ci21RiLMQae1zXWBiiD9u8tMAZz3mRim+CVk6rf9xUccsM6C+tNTx9PxlVBY26kmcExU3w==" spinCount="100000" sheet="1" objects="1" scenarios="1" formatColumns="0" formatRows="0" autoFilter="0"/>
  <autoFilter ref="C94:K440" xr:uid="{00000000-0009-0000-0000-000003000000}">
    <filterColumn colId="1">
      <filters blank="1">
        <filter val="D"/>
        <filter val="K"/>
        <filter val="M"/>
        <filter val="P"/>
        <filter val="VV"/>
      </filters>
    </filterColumn>
  </autoFilter>
  <mergeCells count="9">
    <mergeCell ref="E50:H50"/>
    <mergeCell ref="E85:H85"/>
    <mergeCell ref="E87:H87"/>
    <mergeCell ref="L2:V2"/>
    <mergeCell ref="E7:H7"/>
    <mergeCell ref="E9:H9"/>
    <mergeCell ref="E18:H18"/>
    <mergeCell ref="E27:H27"/>
    <mergeCell ref="E48:H48"/>
  </mergeCells>
  <hyperlinks>
    <hyperlink ref="F99" r:id="rId1" xr:uid="{00000000-0004-0000-0300-000000000000}"/>
    <hyperlink ref="F107" r:id="rId2" xr:uid="{00000000-0004-0000-0300-000001000000}"/>
    <hyperlink ref="F112" r:id="rId3" xr:uid="{00000000-0004-0000-0300-000002000000}"/>
    <hyperlink ref="F117" r:id="rId4" xr:uid="{00000000-0004-0000-0300-000003000000}"/>
    <hyperlink ref="F122" r:id="rId5" xr:uid="{00000000-0004-0000-0300-000004000000}"/>
    <hyperlink ref="F127" r:id="rId6" xr:uid="{00000000-0004-0000-0300-000005000000}"/>
    <hyperlink ref="F132" r:id="rId7" xr:uid="{00000000-0004-0000-0300-000006000000}"/>
    <hyperlink ref="F134" r:id="rId8" xr:uid="{00000000-0004-0000-0300-000007000000}"/>
    <hyperlink ref="F148" r:id="rId9" xr:uid="{00000000-0004-0000-0300-000008000000}"/>
    <hyperlink ref="F155" r:id="rId10" xr:uid="{00000000-0004-0000-0300-000009000000}"/>
    <hyperlink ref="F158" r:id="rId11" xr:uid="{00000000-0004-0000-0300-00000A000000}"/>
    <hyperlink ref="F160" r:id="rId12" xr:uid="{00000000-0004-0000-0300-00000B000000}"/>
    <hyperlink ref="F167" r:id="rId13" xr:uid="{00000000-0004-0000-0300-00000C000000}"/>
    <hyperlink ref="F170" r:id="rId14" xr:uid="{00000000-0004-0000-0300-00000D000000}"/>
    <hyperlink ref="F172" r:id="rId15" xr:uid="{00000000-0004-0000-0300-00000E000000}"/>
    <hyperlink ref="F181" r:id="rId16" xr:uid="{00000000-0004-0000-0300-00000F000000}"/>
    <hyperlink ref="F186" r:id="rId17" xr:uid="{00000000-0004-0000-0300-000010000000}"/>
    <hyperlink ref="F191" r:id="rId18" xr:uid="{00000000-0004-0000-0300-000011000000}"/>
    <hyperlink ref="F200" r:id="rId19" xr:uid="{00000000-0004-0000-0300-000012000000}"/>
    <hyperlink ref="F202" r:id="rId20" xr:uid="{00000000-0004-0000-0300-000013000000}"/>
    <hyperlink ref="F204" r:id="rId21" xr:uid="{00000000-0004-0000-0300-000014000000}"/>
    <hyperlink ref="F206" r:id="rId22" xr:uid="{00000000-0004-0000-0300-000015000000}"/>
    <hyperlink ref="F209" r:id="rId23" xr:uid="{00000000-0004-0000-0300-000016000000}"/>
    <hyperlink ref="F212" r:id="rId24" xr:uid="{00000000-0004-0000-0300-000017000000}"/>
    <hyperlink ref="F216" r:id="rId25" xr:uid="{00000000-0004-0000-0300-000018000000}"/>
    <hyperlink ref="F225" r:id="rId26" xr:uid="{00000000-0004-0000-0300-000019000000}"/>
    <hyperlink ref="F243" r:id="rId27" xr:uid="{00000000-0004-0000-0300-00001A000000}"/>
    <hyperlink ref="F252" r:id="rId28" xr:uid="{00000000-0004-0000-0300-00001B000000}"/>
    <hyperlink ref="F258" r:id="rId29" xr:uid="{00000000-0004-0000-0300-00001C000000}"/>
    <hyperlink ref="F276" r:id="rId30" xr:uid="{00000000-0004-0000-0300-00001D000000}"/>
    <hyperlink ref="F279" r:id="rId31" xr:uid="{00000000-0004-0000-0300-00001E000000}"/>
    <hyperlink ref="F287" r:id="rId32" xr:uid="{00000000-0004-0000-0300-00001F000000}"/>
    <hyperlink ref="F290" r:id="rId33" xr:uid="{00000000-0004-0000-0300-000020000000}"/>
    <hyperlink ref="F295" r:id="rId34" xr:uid="{00000000-0004-0000-0300-000021000000}"/>
    <hyperlink ref="F300" r:id="rId35" xr:uid="{00000000-0004-0000-0300-000022000000}"/>
    <hyperlink ref="F305" r:id="rId36" xr:uid="{00000000-0004-0000-0300-000023000000}"/>
    <hyperlink ref="F310" r:id="rId37" xr:uid="{00000000-0004-0000-0300-000024000000}"/>
    <hyperlink ref="F317" r:id="rId38" xr:uid="{00000000-0004-0000-0300-000025000000}"/>
    <hyperlink ref="F326" r:id="rId39" xr:uid="{00000000-0004-0000-0300-000026000000}"/>
    <hyperlink ref="F334" r:id="rId40" xr:uid="{00000000-0004-0000-0300-000027000000}"/>
    <hyperlink ref="F341" r:id="rId41" xr:uid="{00000000-0004-0000-0300-000028000000}"/>
    <hyperlink ref="F343" r:id="rId42" xr:uid="{00000000-0004-0000-0300-000029000000}"/>
    <hyperlink ref="F350" r:id="rId43" xr:uid="{00000000-0004-0000-0300-00002A000000}"/>
    <hyperlink ref="F358" r:id="rId44" xr:uid="{00000000-0004-0000-0300-00002B000000}"/>
    <hyperlink ref="F363" r:id="rId45" xr:uid="{00000000-0004-0000-0300-00002C000000}"/>
    <hyperlink ref="F370" r:id="rId46" xr:uid="{00000000-0004-0000-0300-00002D000000}"/>
    <hyperlink ref="F375" r:id="rId47" xr:uid="{00000000-0004-0000-0300-00002E000000}"/>
    <hyperlink ref="F380" r:id="rId48" xr:uid="{00000000-0004-0000-0300-00002F000000}"/>
    <hyperlink ref="F387" r:id="rId49" xr:uid="{00000000-0004-0000-0300-000030000000}"/>
    <hyperlink ref="F394" r:id="rId50" xr:uid="{00000000-0004-0000-0300-000031000000}"/>
    <hyperlink ref="F401" r:id="rId51" xr:uid="{00000000-0004-0000-0300-000032000000}"/>
    <hyperlink ref="F404" r:id="rId52" xr:uid="{00000000-0004-0000-0300-000033000000}"/>
    <hyperlink ref="F418" r:id="rId53" xr:uid="{00000000-0004-0000-0300-000034000000}"/>
    <hyperlink ref="F426" r:id="rId54" xr:uid="{00000000-0004-0000-0300-000035000000}"/>
    <hyperlink ref="F428" r:id="rId55" xr:uid="{00000000-0004-0000-0300-000036000000}"/>
    <hyperlink ref="F436" r:id="rId56" xr:uid="{00000000-0004-0000-0300-000037000000}"/>
    <hyperlink ref="F440" r:id="rId57" xr:uid="{00000000-0004-0000-0300-000038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58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filterMode="1">
    <pageSetUpPr fitToPage="1"/>
  </sheetPr>
  <dimension ref="B2:BM305"/>
  <sheetViews>
    <sheetView showGridLines="0" topLeftCell="A73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88"/>
      <c r="M2" s="288"/>
      <c r="N2" s="288"/>
      <c r="O2" s="288"/>
      <c r="P2" s="288"/>
      <c r="Q2" s="288"/>
      <c r="R2" s="288"/>
      <c r="S2" s="288"/>
      <c r="T2" s="288"/>
      <c r="U2" s="288"/>
      <c r="V2" s="288"/>
      <c r="AT2" s="18" t="s">
        <v>89</v>
      </c>
    </row>
    <row r="3" spans="2:46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2:46" ht="24.9" customHeight="1">
      <c r="B4" s="21"/>
      <c r="D4" s="22" t="s">
        <v>93</v>
      </c>
      <c r="L4" s="21"/>
      <c r="M4" s="86" t="s">
        <v>10</v>
      </c>
      <c r="AT4" s="18" t="s">
        <v>4</v>
      </c>
    </row>
    <row r="5" spans="2:46" ht="6.9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03" t="str">
        <f>'Rekapitulace stavby'!K6</f>
        <v>Nemocnice Karviná-Ráj - oprava střech kotelny</v>
      </c>
      <c r="F7" s="304"/>
      <c r="G7" s="304"/>
      <c r="H7" s="304"/>
      <c r="L7" s="21"/>
    </row>
    <row r="8" spans="2:46" s="1" customFormat="1" ht="12" customHeight="1">
      <c r="B8" s="33"/>
      <c r="D8" s="28" t="s">
        <v>94</v>
      </c>
      <c r="L8" s="33"/>
    </row>
    <row r="9" spans="2:46" s="1" customFormat="1" ht="16.5" customHeight="1">
      <c r="B9" s="33"/>
      <c r="E9" s="266" t="s">
        <v>921</v>
      </c>
      <c r="F9" s="305"/>
      <c r="G9" s="305"/>
      <c r="H9" s="305"/>
      <c r="L9" s="33"/>
    </row>
    <row r="10" spans="2:46" s="1" customFormat="1" ht="10.199999999999999">
      <c r="B10" s="33"/>
      <c r="L10" s="33"/>
    </row>
    <row r="11" spans="2:46" s="1" customFormat="1" ht="12" customHeight="1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</row>
    <row r="12" spans="2:46" s="1" customFormat="1" ht="12" customHeight="1">
      <c r="B12" s="33"/>
      <c r="D12" s="28" t="s">
        <v>21</v>
      </c>
      <c r="F12" s="26" t="s">
        <v>36</v>
      </c>
      <c r="I12" s="28" t="s">
        <v>23</v>
      </c>
      <c r="J12" s="50" t="str">
        <f>'Rekapitulace stavby'!AN8</f>
        <v>8. 9. 2023</v>
      </c>
      <c r="L12" s="33"/>
    </row>
    <row r="13" spans="2:46" s="1" customFormat="1" ht="10.8" customHeight="1">
      <c r="B13" s="33"/>
      <c r="L13" s="33"/>
    </row>
    <row r="14" spans="2:46" s="1" customFormat="1" ht="12" customHeight="1">
      <c r="B14" s="33"/>
      <c r="D14" s="28" t="s">
        <v>25</v>
      </c>
      <c r="I14" s="28" t="s">
        <v>26</v>
      </c>
      <c r="J14" s="26" t="str">
        <f>IF('Rekapitulace stavby'!AN10="","",'Rekapitulace stavby'!AN10)</f>
        <v/>
      </c>
      <c r="L14" s="33"/>
    </row>
    <row r="15" spans="2:46" s="1" customFormat="1" ht="18" customHeight="1">
      <c r="B15" s="33"/>
      <c r="E15" s="26" t="str">
        <f>IF('Rekapitulace stavby'!E11="","",'Rekapitulace stavby'!E11)</f>
        <v>Nemocnice Karviná-Ráj, p.o.</v>
      </c>
      <c r="I15" s="28" t="s">
        <v>28</v>
      </c>
      <c r="J15" s="26" t="str">
        <f>IF('Rekapitulace stavby'!AN11="","",'Rekapitulace stavby'!AN11)</f>
        <v/>
      </c>
      <c r="L15" s="33"/>
    </row>
    <row r="16" spans="2:46" s="1" customFormat="1" ht="6.9" customHeight="1">
      <c r="B16" s="33"/>
      <c r="L16" s="33"/>
    </row>
    <row r="17" spans="2:12" s="1" customFormat="1" ht="12" customHeight="1">
      <c r="B17" s="33"/>
      <c r="D17" s="28" t="s">
        <v>29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306" t="str">
        <f>'Rekapitulace stavby'!E14</f>
        <v>Vyplň údaj</v>
      </c>
      <c r="F18" s="287"/>
      <c r="G18" s="287"/>
      <c r="H18" s="287"/>
      <c r="I18" s="28" t="s">
        <v>28</v>
      </c>
      <c r="J18" s="29" t="str">
        <f>'Rekapitulace stavby'!AN14</f>
        <v>Vyplň údaj</v>
      </c>
      <c r="L18" s="33"/>
    </row>
    <row r="19" spans="2:12" s="1" customFormat="1" ht="6.9" customHeight="1">
      <c r="B19" s="33"/>
      <c r="L19" s="33"/>
    </row>
    <row r="20" spans="2:12" s="1" customFormat="1" ht="12" customHeight="1">
      <c r="B20" s="33"/>
      <c r="D20" s="28" t="s">
        <v>31</v>
      </c>
      <c r="I20" s="28" t="s">
        <v>26</v>
      </c>
      <c r="J20" s="26" t="str">
        <f>IF('Rekapitulace stavby'!AN16="","",'Rekapitulace stavby'!AN16)</f>
        <v/>
      </c>
      <c r="L20" s="33"/>
    </row>
    <row r="21" spans="2:12" s="1" customFormat="1" ht="18" customHeight="1">
      <c r="B21" s="33"/>
      <c r="E21" s="26" t="str">
        <f>IF('Rekapitulace stavby'!E17="","",'Rekapitulace stavby'!E17)</f>
        <v>ing. Jiří Majer</v>
      </c>
      <c r="I21" s="28" t="s">
        <v>28</v>
      </c>
      <c r="J21" s="26" t="str">
        <f>IF('Rekapitulace stavby'!AN17="","",'Rekapitulace stavby'!AN17)</f>
        <v/>
      </c>
      <c r="L21" s="33"/>
    </row>
    <row r="22" spans="2:12" s="1" customFormat="1" ht="6.9" customHeight="1">
      <c r="B22" s="33"/>
      <c r="L22" s="33"/>
    </row>
    <row r="23" spans="2:12" s="1" customFormat="1" ht="12" customHeight="1">
      <c r="B23" s="33"/>
      <c r="D23" s="28" t="s">
        <v>35</v>
      </c>
      <c r="I23" s="28" t="s">
        <v>26</v>
      </c>
      <c r="J23" s="26" t="str">
        <f>IF('Rekapitulace stavby'!AN19="","",'Rekapitulace stavby'!AN19)</f>
        <v/>
      </c>
      <c r="L23" s="33"/>
    </row>
    <row r="24" spans="2:12" s="1" customFormat="1" ht="18" customHeight="1">
      <c r="B24" s="33"/>
      <c r="E24" s="26" t="str">
        <f>IF('Rekapitulace stavby'!E20="","",'Rekapitulace stavby'!E20)</f>
        <v xml:space="preserve"> </v>
      </c>
      <c r="I24" s="28" t="s">
        <v>28</v>
      </c>
      <c r="J24" s="26" t="str">
        <f>IF('Rekapitulace stavby'!AN20="","",'Rekapitulace stavby'!AN20)</f>
        <v/>
      </c>
      <c r="L24" s="33"/>
    </row>
    <row r="25" spans="2:12" s="1" customFormat="1" ht="6.9" customHeight="1">
      <c r="B25" s="33"/>
      <c r="L25" s="33"/>
    </row>
    <row r="26" spans="2:12" s="1" customFormat="1" ht="12" customHeight="1">
      <c r="B26" s="33"/>
      <c r="D26" s="28" t="s">
        <v>37</v>
      </c>
      <c r="L26" s="33"/>
    </row>
    <row r="27" spans="2:12" s="7" customFormat="1" ht="16.5" customHeight="1">
      <c r="B27" s="87"/>
      <c r="E27" s="292" t="s">
        <v>19</v>
      </c>
      <c r="F27" s="292"/>
      <c r="G27" s="292"/>
      <c r="H27" s="292"/>
      <c r="L27" s="87"/>
    </row>
    <row r="28" spans="2:12" s="1" customFormat="1" ht="6.9" customHeight="1">
      <c r="B28" s="33"/>
      <c r="L28" s="33"/>
    </row>
    <row r="29" spans="2:12" s="1" customFormat="1" ht="6.9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88" t="s">
        <v>39</v>
      </c>
      <c r="J30" s="64">
        <f>ROUND(J95, 0)</f>
        <v>0</v>
      </c>
      <c r="L30" s="33"/>
    </row>
    <row r="31" spans="2:12" s="1" customFormat="1" ht="6.9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" customHeight="1">
      <c r="B32" s="33"/>
      <c r="F32" s="36" t="s">
        <v>41</v>
      </c>
      <c r="I32" s="36" t="s">
        <v>40</v>
      </c>
      <c r="J32" s="36" t="s">
        <v>42</v>
      </c>
      <c r="L32" s="33"/>
    </row>
    <row r="33" spans="2:12" s="1" customFormat="1" ht="14.4" customHeight="1">
      <c r="B33" s="33"/>
      <c r="D33" s="53" t="s">
        <v>43</v>
      </c>
      <c r="E33" s="28" t="s">
        <v>44</v>
      </c>
      <c r="F33" s="89">
        <f>ROUND((SUM(BE95:BE304)),  0)</f>
        <v>0</v>
      </c>
      <c r="I33" s="90">
        <v>0.21</v>
      </c>
      <c r="J33" s="89">
        <f>ROUND(((SUM(BE95:BE304))*I33),  0)</f>
        <v>0</v>
      </c>
      <c r="L33" s="33"/>
    </row>
    <row r="34" spans="2:12" s="1" customFormat="1" ht="14.4" customHeight="1">
      <c r="B34" s="33"/>
      <c r="E34" s="28" t="s">
        <v>45</v>
      </c>
      <c r="F34" s="89">
        <f>ROUND((SUM(BF95:BF304)),  0)</f>
        <v>0</v>
      </c>
      <c r="I34" s="90">
        <v>0.15</v>
      </c>
      <c r="J34" s="89">
        <f>ROUND(((SUM(BF95:BF304))*I34),  0)</f>
        <v>0</v>
      </c>
      <c r="L34" s="33"/>
    </row>
    <row r="35" spans="2:12" s="1" customFormat="1" ht="14.4" hidden="1" customHeight="1">
      <c r="B35" s="33"/>
      <c r="E35" s="28" t="s">
        <v>46</v>
      </c>
      <c r="F35" s="89">
        <f>ROUND((SUM(BG95:BG304)),  0)</f>
        <v>0</v>
      </c>
      <c r="I35" s="90">
        <v>0.21</v>
      </c>
      <c r="J35" s="89">
        <f>0</f>
        <v>0</v>
      </c>
      <c r="L35" s="33"/>
    </row>
    <row r="36" spans="2:12" s="1" customFormat="1" ht="14.4" hidden="1" customHeight="1">
      <c r="B36" s="33"/>
      <c r="E36" s="28" t="s">
        <v>47</v>
      </c>
      <c r="F36" s="89">
        <f>ROUND((SUM(BH95:BH304)),  0)</f>
        <v>0</v>
      </c>
      <c r="I36" s="90">
        <v>0.15</v>
      </c>
      <c r="J36" s="89">
        <f>0</f>
        <v>0</v>
      </c>
      <c r="L36" s="33"/>
    </row>
    <row r="37" spans="2:12" s="1" customFormat="1" ht="14.4" hidden="1" customHeight="1">
      <c r="B37" s="33"/>
      <c r="E37" s="28" t="s">
        <v>48</v>
      </c>
      <c r="F37" s="89">
        <f>ROUND((SUM(BI95:BI304)),  0)</f>
        <v>0</v>
      </c>
      <c r="I37" s="90">
        <v>0</v>
      </c>
      <c r="J37" s="89">
        <f>0</f>
        <v>0</v>
      </c>
      <c r="L37" s="33"/>
    </row>
    <row r="38" spans="2:12" s="1" customFormat="1" ht="6.9" customHeight="1">
      <c r="B38" s="33"/>
      <c r="L38" s="33"/>
    </row>
    <row r="39" spans="2:12" s="1" customFormat="1" ht="25.35" customHeight="1">
      <c r="B39" s="33"/>
      <c r="C39" s="91"/>
      <c r="D39" s="92" t="s">
        <v>49</v>
      </c>
      <c r="E39" s="55"/>
      <c r="F39" s="55"/>
      <c r="G39" s="93" t="s">
        <v>50</v>
      </c>
      <c r="H39" s="94" t="s">
        <v>51</v>
      </c>
      <c r="I39" s="55"/>
      <c r="J39" s="95">
        <f>SUM(J30:J37)</f>
        <v>0</v>
      </c>
      <c r="K39" s="96"/>
      <c r="L39" s="33"/>
    </row>
    <row r="40" spans="2:12" s="1" customFormat="1" ht="14.4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" customHeight="1">
      <c r="B45" s="33"/>
      <c r="C45" s="22" t="s">
        <v>96</v>
      </c>
      <c r="L45" s="33"/>
    </row>
    <row r="46" spans="2:12" s="1" customFormat="1" ht="6.9" customHeight="1">
      <c r="B46" s="33"/>
      <c r="L46" s="33"/>
    </row>
    <row r="47" spans="2:12" s="1" customFormat="1" ht="12" customHeight="1">
      <c r="B47" s="33"/>
      <c r="C47" s="28" t="s">
        <v>16</v>
      </c>
      <c r="L47" s="33"/>
    </row>
    <row r="48" spans="2:12" s="1" customFormat="1" ht="16.5" customHeight="1">
      <c r="B48" s="33"/>
      <c r="E48" s="303" t="str">
        <f>E7</f>
        <v>Nemocnice Karviná-Ráj - oprava střech kotelny</v>
      </c>
      <c r="F48" s="304"/>
      <c r="G48" s="304"/>
      <c r="H48" s="304"/>
      <c r="L48" s="33"/>
    </row>
    <row r="49" spans="2:47" s="1" customFormat="1" ht="12" customHeight="1">
      <c r="B49" s="33"/>
      <c r="C49" s="28" t="s">
        <v>94</v>
      </c>
      <c r="L49" s="33"/>
    </row>
    <row r="50" spans="2:47" s="1" customFormat="1" ht="16.5" customHeight="1">
      <c r="B50" s="33"/>
      <c r="E50" s="266" t="str">
        <f>E9</f>
        <v>4 - Střecha 7</v>
      </c>
      <c r="F50" s="305"/>
      <c r="G50" s="305"/>
      <c r="H50" s="305"/>
      <c r="L50" s="33"/>
    </row>
    <row r="51" spans="2:47" s="1" customFormat="1" ht="6.9" customHeight="1">
      <c r="B51" s="33"/>
      <c r="L51" s="33"/>
    </row>
    <row r="52" spans="2:47" s="1" customFormat="1" ht="12" customHeight="1">
      <c r="B52" s="33"/>
      <c r="C52" s="28" t="s">
        <v>21</v>
      </c>
      <c r="F52" s="26" t="str">
        <f>F12</f>
        <v xml:space="preserve"> </v>
      </c>
      <c r="I52" s="28" t="s">
        <v>23</v>
      </c>
      <c r="J52" s="50" t="str">
        <f>IF(J12="","",J12)</f>
        <v>8. 9. 2023</v>
      </c>
      <c r="L52" s="33"/>
    </row>
    <row r="53" spans="2:47" s="1" customFormat="1" ht="6.9" customHeight="1">
      <c r="B53" s="33"/>
      <c r="L53" s="33"/>
    </row>
    <row r="54" spans="2:47" s="1" customFormat="1" ht="15.15" customHeight="1">
      <c r="B54" s="33"/>
      <c r="C54" s="28" t="s">
        <v>25</v>
      </c>
      <c r="F54" s="26" t="str">
        <f>E15</f>
        <v>Nemocnice Karviná-Ráj, p.o.</v>
      </c>
      <c r="I54" s="28" t="s">
        <v>31</v>
      </c>
      <c r="J54" s="31" t="str">
        <f>E21</f>
        <v>ing. Jiří Majer</v>
      </c>
      <c r="L54" s="33"/>
    </row>
    <row r="55" spans="2:47" s="1" customFormat="1" ht="15.15" customHeight="1">
      <c r="B55" s="33"/>
      <c r="C55" s="28" t="s">
        <v>29</v>
      </c>
      <c r="F55" s="26" t="str">
        <f>IF(E18="","",E18)</f>
        <v>Vyplň údaj</v>
      </c>
      <c r="I55" s="28" t="s">
        <v>35</v>
      </c>
      <c r="J55" s="31" t="str">
        <f>E24</f>
        <v xml:space="preserve"> 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97" t="s">
        <v>97</v>
      </c>
      <c r="D57" s="91"/>
      <c r="E57" s="91"/>
      <c r="F57" s="91"/>
      <c r="G57" s="91"/>
      <c r="H57" s="91"/>
      <c r="I57" s="91"/>
      <c r="J57" s="98" t="s">
        <v>98</v>
      </c>
      <c r="K57" s="91"/>
      <c r="L57" s="33"/>
    </row>
    <row r="58" spans="2:47" s="1" customFormat="1" ht="10.35" customHeight="1">
      <c r="B58" s="33"/>
      <c r="L58" s="33"/>
    </row>
    <row r="59" spans="2:47" s="1" customFormat="1" ht="22.8" customHeight="1">
      <c r="B59" s="33"/>
      <c r="C59" s="99" t="s">
        <v>71</v>
      </c>
      <c r="J59" s="64">
        <f>J95</f>
        <v>0</v>
      </c>
      <c r="L59" s="33"/>
      <c r="AU59" s="18" t="s">
        <v>99</v>
      </c>
    </row>
    <row r="60" spans="2:47" s="8" customFormat="1" ht="24.9" customHeight="1">
      <c r="B60" s="100"/>
      <c r="D60" s="101" t="s">
        <v>100</v>
      </c>
      <c r="E60" s="102"/>
      <c r="F60" s="102"/>
      <c r="G60" s="102"/>
      <c r="H60" s="102"/>
      <c r="I60" s="102"/>
      <c r="J60" s="103">
        <f>J96</f>
        <v>0</v>
      </c>
      <c r="L60" s="100"/>
    </row>
    <row r="61" spans="2:47" s="9" customFormat="1" ht="19.95" customHeight="1">
      <c r="B61" s="104"/>
      <c r="D61" s="105" t="s">
        <v>552</v>
      </c>
      <c r="E61" s="106"/>
      <c r="F61" s="106"/>
      <c r="G61" s="106"/>
      <c r="H61" s="106"/>
      <c r="I61" s="106"/>
      <c r="J61" s="107">
        <f>J97</f>
        <v>0</v>
      </c>
      <c r="L61" s="104"/>
    </row>
    <row r="62" spans="2:47" s="9" customFormat="1" ht="19.95" customHeight="1">
      <c r="B62" s="104"/>
      <c r="D62" s="105" t="s">
        <v>101</v>
      </c>
      <c r="E62" s="106"/>
      <c r="F62" s="106"/>
      <c r="G62" s="106"/>
      <c r="H62" s="106"/>
      <c r="I62" s="106"/>
      <c r="J62" s="107">
        <f>J103</f>
        <v>0</v>
      </c>
      <c r="L62" s="104"/>
    </row>
    <row r="63" spans="2:47" s="9" customFormat="1" ht="19.95" customHeight="1">
      <c r="B63" s="104"/>
      <c r="D63" s="105" t="s">
        <v>102</v>
      </c>
      <c r="E63" s="106"/>
      <c r="F63" s="106"/>
      <c r="G63" s="106"/>
      <c r="H63" s="106"/>
      <c r="I63" s="106"/>
      <c r="J63" s="107">
        <f>J143</f>
        <v>0</v>
      </c>
      <c r="L63" s="104"/>
    </row>
    <row r="64" spans="2:47" s="9" customFormat="1" ht="19.95" customHeight="1">
      <c r="B64" s="104"/>
      <c r="D64" s="105" t="s">
        <v>103</v>
      </c>
      <c r="E64" s="106"/>
      <c r="F64" s="106"/>
      <c r="G64" s="106"/>
      <c r="H64" s="106"/>
      <c r="I64" s="106"/>
      <c r="J64" s="107">
        <f>J179</f>
        <v>0</v>
      </c>
      <c r="L64" s="104"/>
    </row>
    <row r="65" spans="2:12" s="9" customFormat="1" ht="19.95" customHeight="1">
      <c r="B65" s="104"/>
      <c r="D65" s="105" t="s">
        <v>104</v>
      </c>
      <c r="E65" s="106"/>
      <c r="F65" s="106"/>
      <c r="G65" s="106"/>
      <c r="H65" s="106"/>
      <c r="I65" s="106"/>
      <c r="J65" s="107">
        <f>J181</f>
        <v>0</v>
      </c>
      <c r="L65" s="104"/>
    </row>
    <row r="66" spans="2:12" s="9" customFormat="1" ht="19.95" customHeight="1">
      <c r="B66" s="104"/>
      <c r="D66" s="105" t="s">
        <v>105</v>
      </c>
      <c r="E66" s="106"/>
      <c r="F66" s="106"/>
      <c r="G66" s="106"/>
      <c r="H66" s="106"/>
      <c r="I66" s="106"/>
      <c r="J66" s="107">
        <f>J194</f>
        <v>0</v>
      </c>
      <c r="L66" s="104"/>
    </row>
    <row r="67" spans="2:12" s="8" customFormat="1" ht="24.9" customHeight="1">
      <c r="B67" s="100"/>
      <c r="D67" s="101" t="s">
        <v>106</v>
      </c>
      <c r="E67" s="102"/>
      <c r="F67" s="102"/>
      <c r="G67" s="102"/>
      <c r="H67" s="102"/>
      <c r="I67" s="102"/>
      <c r="J67" s="103">
        <f>J197</f>
        <v>0</v>
      </c>
      <c r="L67" s="100"/>
    </row>
    <row r="68" spans="2:12" s="9" customFormat="1" ht="19.95" customHeight="1">
      <c r="B68" s="104"/>
      <c r="D68" s="105" t="s">
        <v>107</v>
      </c>
      <c r="E68" s="106"/>
      <c r="F68" s="106"/>
      <c r="G68" s="106"/>
      <c r="H68" s="106"/>
      <c r="I68" s="106"/>
      <c r="J68" s="107">
        <f>J198</f>
        <v>0</v>
      </c>
      <c r="L68" s="104"/>
    </row>
    <row r="69" spans="2:12" s="9" customFormat="1" ht="19.95" customHeight="1">
      <c r="B69" s="104"/>
      <c r="D69" s="105" t="s">
        <v>922</v>
      </c>
      <c r="E69" s="106"/>
      <c r="F69" s="106"/>
      <c r="G69" s="106"/>
      <c r="H69" s="106"/>
      <c r="I69" s="106"/>
      <c r="J69" s="107">
        <f>J233</f>
        <v>0</v>
      </c>
      <c r="L69" s="104"/>
    </row>
    <row r="70" spans="2:12" s="9" customFormat="1" ht="19.95" customHeight="1">
      <c r="B70" s="104"/>
      <c r="D70" s="105" t="s">
        <v>109</v>
      </c>
      <c r="E70" s="106"/>
      <c r="F70" s="106"/>
      <c r="G70" s="106"/>
      <c r="H70" s="106"/>
      <c r="I70" s="106"/>
      <c r="J70" s="107">
        <f>J239</f>
        <v>0</v>
      </c>
      <c r="L70" s="104"/>
    </row>
    <row r="71" spans="2:12" s="9" customFormat="1" ht="19.95" customHeight="1">
      <c r="B71" s="104"/>
      <c r="D71" s="105" t="s">
        <v>110</v>
      </c>
      <c r="E71" s="106"/>
      <c r="F71" s="106"/>
      <c r="G71" s="106"/>
      <c r="H71" s="106"/>
      <c r="I71" s="106"/>
      <c r="J71" s="107">
        <f>J249</f>
        <v>0</v>
      </c>
      <c r="L71" s="104"/>
    </row>
    <row r="72" spans="2:12" s="9" customFormat="1" ht="19.95" customHeight="1">
      <c r="B72" s="104"/>
      <c r="D72" s="105" t="s">
        <v>111</v>
      </c>
      <c r="E72" s="106"/>
      <c r="F72" s="106"/>
      <c r="G72" s="106"/>
      <c r="H72" s="106"/>
      <c r="I72" s="106"/>
      <c r="J72" s="107">
        <f>J277</f>
        <v>0</v>
      </c>
      <c r="L72" s="104"/>
    </row>
    <row r="73" spans="2:12" s="8" customFormat="1" ht="24.9" customHeight="1">
      <c r="B73" s="100"/>
      <c r="D73" s="101" t="s">
        <v>113</v>
      </c>
      <c r="E73" s="102"/>
      <c r="F73" s="102"/>
      <c r="G73" s="102"/>
      <c r="H73" s="102"/>
      <c r="I73" s="102"/>
      <c r="J73" s="103">
        <f>J283</f>
        <v>0</v>
      </c>
      <c r="L73" s="100"/>
    </row>
    <row r="74" spans="2:12" s="9" customFormat="1" ht="19.95" customHeight="1">
      <c r="B74" s="104"/>
      <c r="D74" s="105" t="s">
        <v>114</v>
      </c>
      <c r="E74" s="106"/>
      <c r="F74" s="106"/>
      <c r="G74" s="106"/>
      <c r="H74" s="106"/>
      <c r="I74" s="106"/>
      <c r="J74" s="107">
        <f>J284</f>
        <v>0</v>
      </c>
      <c r="L74" s="104"/>
    </row>
    <row r="75" spans="2:12" s="8" customFormat="1" ht="24.9" customHeight="1">
      <c r="B75" s="100"/>
      <c r="D75" s="101" t="s">
        <v>115</v>
      </c>
      <c r="E75" s="102"/>
      <c r="F75" s="102"/>
      <c r="G75" s="102"/>
      <c r="H75" s="102"/>
      <c r="I75" s="102"/>
      <c r="J75" s="103">
        <f>J298</f>
        <v>0</v>
      </c>
      <c r="L75" s="100"/>
    </row>
    <row r="76" spans="2:12" s="1" customFormat="1" ht="21.75" customHeight="1">
      <c r="B76" s="33"/>
      <c r="L76" s="33"/>
    </row>
    <row r="77" spans="2:12" s="1" customFormat="1" ht="6.9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3"/>
    </row>
    <row r="81" spans="2:63" s="1" customFormat="1" ht="6.9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3"/>
    </row>
    <row r="82" spans="2:63" s="1" customFormat="1" ht="24.9" customHeight="1">
      <c r="B82" s="33"/>
      <c r="C82" s="22" t="s">
        <v>116</v>
      </c>
      <c r="L82" s="33"/>
    </row>
    <row r="83" spans="2:63" s="1" customFormat="1" ht="6.9" customHeight="1">
      <c r="B83" s="33"/>
      <c r="L83" s="33"/>
    </row>
    <row r="84" spans="2:63" s="1" customFormat="1" ht="12" customHeight="1">
      <c r="B84" s="33"/>
      <c r="C84" s="28" t="s">
        <v>16</v>
      </c>
      <c r="L84" s="33"/>
    </row>
    <row r="85" spans="2:63" s="1" customFormat="1" ht="16.5" customHeight="1">
      <c r="B85" s="33"/>
      <c r="E85" s="303" t="str">
        <f>E7</f>
        <v>Nemocnice Karviná-Ráj - oprava střech kotelny</v>
      </c>
      <c r="F85" s="304"/>
      <c r="G85" s="304"/>
      <c r="H85" s="304"/>
      <c r="L85" s="33"/>
    </row>
    <row r="86" spans="2:63" s="1" customFormat="1" ht="12" customHeight="1">
      <c r="B86" s="33"/>
      <c r="C86" s="28" t="s">
        <v>94</v>
      </c>
      <c r="L86" s="33"/>
    </row>
    <row r="87" spans="2:63" s="1" customFormat="1" ht="16.5" customHeight="1">
      <c r="B87" s="33"/>
      <c r="E87" s="266" t="str">
        <f>E9</f>
        <v>4 - Střecha 7</v>
      </c>
      <c r="F87" s="305"/>
      <c r="G87" s="305"/>
      <c r="H87" s="305"/>
      <c r="L87" s="33"/>
    </row>
    <row r="88" spans="2:63" s="1" customFormat="1" ht="6.9" customHeight="1">
      <c r="B88" s="33"/>
      <c r="L88" s="33"/>
    </row>
    <row r="89" spans="2:63" s="1" customFormat="1" ht="12" customHeight="1">
      <c r="B89" s="33"/>
      <c r="C89" s="28" t="s">
        <v>21</v>
      </c>
      <c r="F89" s="26" t="str">
        <f>F12</f>
        <v xml:space="preserve"> </v>
      </c>
      <c r="I89" s="28" t="s">
        <v>23</v>
      </c>
      <c r="J89" s="50" t="str">
        <f>IF(J12="","",J12)</f>
        <v>8. 9. 2023</v>
      </c>
      <c r="L89" s="33"/>
    </row>
    <row r="90" spans="2:63" s="1" customFormat="1" ht="6.9" customHeight="1">
      <c r="B90" s="33"/>
      <c r="L90" s="33"/>
    </row>
    <row r="91" spans="2:63" s="1" customFormat="1" ht="15.15" customHeight="1">
      <c r="B91" s="33"/>
      <c r="C91" s="28" t="s">
        <v>25</v>
      </c>
      <c r="F91" s="26" t="str">
        <f>E15</f>
        <v>Nemocnice Karviná-Ráj, p.o.</v>
      </c>
      <c r="I91" s="28" t="s">
        <v>31</v>
      </c>
      <c r="J91" s="31" t="str">
        <f>E21</f>
        <v>ing. Jiří Majer</v>
      </c>
      <c r="L91" s="33"/>
    </row>
    <row r="92" spans="2:63" s="1" customFormat="1" ht="15.15" customHeight="1">
      <c r="B92" s="33"/>
      <c r="C92" s="28" t="s">
        <v>29</v>
      </c>
      <c r="F92" s="26" t="str">
        <f>IF(E18="","",E18)</f>
        <v>Vyplň údaj</v>
      </c>
      <c r="I92" s="28" t="s">
        <v>35</v>
      </c>
      <c r="J92" s="31" t="str">
        <f>E24</f>
        <v xml:space="preserve"> </v>
      </c>
      <c r="L92" s="33"/>
    </row>
    <row r="93" spans="2:63" s="1" customFormat="1" ht="10.35" customHeight="1">
      <c r="B93" s="33"/>
      <c r="L93" s="33"/>
    </row>
    <row r="94" spans="2:63" s="10" customFormat="1" ht="29.25" customHeight="1">
      <c r="B94" s="108"/>
      <c r="C94" s="109" t="s">
        <v>117</v>
      </c>
      <c r="D94" s="110" t="s">
        <v>58</v>
      </c>
      <c r="E94" s="110" t="s">
        <v>54</v>
      </c>
      <c r="F94" s="110" t="s">
        <v>55</v>
      </c>
      <c r="G94" s="110" t="s">
        <v>118</v>
      </c>
      <c r="H94" s="110" t="s">
        <v>119</v>
      </c>
      <c r="I94" s="110" t="s">
        <v>120</v>
      </c>
      <c r="J94" s="110" t="s">
        <v>98</v>
      </c>
      <c r="K94" s="111" t="s">
        <v>121</v>
      </c>
      <c r="L94" s="108"/>
      <c r="M94" s="57" t="s">
        <v>19</v>
      </c>
      <c r="N94" s="58" t="s">
        <v>43</v>
      </c>
      <c r="O94" s="58" t="s">
        <v>122</v>
      </c>
      <c r="P94" s="58" t="s">
        <v>123</v>
      </c>
      <c r="Q94" s="58" t="s">
        <v>124</v>
      </c>
      <c r="R94" s="58" t="s">
        <v>125</v>
      </c>
      <c r="S94" s="58" t="s">
        <v>126</v>
      </c>
      <c r="T94" s="59" t="s">
        <v>127</v>
      </c>
    </row>
    <row r="95" spans="2:63" s="1" customFormat="1" ht="22.8" customHeight="1">
      <c r="B95" s="33"/>
      <c r="C95" s="62" t="s">
        <v>128</v>
      </c>
      <c r="J95" s="112">
        <f>BK95</f>
        <v>0</v>
      </c>
      <c r="L95" s="33"/>
      <c r="M95" s="60"/>
      <c r="N95" s="51"/>
      <c r="O95" s="51"/>
      <c r="P95" s="113">
        <f>P96+P197+P283+P298</f>
        <v>0</v>
      </c>
      <c r="Q95" s="51"/>
      <c r="R95" s="113">
        <f>R96+R197+R283+R298</f>
        <v>5.9334503962700005</v>
      </c>
      <c r="S95" s="51"/>
      <c r="T95" s="114">
        <f>T96+T197+T283+T298</f>
        <v>5.2968805000000012</v>
      </c>
      <c r="AT95" s="18" t="s">
        <v>72</v>
      </c>
      <c r="AU95" s="18" t="s">
        <v>99</v>
      </c>
      <c r="BK95" s="115">
        <f>BK96+BK197+BK283+BK298</f>
        <v>0</v>
      </c>
    </row>
    <row r="96" spans="2:63" s="11" customFormat="1" ht="25.95" customHeight="1">
      <c r="B96" s="116"/>
      <c r="D96" s="117" t="s">
        <v>72</v>
      </c>
      <c r="E96" s="118" t="s">
        <v>129</v>
      </c>
      <c r="F96" s="118" t="s">
        <v>130</v>
      </c>
      <c r="I96" s="119"/>
      <c r="J96" s="120">
        <f>BK96</f>
        <v>0</v>
      </c>
      <c r="L96" s="116"/>
      <c r="M96" s="121"/>
      <c r="P96" s="122">
        <f>P97+P103+P143+P179+P181+P194</f>
        <v>0</v>
      </c>
      <c r="R96" s="122">
        <f>R97+R103+R143+R179+R181+R194</f>
        <v>1.80726115</v>
      </c>
      <c r="T96" s="123">
        <f>T97+T103+T143+T179+T181+T194</f>
        <v>5.0606000000000009</v>
      </c>
      <c r="AR96" s="117" t="s">
        <v>34</v>
      </c>
      <c r="AT96" s="124" t="s">
        <v>72</v>
      </c>
      <c r="AU96" s="124" t="s">
        <v>73</v>
      </c>
      <c r="AY96" s="117" t="s">
        <v>131</v>
      </c>
      <c r="BK96" s="125">
        <f>BK97+BK103+BK143+BK179+BK181+BK194</f>
        <v>0</v>
      </c>
    </row>
    <row r="97" spans="2:65" s="11" customFormat="1" ht="22.8" customHeight="1">
      <c r="B97" s="116"/>
      <c r="D97" s="117" t="s">
        <v>72</v>
      </c>
      <c r="E97" s="126" t="s">
        <v>84</v>
      </c>
      <c r="F97" s="126" t="s">
        <v>554</v>
      </c>
      <c r="I97" s="119"/>
      <c r="J97" s="127">
        <f>BK97</f>
        <v>0</v>
      </c>
      <c r="L97" s="116"/>
      <c r="M97" s="121"/>
      <c r="P97" s="122">
        <f>SUM(P98:P102)</f>
        <v>0</v>
      </c>
      <c r="R97" s="122">
        <f>SUM(R98:R102)</f>
        <v>0.10413765000000001</v>
      </c>
      <c r="T97" s="123">
        <f>SUM(T98:T102)</f>
        <v>0</v>
      </c>
      <c r="AR97" s="117" t="s">
        <v>34</v>
      </c>
      <c r="AT97" s="124" t="s">
        <v>72</v>
      </c>
      <c r="AU97" s="124" t="s">
        <v>34</v>
      </c>
      <c r="AY97" s="117" t="s">
        <v>131</v>
      </c>
      <c r="BK97" s="125">
        <f>SUM(BK98:BK102)</f>
        <v>0</v>
      </c>
    </row>
    <row r="98" spans="2:65" s="1" customFormat="1" ht="37.799999999999997" customHeight="1">
      <c r="B98" s="33"/>
      <c r="C98" s="128" t="s">
        <v>34</v>
      </c>
      <c r="D98" s="128" t="s">
        <v>134</v>
      </c>
      <c r="E98" s="129" t="s">
        <v>555</v>
      </c>
      <c r="F98" s="130" t="s">
        <v>556</v>
      </c>
      <c r="G98" s="131" t="s">
        <v>137</v>
      </c>
      <c r="H98" s="132">
        <v>3.645</v>
      </c>
      <c r="I98" s="133"/>
      <c r="J98" s="134">
        <f>ROUND(I98*H98,2)</f>
        <v>0</v>
      </c>
      <c r="K98" s="130" t="s">
        <v>138</v>
      </c>
      <c r="L98" s="33"/>
      <c r="M98" s="135" t="s">
        <v>19</v>
      </c>
      <c r="N98" s="136" t="s">
        <v>44</v>
      </c>
      <c r="P98" s="137">
        <f>O98*H98</f>
        <v>0</v>
      </c>
      <c r="Q98" s="137">
        <v>2.8570000000000002E-2</v>
      </c>
      <c r="R98" s="137">
        <f>Q98*H98</f>
        <v>0.10413765000000001</v>
      </c>
      <c r="S98" s="137">
        <v>0</v>
      </c>
      <c r="T98" s="138">
        <f>S98*H98</f>
        <v>0</v>
      </c>
      <c r="AR98" s="139" t="s">
        <v>87</v>
      </c>
      <c r="AT98" s="139" t="s">
        <v>134</v>
      </c>
      <c r="AU98" s="139" t="s">
        <v>81</v>
      </c>
      <c r="AY98" s="18" t="s">
        <v>131</v>
      </c>
      <c r="BE98" s="140">
        <f>IF(N98="základní",J98,0)</f>
        <v>0</v>
      </c>
      <c r="BF98" s="140">
        <f>IF(N98="snížená",J98,0)</f>
        <v>0</v>
      </c>
      <c r="BG98" s="140">
        <f>IF(N98="zákl. přenesená",J98,0)</f>
        <v>0</v>
      </c>
      <c r="BH98" s="140">
        <f>IF(N98="sníž. přenesená",J98,0)</f>
        <v>0</v>
      </c>
      <c r="BI98" s="140">
        <f>IF(N98="nulová",J98,0)</f>
        <v>0</v>
      </c>
      <c r="BJ98" s="18" t="s">
        <v>34</v>
      </c>
      <c r="BK98" s="140">
        <f>ROUND(I98*H98,2)</f>
        <v>0</v>
      </c>
      <c r="BL98" s="18" t="s">
        <v>87</v>
      </c>
      <c r="BM98" s="139" t="s">
        <v>923</v>
      </c>
    </row>
    <row r="99" spans="2:65" s="1" customFormat="1" ht="10.199999999999999" hidden="1">
      <c r="B99" s="33"/>
      <c r="D99" s="141" t="s">
        <v>140</v>
      </c>
      <c r="F99" s="142" t="s">
        <v>557</v>
      </c>
      <c r="I99" s="143"/>
      <c r="L99" s="33"/>
      <c r="M99" s="144"/>
      <c r="T99" s="54"/>
      <c r="AT99" s="18" t="s">
        <v>140</v>
      </c>
      <c r="AU99" s="18" t="s">
        <v>81</v>
      </c>
    </row>
    <row r="100" spans="2:65" s="12" customFormat="1" ht="10.199999999999999">
      <c r="B100" s="145"/>
      <c r="D100" s="146" t="s">
        <v>142</v>
      </c>
      <c r="E100" s="147" t="s">
        <v>19</v>
      </c>
      <c r="F100" s="148" t="s">
        <v>924</v>
      </c>
      <c r="H100" s="147" t="s">
        <v>19</v>
      </c>
      <c r="I100" s="149"/>
      <c r="L100" s="145"/>
      <c r="M100" s="150"/>
      <c r="T100" s="151"/>
      <c r="AT100" s="147" t="s">
        <v>142</v>
      </c>
      <c r="AU100" s="147" t="s">
        <v>81</v>
      </c>
      <c r="AV100" s="12" t="s">
        <v>34</v>
      </c>
      <c r="AW100" s="12" t="s">
        <v>33</v>
      </c>
      <c r="AX100" s="12" t="s">
        <v>73</v>
      </c>
      <c r="AY100" s="147" t="s">
        <v>131</v>
      </c>
    </row>
    <row r="101" spans="2:65" s="13" customFormat="1" ht="10.199999999999999">
      <c r="B101" s="152"/>
      <c r="D101" s="146" t="s">
        <v>142</v>
      </c>
      <c r="E101" s="153" t="s">
        <v>19</v>
      </c>
      <c r="F101" s="154" t="s">
        <v>925</v>
      </c>
      <c r="H101" s="155">
        <v>3.645</v>
      </c>
      <c r="I101" s="156"/>
      <c r="L101" s="152"/>
      <c r="M101" s="157"/>
      <c r="T101" s="158"/>
      <c r="AT101" s="153" t="s">
        <v>142</v>
      </c>
      <c r="AU101" s="153" t="s">
        <v>81</v>
      </c>
      <c r="AV101" s="13" t="s">
        <v>81</v>
      </c>
      <c r="AW101" s="13" t="s">
        <v>33</v>
      </c>
      <c r="AX101" s="13" t="s">
        <v>73</v>
      </c>
      <c r="AY101" s="153" t="s">
        <v>131</v>
      </c>
    </row>
    <row r="102" spans="2:65" s="14" customFormat="1" ht="10.199999999999999">
      <c r="B102" s="159"/>
      <c r="D102" s="146" t="s">
        <v>142</v>
      </c>
      <c r="E102" s="160" t="s">
        <v>19</v>
      </c>
      <c r="F102" s="161" t="s">
        <v>147</v>
      </c>
      <c r="H102" s="162">
        <v>3.645</v>
      </c>
      <c r="I102" s="163"/>
      <c r="L102" s="159"/>
      <c r="M102" s="164"/>
      <c r="T102" s="165"/>
      <c r="AT102" s="160" t="s">
        <v>142</v>
      </c>
      <c r="AU102" s="160" t="s">
        <v>81</v>
      </c>
      <c r="AV102" s="14" t="s">
        <v>87</v>
      </c>
      <c r="AW102" s="14" t="s">
        <v>33</v>
      </c>
      <c r="AX102" s="14" t="s">
        <v>34</v>
      </c>
      <c r="AY102" s="160" t="s">
        <v>131</v>
      </c>
    </row>
    <row r="103" spans="2:65" s="11" customFormat="1" ht="22.8" customHeight="1">
      <c r="B103" s="116"/>
      <c r="D103" s="117" t="s">
        <v>72</v>
      </c>
      <c r="E103" s="126" t="s">
        <v>132</v>
      </c>
      <c r="F103" s="126" t="s">
        <v>133</v>
      </c>
      <c r="I103" s="119"/>
      <c r="J103" s="127">
        <f>BK103</f>
        <v>0</v>
      </c>
      <c r="L103" s="116"/>
      <c r="M103" s="121"/>
      <c r="P103" s="122">
        <f>SUM(P104:P142)</f>
        <v>0</v>
      </c>
      <c r="R103" s="122">
        <f>SUM(R104:R142)</f>
        <v>1.5996275</v>
      </c>
      <c r="T103" s="123">
        <f>SUM(T104:T142)</f>
        <v>0.34099999999999997</v>
      </c>
      <c r="AR103" s="117" t="s">
        <v>34</v>
      </c>
      <c r="AT103" s="124" t="s">
        <v>72</v>
      </c>
      <c r="AU103" s="124" t="s">
        <v>34</v>
      </c>
      <c r="AY103" s="117" t="s">
        <v>131</v>
      </c>
      <c r="BK103" s="125">
        <f>SUM(BK104:BK142)</f>
        <v>0</v>
      </c>
    </row>
    <row r="104" spans="2:65" s="1" customFormat="1" ht="37.799999999999997" customHeight="1">
      <c r="B104" s="33"/>
      <c r="C104" s="128" t="s">
        <v>81</v>
      </c>
      <c r="D104" s="128" t="s">
        <v>134</v>
      </c>
      <c r="E104" s="129" t="s">
        <v>727</v>
      </c>
      <c r="F104" s="130" t="s">
        <v>728</v>
      </c>
      <c r="G104" s="131" t="s">
        <v>137</v>
      </c>
      <c r="H104" s="132">
        <v>15.5</v>
      </c>
      <c r="I104" s="133"/>
      <c r="J104" s="134">
        <f>ROUND(I104*H104,2)</f>
        <v>0</v>
      </c>
      <c r="K104" s="130" t="s">
        <v>138</v>
      </c>
      <c r="L104" s="33"/>
      <c r="M104" s="135" t="s">
        <v>19</v>
      </c>
      <c r="N104" s="136" t="s">
        <v>44</v>
      </c>
      <c r="P104" s="137">
        <f>O104*H104</f>
        <v>0</v>
      </c>
      <c r="Q104" s="137">
        <v>1.7639999999999999E-2</v>
      </c>
      <c r="R104" s="137">
        <f>Q104*H104</f>
        <v>0.27342</v>
      </c>
      <c r="S104" s="137">
        <v>0.02</v>
      </c>
      <c r="T104" s="138">
        <f>S104*H104</f>
        <v>0.31</v>
      </c>
      <c r="AR104" s="139" t="s">
        <v>87</v>
      </c>
      <c r="AT104" s="139" t="s">
        <v>134</v>
      </c>
      <c r="AU104" s="139" t="s">
        <v>81</v>
      </c>
      <c r="AY104" s="18" t="s">
        <v>131</v>
      </c>
      <c r="BE104" s="140">
        <f>IF(N104="základní",J104,0)</f>
        <v>0</v>
      </c>
      <c r="BF104" s="140">
        <f>IF(N104="snížená",J104,0)</f>
        <v>0</v>
      </c>
      <c r="BG104" s="140">
        <f>IF(N104="zákl. přenesená",J104,0)</f>
        <v>0</v>
      </c>
      <c r="BH104" s="140">
        <f>IF(N104="sníž. přenesená",J104,0)</f>
        <v>0</v>
      </c>
      <c r="BI104" s="140">
        <f>IF(N104="nulová",J104,0)</f>
        <v>0</v>
      </c>
      <c r="BJ104" s="18" t="s">
        <v>34</v>
      </c>
      <c r="BK104" s="140">
        <f>ROUND(I104*H104,2)</f>
        <v>0</v>
      </c>
      <c r="BL104" s="18" t="s">
        <v>87</v>
      </c>
      <c r="BM104" s="139" t="s">
        <v>926</v>
      </c>
    </row>
    <row r="105" spans="2:65" s="1" customFormat="1" ht="10.199999999999999" hidden="1">
      <c r="B105" s="33"/>
      <c r="D105" s="141" t="s">
        <v>140</v>
      </c>
      <c r="F105" s="142" t="s">
        <v>730</v>
      </c>
      <c r="I105" s="143"/>
      <c r="L105" s="33"/>
      <c r="M105" s="144"/>
      <c r="T105" s="54"/>
      <c r="AT105" s="18" t="s">
        <v>140</v>
      </c>
      <c r="AU105" s="18" t="s">
        <v>81</v>
      </c>
    </row>
    <row r="106" spans="2:65" s="12" customFormat="1" ht="20.399999999999999">
      <c r="B106" s="145"/>
      <c r="D106" s="146" t="s">
        <v>142</v>
      </c>
      <c r="E106" s="147" t="s">
        <v>19</v>
      </c>
      <c r="F106" s="148" t="s">
        <v>927</v>
      </c>
      <c r="H106" s="147" t="s">
        <v>19</v>
      </c>
      <c r="I106" s="149"/>
      <c r="L106" s="145"/>
      <c r="M106" s="150"/>
      <c r="T106" s="151"/>
      <c r="AT106" s="147" t="s">
        <v>142</v>
      </c>
      <c r="AU106" s="147" t="s">
        <v>81</v>
      </c>
      <c r="AV106" s="12" t="s">
        <v>34</v>
      </c>
      <c r="AW106" s="12" t="s">
        <v>33</v>
      </c>
      <c r="AX106" s="12" t="s">
        <v>73</v>
      </c>
      <c r="AY106" s="147" t="s">
        <v>131</v>
      </c>
    </row>
    <row r="107" spans="2:65" s="13" customFormat="1" ht="10.199999999999999">
      <c r="B107" s="152"/>
      <c r="D107" s="146" t="s">
        <v>142</v>
      </c>
      <c r="E107" s="153" t="s">
        <v>19</v>
      </c>
      <c r="F107" s="154" t="s">
        <v>928</v>
      </c>
      <c r="H107" s="155">
        <v>15.5</v>
      </c>
      <c r="I107" s="156"/>
      <c r="L107" s="152"/>
      <c r="M107" s="157"/>
      <c r="T107" s="158"/>
      <c r="AT107" s="153" t="s">
        <v>142</v>
      </c>
      <c r="AU107" s="153" t="s">
        <v>81</v>
      </c>
      <c r="AV107" s="13" t="s">
        <v>81</v>
      </c>
      <c r="AW107" s="13" t="s">
        <v>33</v>
      </c>
      <c r="AX107" s="13" t="s">
        <v>73</v>
      </c>
      <c r="AY107" s="153" t="s">
        <v>131</v>
      </c>
    </row>
    <row r="108" spans="2:65" s="14" customFormat="1" ht="10.199999999999999">
      <c r="B108" s="159"/>
      <c r="D108" s="146" t="s">
        <v>142</v>
      </c>
      <c r="E108" s="160" t="s">
        <v>19</v>
      </c>
      <c r="F108" s="161" t="s">
        <v>147</v>
      </c>
      <c r="H108" s="162">
        <v>15.5</v>
      </c>
      <c r="I108" s="163"/>
      <c r="L108" s="159"/>
      <c r="M108" s="164"/>
      <c r="T108" s="165"/>
      <c r="AT108" s="160" t="s">
        <v>142</v>
      </c>
      <c r="AU108" s="160" t="s">
        <v>81</v>
      </c>
      <c r="AV108" s="14" t="s">
        <v>87</v>
      </c>
      <c r="AW108" s="14" t="s">
        <v>33</v>
      </c>
      <c r="AX108" s="14" t="s">
        <v>34</v>
      </c>
      <c r="AY108" s="160" t="s">
        <v>131</v>
      </c>
    </row>
    <row r="109" spans="2:65" s="1" customFormat="1" ht="37.799999999999997" customHeight="1">
      <c r="B109" s="33"/>
      <c r="C109" s="128" t="s">
        <v>84</v>
      </c>
      <c r="D109" s="128" t="s">
        <v>134</v>
      </c>
      <c r="E109" s="129" t="s">
        <v>733</v>
      </c>
      <c r="F109" s="130" t="s">
        <v>734</v>
      </c>
      <c r="G109" s="131" t="s">
        <v>137</v>
      </c>
      <c r="H109" s="132">
        <v>15.5</v>
      </c>
      <c r="I109" s="133"/>
      <c r="J109" s="134">
        <f>ROUND(I109*H109,2)</f>
        <v>0</v>
      </c>
      <c r="K109" s="130" t="s">
        <v>138</v>
      </c>
      <c r="L109" s="33"/>
      <c r="M109" s="135" t="s">
        <v>19</v>
      </c>
      <c r="N109" s="136" t="s">
        <v>44</v>
      </c>
      <c r="P109" s="137">
        <f>O109*H109</f>
        <v>0</v>
      </c>
      <c r="Q109" s="137">
        <v>2.2000000000000001E-4</v>
      </c>
      <c r="R109" s="137">
        <f>Q109*H109</f>
        <v>3.4100000000000003E-3</v>
      </c>
      <c r="S109" s="137">
        <v>2E-3</v>
      </c>
      <c r="T109" s="138">
        <f>S109*H109</f>
        <v>3.1E-2</v>
      </c>
      <c r="AR109" s="139" t="s">
        <v>87</v>
      </c>
      <c r="AT109" s="139" t="s">
        <v>134</v>
      </c>
      <c r="AU109" s="139" t="s">
        <v>81</v>
      </c>
      <c r="AY109" s="18" t="s">
        <v>131</v>
      </c>
      <c r="BE109" s="140">
        <f>IF(N109="základní",J109,0)</f>
        <v>0</v>
      </c>
      <c r="BF109" s="140">
        <f>IF(N109="snížená",J109,0)</f>
        <v>0</v>
      </c>
      <c r="BG109" s="140">
        <f>IF(N109="zákl. přenesená",J109,0)</f>
        <v>0</v>
      </c>
      <c r="BH109" s="140">
        <f>IF(N109="sníž. přenesená",J109,0)</f>
        <v>0</v>
      </c>
      <c r="BI109" s="140">
        <f>IF(N109="nulová",J109,0)</f>
        <v>0</v>
      </c>
      <c r="BJ109" s="18" t="s">
        <v>34</v>
      </c>
      <c r="BK109" s="140">
        <f>ROUND(I109*H109,2)</f>
        <v>0</v>
      </c>
      <c r="BL109" s="18" t="s">
        <v>87</v>
      </c>
      <c r="BM109" s="139" t="s">
        <v>929</v>
      </c>
    </row>
    <row r="110" spans="2:65" s="1" customFormat="1" ht="10.199999999999999" hidden="1">
      <c r="B110" s="33"/>
      <c r="D110" s="141" t="s">
        <v>140</v>
      </c>
      <c r="F110" s="142" t="s">
        <v>736</v>
      </c>
      <c r="I110" s="143"/>
      <c r="L110" s="33"/>
      <c r="M110" s="144"/>
      <c r="T110" s="54"/>
      <c r="AT110" s="18" t="s">
        <v>140</v>
      </c>
      <c r="AU110" s="18" t="s">
        <v>81</v>
      </c>
    </row>
    <row r="111" spans="2:65" s="12" customFormat="1" ht="10.199999999999999">
      <c r="B111" s="145"/>
      <c r="D111" s="146" t="s">
        <v>142</v>
      </c>
      <c r="E111" s="147" t="s">
        <v>19</v>
      </c>
      <c r="F111" s="148" t="s">
        <v>737</v>
      </c>
      <c r="H111" s="147" t="s">
        <v>19</v>
      </c>
      <c r="I111" s="149"/>
      <c r="L111" s="145"/>
      <c r="M111" s="150"/>
      <c r="T111" s="151"/>
      <c r="AT111" s="147" t="s">
        <v>142</v>
      </c>
      <c r="AU111" s="147" t="s">
        <v>81</v>
      </c>
      <c r="AV111" s="12" t="s">
        <v>34</v>
      </c>
      <c r="AW111" s="12" t="s">
        <v>33</v>
      </c>
      <c r="AX111" s="12" t="s">
        <v>73</v>
      </c>
      <c r="AY111" s="147" t="s">
        <v>131</v>
      </c>
    </row>
    <row r="112" spans="2:65" s="13" customFormat="1" ht="10.199999999999999">
      <c r="B112" s="152"/>
      <c r="D112" s="146" t="s">
        <v>142</v>
      </c>
      <c r="E112" s="153" t="s">
        <v>19</v>
      </c>
      <c r="F112" s="154" t="s">
        <v>930</v>
      </c>
      <c r="H112" s="155">
        <v>15.5</v>
      </c>
      <c r="I112" s="156"/>
      <c r="L112" s="152"/>
      <c r="M112" s="157"/>
      <c r="T112" s="158"/>
      <c r="AT112" s="153" t="s">
        <v>142</v>
      </c>
      <c r="AU112" s="153" t="s">
        <v>81</v>
      </c>
      <c r="AV112" s="13" t="s">
        <v>81</v>
      </c>
      <c r="AW112" s="13" t="s">
        <v>33</v>
      </c>
      <c r="AX112" s="13" t="s">
        <v>73</v>
      </c>
      <c r="AY112" s="153" t="s">
        <v>131</v>
      </c>
    </row>
    <row r="113" spans="2:65" s="14" customFormat="1" ht="10.199999999999999">
      <c r="B113" s="159"/>
      <c r="D113" s="146" t="s">
        <v>142</v>
      </c>
      <c r="E113" s="160" t="s">
        <v>19</v>
      </c>
      <c r="F113" s="161" t="s">
        <v>147</v>
      </c>
      <c r="H113" s="162">
        <v>15.5</v>
      </c>
      <c r="I113" s="163"/>
      <c r="L113" s="159"/>
      <c r="M113" s="164"/>
      <c r="T113" s="165"/>
      <c r="AT113" s="160" t="s">
        <v>142</v>
      </c>
      <c r="AU113" s="160" t="s">
        <v>81</v>
      </c>
      <c r="AV113" s="14" t="s">
        <v>87</v>
      </c>
      <c r="AW113" s="14" t="s">
        <v>33</v>
      </c>
      <c r="AX113" s="14" t="s">
        <v>34</v>
      </c>
      <c r="AY113" s="160" t="s">
        <v>131</v>
      </c>
    </row>
    <row r="114" spans="2:65" s="1" customFormat="1" ht="24.15" customHeight="1">
      <c r="B114" s="33"/>
      <c r="C114" s="128" t="s">
        <v>87</v>
      </c>
      <c r="D114" s="128" t="s">
        <v>134</v>
      </c>
      <c r="E114" s="129" t="s">
        <v>931</v>
      </c>
      <c r="F114" s="130" t="s">
        <v>932</v>
      </c>
      <c r="G114" s="131" t="s">
        <v>137</v>
      </c>
      <c r="H114" s="132">
        <v>27.75</v>
      </c>
      <c r="I114" s="133"/>
      <c r="J114" s="134">
        <f>ROUND(I114*H114,2)</f>
        <v>0</v>
      </c>
      <c r="K114" s="130" t="s">
        <v>138</v>
      </c>
      <c r="L114" s="33"/>
      <c r="M114" s="135" t="s">
        <v>19</v>
      </c>
      <c r="N114" s="136" t="s">
        <v>44</v>
      </c>
      <c r="P114" s="137">
        <f>O114*H114</f>
        <v>0</v>
      </c>
      <c r="Q114" s="137">
        <v>2.5999999999999998E-4</v>
      </c>
      <c r="R114" s="137">
        <f>Q114*H114</f>
        <v>7.2149999999999992E-3</v>
      </c>
      <c r="S114" s="137">
        <v>0</v>
      </c>
      <c r="T114" s="138">
        <f>S114*H114</f>
        <v>0</v>
      </c>
      <c r="AR114" s="139" t="s">
        <v>87</v>
      </c>
      <c r="AT114" s="139" t="s">
        <v>134</v>
      </c>
      <c r="AU114" s="139" t="s">
        <v>81</v>
      </c>
      <c r="AY114" s="18" t="s">
        <v>131</v>
      </c>
      <c r="BE114" s="140">
        <f>IF(N114="základní",J114,0)</f>
        <v>0</v>
      </c>
      <c r="BF114" s="140">
        <f>IF(N114="snížená",J114,0)</f>
        <v>0</v>
      </c>
      <c r="BG114" s="140">
        <f>IF(N114="zákl. přenesená",J114,0)</f>
        <v>0</v>
      </c>
      <c r="BH114" s="140">
        <f>IF(N114="sníž. přenesená",J114,0)</f>
        <v>0</v>
      </c>
      <c r="BI114" s="140">
        <f>IF(N114="nulová",J114,0)</f>
        <v>0</v>
      </c>
      <c r="BJ114" s="18" t="s">
        <v>34</v>
      </c>
      <c r="BK114" s="140">
        <f>ROUND(I114*H114,2)</f>
        <v>0</v>
      </c>
      <c r="BL114" s="18" t="s">
        <v>87</v>
      </c>
      <c r="BM114" s="139" t="s">
        <v>933</v>
      </c>
    </row>
    <row r="115" spans="2:65" s="1" customFormat="1" ht="10.199999999999999" hidden="1">
      <c r="B115" s="33"/>
      <c r="D115" s="141" t="s">
        <v>140</v>
      </c>
      <c r="F115" s="142" t="s">
        <v>934</v>
      </c>
      <c r="I115" s="143"/>
      <c r="L115" s="33"/>
      <c r="M115" s="144"/>
      <c r="T115" s="54"/>
      <c r="AT115" s="18" t="s">
        <v>140</v>
      </c>
      <c r="AU115" s="18" t="s">
        <v>81</v>
      </c>
    </row>
    <row r="116" spans="2:65" s="12" customFormat="1" ht="20.399999999999999">
      <c r="B116" s="145"/>
      <c r="D116" s="146" t="s">
        <v>142</v>
      </c>
      <c r="E116" s="147" t="s">
        <v>19</v>
      </c>
      <c r="F116" s="148" t="s">
        <v>935</v>
      </c>
      <c r="H116" s="147" t="s">
        <v>19</v>
      </c>
      <c r="I116" s="149"/>
      <c r="L116" s="145"/>
      <c r="M116" s="150"/>
      <c r="T116" s="151"/>
      <c r="AT116" s="147" t="s">
        <v>142</v>
      </c>
      <c r="AU116" s="147" t="s">
        <v>81</v>
      </c>
      <c r="AV116" s="12" t="s">
        <v>34</v>
      </c>
      <c r="AW116" s="12" t="s">
        <v>33</v>
      </c>
      <c r="AX116" s="12" t="s">
        <v>73</v>
      </c>
      <c r="AY116" s="147" t="s">
        <v>131</v>
      </c>
    </row>
    <row r="117" spans="2:65" s="13" customFormat="1" ht="10.199999999999999">
      <c r="B117" s="152"/>
      <c r="D117" s="146" t="s">
        <v>142</v>
      </c>
      <c r="E117" s="153" t="s">
        <v>19</v>
      </c>
      <c r="F117" s="154" t="s">
        <v>936</v>
      </c>
      <c r="H117" s="155">
        <v>27.75</v>
      </c>
      <c r="I117" s="156"/>
      <c r="L117" s="152"/>
      <c r="M117" s="157"/>
      <c r="T117" s="158"/>
      <c r="AT117" s="153" t="s">
        <v>142</v>
      </c>
      <c r="AU117" s="153" t="s">
        <v>81</v>
      </c>
      <c r="AV117" s="13" t="s">
        <v>81</v>
      </c>
      <c r="AW117" s="13" t="s">
        <v>33</v>
      </c>
      <c r="AX117" s="13" t="s">
        <v>73</v>
      </c>
      <c r="AY117" s="153" t="s">
        <v>131</v>
      </c>
    </row>
    <row r="118" spans="2:65" s="14" customFormat="1" ht="10.199999999999999">
      <c r="B118" s="159"/>
      <c r="D118" s="146" t="s">
        <v>142</v>
      </c>
      <c r="E118" s="160" t="s">
        <v>19</v>
      </c>
      <c r="F118" s="161" t="s">
        <v>147</v>
      </c>
      <c r="H118" s="162">
        <v>27.75</v>
      </c>
      <c r="I118" s="163"/>
      <c r="L118" s="159"/>
      <c r="M118" s="164"/>
      <c r="T118" s="165"/>
      <c r="AT118" s="160" t="s">
        <v>142</v>
      </c>
      <c r="AU118" s="160" t="s">
        <v>81</v>
      </c>
      <c r="AV118" s="14" t="s">
        <v>87</v>
      </c>
      <c r="AW118" s="14" t="s">
        <v>33</v>
      </c>
      <c r="AX118" s="14" t="s">
        <v>34</v>
      </c>
      <c r="AY118" s="160" t="s">
        <v>131</v>
      </c>
    </row>
    <row r="119" spans="2:65" s="1" customFormat="1" ht="24.15" customHeight="1">
      <c r="B119" s="33"/>
      <c r="C119" s="128" t="s">
        <v>90</v>
      </c>
      <c r="D119" s="128" t="s">
        <v>134</v>
      </c>
      <c r="E119" s="129" t="s">
        <v>937</v>
      </c>
      <c r="F119" s="130" t="s">
        <v>938</v>
      </c>
      <c r="G119" s="131" t="s">
        <v>137</v>
      </c>
      <c r="H119" s="132">
        <v>27.75</v>
      </c>
      <c r="I119" s="133"/>
      <c r="J119" s="134">
        <f>ROUND(I119*H119,2)</f>
        <v>0</v>
      </c>
      <c r="K119" s="130" t="s">
        <v>138</v>
      </c>
      <c r="L119" s="33"/>
      <c r="M119" s="135" t="s">
        <v>19</v>
      </c>
      <c r="N119" s="136" t="s">
        <v>44</v>
      </c>
      <c r="P119" s="137">
        <f>O119*H119</f>
        <v>0</v>
      </c>
      <c r="Q119" s="137">
        <v>5.4599999999999996E-3</v>
      </c>
      <c r="R119" s="137">
        <f>Q119*H119</f>
        <v>0.15151499999999998</v>
      </c>
      <c r="S119" s="137">
        <v>0</v>
      </c>
      <c r="T119" s="138">
        <f>S119*H119</f>
        <v>0</v>
      </c>
      <c r="AR119" s="139" t="s">
        <v>87</v>
      </c>
      <c r="AT119" s="139" t="s">
        <v>134</v>
      </c>
      <c r="AU119" s="139" t="s">
        <v>81</v>
      </c>
      <c r="AY119" s="18" t="s">
        <v>131</v>
      </c>
      <c r="BE119" s="140">
        <f>IF(N119="základní",J119,0)</f>
        <v>0</v>
      </c>
      <c r="BF119" s="140">
        <f>IF(N119="snížená",J119,0)</f>
        <v>0</v>
      </c>
      <c r="BG119" s="140">
        <f>IF(N119="zákl. přenesená",J119,0)</f>
        <v>0</v>
      </c>
      <c r="BH119" s="140">
        <f>IF(N119="sníž. přenesená",J119,0)</f>
        <v>0</v>
      </c>
      <c r="BI119" s="140">
        <f>IF(N119="nulová",J119,0)</f>
        <v>0</v>
      </c>
      <c r="BJ119" s="18" t="s">
        <v>34</v>
      </c>
      <c r="BK119" s="140">
        <f>ROUND(I119*H119,2)</f>
        <v>0</v>
      </c>
      <c r="BL119" s="18" t="s">
        <v>87</v>
      </c>
      <c r="BM119" s="139" t="s">
        <v>939</v>
      </c>
    </row>
    <row r="120" spans="2:65" s="1" customFormat="1" ht="10.199999999999999" hidden="1">
      <c r="B120" s="33"/>
      <c r="D120" s="141" t="s">
        <v>140</v>
      </c>
      <c r="F120" s="142" t="s">
        <v>940</v>
      </c>
      <c r="I120" s="143"/>
      <c r="L120" s="33"/>
      <c r="M120" s="144"/>
      <c r="T120" s="54"/>
      <c r="AT120" s="18" t="s">
        <v>140</v>
      </c>
      <c r="AU120" s="18" t="s">
        <v>81</v>
      </c>
    </row>
    <row r="121" spans="2:65" s="12" customFormat="1" ht="20.399999999999999">
      <c r="B121" s="145"/>
      <c r="D121" s="146" t="s">
        <v>142</v>
      </c>
      <c r="E121" s="147" t="s">
        <v>19</v>
      </c>
      <c r="F121" s="148" t="s">
        <v>935</v>
      </c>
      <c r="H121" s="147" t="s">
        <v>19</v>
      </c>
      <c r="I121" s="149"/>
      <c r="L121" s="145"/>
      <c r="M121" s="150"/>
      <c r="T121" s="151"/>
      <c r="AT121" s="147" t="s">
        <v>142</v>
      </c>
      <c r="AU121" s="147" t="s">
        <v>81</v>
      </c>
      <c r="AV121" s="12" t="s">
        <v>34</v>
      </c>
      <c r="AW121" s="12" t="s">
        <v>33</v>
      </c>
      <c r="AX121" s="12" t="s">
        <v>73</v>
      </c>
      <c r="AY121" s="147" t="s">
        <v>131</v>
      </c>
    </row>
    <row r="122" spans="2:65" s="13" customFormat="1" ht="10.199999999999999">
      <c r="B122" s="152"/>
      <c r="D122" s="146" t="s">
        <v>142</v>
      </c>
      <c r="E122" s="153" t="s">
        <v>19</v>
      </c>
      <c r="F122" s="154" t="s">
        <v>936</v>
      </c>
      <c r="H122" s="155">
        <v>27.75</v>
      </c>
      <c r="I122" s="156"/>
      <c r="L122" s="152"/>
      <c r="M122" s="157"/>
      <c r="T122" s="158"/>
      <c r="AT122" s="153" t="s">
        <v>142</v>
      </c>
      <c r="AU122" s="153" t="s">
        <v>81</v>
      </c>
      <c r="AV122" s="13" t="s">
        <v>81</v>
      </c>
      <c r="AW122" s="13" t="s">
        <v>33</v>
      </c>
      <c r="AX122" s="13" t="s">
        <v>73</v>
      </c>
      <c r="AY122" s="153" t="s">
        <v>131</v>
      </c>
    </row>
    <row r="123" spans="2:65" s="14" customFormat="1" ht="10.199999999999999">
      <c r="B123" s="159"/>
      <c r="D123" s="146" t="s">
        <v>142</v>
      </c>
      <c r="E123" s="160" t="s">
        <v>19</v>
      </c>
      <c r="F123" s="161" t="s">
        <v>147</v>
      </c>
      <c r="H123" s="162">
        <v>27.75</v>
      </c>
      <c r="I123" s="163"/>
      <c r="L123" s="159"/>
      <c r="M123" s="164"/>
      <c r="T123" s="165"/>
      <c r="AT123" s="160" t="s">
        <v>142</v>
      </c>
      <c r="AU123" s="160" t="s">
        <v>81</v>
      </c>
      <c r="AV123" s="14" t="s">
        <v>87</v>
      </c>
      <c r="AW123" s="14" t="s">
        <v>33</v>
      </c>
      <c r="AX123" s="14" t="s">
        <v>34</v>
      </c>
      <c r="AY123" s="160" t="s">
        <v>131</v>
      </c>
    </row>
    <row r="124" spans="2:65" s="1" customFormat="1" ht="33" customHeight="1">
      <c r="B124" s="33"/>
      <c r="C124" s="128" t="s">
        <v>132</v>
      </c>
      <c r="D124" s="128" t="s">
        <v>134</v>
      </c>
      <c r="E124" s="129" t="s">
        <v>135</v>
      </c>
      <c r="F124" s="130" t="s">
        <v>136</v>
      </c>
      <c r="G124" s="131" t="s">
        <v>137</v>
      </c>
      <c r="H124" s="132">
        <v>8.74</v>
      </c>
      <c r="I124" s="133"/>
      <c r="J124" s="134">
        <f>ROUND(I124*H124,2)</f>
        <v>0</v>
      </c>
      <c r="K124" s="130" t="s">
        <v>138</v>
      </c>
      <c r="L124" s="33"/>
      <c r="M124" s="135" t="s">
        <v>19</v>
      </c>
      <c r="N124" s="136" t="s">
        <v>44</v>
      </c>
      <c r="P124" s="137">
        <f>O124*H124</f>
        <v>0</v>
      </c>
      <c r="Q124" s="137">
        <v>3.15E-2</v>
      </c>
      <c r="R124" s="137">
        <f>Q124*H124</f>
        <v>0.27531</v>
      </c>
      <c r="S124" s="137">
        <v>0</v>
      </c>
      <c r="T124" s="138">
        <f>S124*H124</f>
        <v>0</v>
      </c>
      <c r="AR124" s="139" t="s">
        <v>87</v>
      </c>
      <c r="AT124" s="139" t="s">
        <v>134</v>
      </c>
      <c r="AU124" s="139" t="s">
        <v>81</v>
      </c>
      <c r="AY124" s="18" t="s">
        <v>131</v>
      </c>
      <c r="BE124" s="140">
        <f>IF(N124="základní",J124,0)</f>
        <v>0</v>
      </c>
      <c r="BF124" s="140">
        <f>IF(N124="snížená",J124,0)</f>
        <v>0</v>
      </c>
      <c r="BG124" s="140">
        <f>IF(N124="zákl. přenesená",J124,0)</f>
        <v>0</v>
      </c>
      <c r="BH124" s="140">
        <f>IF(N124="sníž. přenesená",J124,0)</f>
        <v>0</v>
      </c>
      <c r="BI124" s="140">
        <f>IF(N124="nulová",J124,0)</f>
        <v>0</v>
      </c>
      <c r="BJ124" s="18" t="s">
        <v>34</v>
      </c>
      <c r="BK124" s="140">
        <f>ROUND(I124*H124,2)</f>
        <v>0</v>
      </c>
      <c r="BL124" s="18" t="s">
        <v>87</v>
      </c>
      <c r="BM124" s="139" t="s">
        <v>941</v>
      </c>
    </row>
    <row r="125" spans="2:65" s="1" customFormat="1" ht="10.199999999999999" hidden="1">
      <c r="B125" s="33"/>
      <c r="D125" s="141" t="s">
        <v>140</v>
      </c>
      <c r="F125" s="142" t="s">
        <v>141</v>
      </c>
      <c r="I125" s="143"/>
      <c r="L125" s="33"/>
      <c r="M125" s="144"/>
      <c r="T125" s="54"/>
      <c r="AT125" s="18" t="s">
        <v>140</v>
      </c>
      <c r="AU125" s="18" t="s">
        <v>81</v>
      </c>
    </row>
    <row r="126" spans="2:65" s="12" customFormat="1" ht="10.199999999999999">
      <c r="B126" s="145"/>
      <c r="D126" s="146" t="s">
        <v>142</v>
      </c>
      <c r="E126" s="147" t="s">
        <v>19</v>
      </c>
      <c r="F126" s="148" t="s">
        <v>942</v>
      </c>
      <c r="H126" s="147" t="s">
        <v>19</v>
      </c>
      <c r="I126" s="149"/>
      <c r="L126" s="145"/>
      <c r="M126" s="150"/>
      <c r="T126" s="151"/>
      <c r="AT126" s="147" t="s">
        <v>142</v>
      </c>
      <c r="AU126" s="147" t="s">
        <v>81</v>
      </c>
      <c r="AV126" s="12" t="s">
        <v>34</v>
      </c>
      <c r="AW126" s="12" t="s">
        <v>33</v>
      </c>
      <c r="AX126" s="12" t="s">
        <v>73</v>
      </c>
      <c r="AY126" s="147" t="s">
        <v>131</v>
      </c>
    </row>
    <row r="127" spans="2:65" s="13" customFormat="1" ht="10.199999999999999">
      <c r="B127" s="152"/>
      <c r="D127" s="146" t="s">
        <v>142</v>
      </c>
      <c r="E127" s="153" t="s">
        <v>19</v>
      </c>
      <c r="F127" s="154" t="s">
        <v>943</v>
      </c>
      <c r="H127" s="155">
        <v>8.74</v>
      </c>
      <c r="I127" s="156"/>
      <c r="L127" s="152"/>
      <c r="M127" s="157"/>
      <c r="T127" s="158"/>
      <c r="AT127" s="153" t="s">
        <v>142</v>
      </c>
      <c r="AU127" s="153" t="s">
        <v>81</v>
      </c>
      <c r="AV127" s="13" t="s">
        <v>81</v>
      </c>
      <c r="AW127" s="13" t="s">
        <v>33</v>
      </c>
      <c r="AX127" s="13" t="s">
        <v>73</v>
      </c>
      <c r="AY127" s="153" t="s">
        <v>131</v>
      </c>
    </row>
    <row r="128" spans="2:65" s="14" customFormat="1" ht="10.199999999999999">
      <c r="B128" s="159"/>
      <c r="D128" s="146" t="s">
        <v>142</v>
      </c>
      <c r="E128" s="160" t="s">
        <v>19</v>
      </c>
      <c r="F128" s="161" t="s">
        <v>147</v>
      </c>
      <c r="H128" s="162">
        <v>8.74</v>
      </c>
      <c r="I128" s="163"/>
      <c r="L128" s="159"/>
      <c r="M128" s="164"/>
      <c r="T128" s="165"/>
      <c r="AT128" s="160" t="s">
        <v>142</v>
      </c>
      <c r="AU128" s="160" t="s">
        <v>81</v>
      </c>
      <c r="AV128" s="14" t="s">
        <v>87</v>
      </c>
      <c r="AW128" s="14" t="s">
        <v>33</v>
      </c>
      <c r="AX128" s="14" t="s">
        <v>34</v>
      </c>
      <c r="AY128" s="160" t="s">
        <v>131</v>
      </c>
    </row>
    <row r="129" spans="2:65" s="1" customFormat="1" ht="24.15" customHeight="1">
      <c r="B129" s="33"/>
      <c r="C129" s="128" t="s">
        <v>179</v>
      </c>
      <c r="D129" s="128" t="s">
        <v>134</v>
      </c>
      <c r="E129" s="129" t="s">
        <v>944</v>
      </c>
      <c r="F129" s="130" t="s">
        <v>945</v>
      </c>
      <c r="G129" s="131" t="s">
        <v>137</v>
      </c>
      <c r="H129" s="132">
        <v>27.75</v>
      </c>
      <c r="I129" s="133"/>
      <c r="J129" s="134">
        <f>ROUND(I129*H129,2)</f>
        <v>0</v>
      </c>
      <c r="K129" s="130" t="s">
        <v>19</v>
      </c>
      <c r="L129" s="33"/>
      <c r="M129" s="135" t="s">
        <v>19</v>
      </c>
      <c r="N129" s="136" t="s">
        <v>44</v>
      </c>
      <c r="P129" s="137">
        <f>O129*H129</f>
        <v>0</v>
      </c>
      <c r="Q129" s="137">
        <v>1.3129999999999999E-2</v>
      </c>
      <c r="R129" s="137">
        <f>Q129*H129</f>
        <v>0.3643575</v>
      </c>
      <c r="S129" s="137">
        <v>0</v>
      </c>
      <c r="T129" s="138">
        <f>S129*H129</f>
        <v>0</v>
      </c>
      <c r="AR129" s="139" t="s">
        <v>87</v>
      </c>
      <c r="AT129" s="139" t="s">
        <v>134</v>
      </c>
      <c r="AU129" s="139" t="s">
        <v>81</v>
      </c>
      <c r="AY129" s="18" t="s">
        <v>131</v>
      </c>
      <c r="BE129" s="140">
        <f>IF(N129="základní",J129,0)</f>
        <v>0</v>
      </c>
      <c r="BF129" s="140">
        <f>IF(N129="snížená",J129,0)</f>
        <v>0</v>
      </c>
      <c r="BG129" s="140">
        <f>IF(N129="zákl. přenesená",J129,0)</f>
        <v>0</v>
      </c>
      <c r="BH129" s="140">
        <f>IF(N129="sníž. přenesená",J129,0)</f>
        <v>0</v>
      </c>
      <c r="BI129" s="140">
        <f>IF(N129="nulová",J129,0)</f>
        <v>0</v>
      </c>
      <c r="BJ129" s="18" t="s">
        <v>34</v>
      </c>
      <c r="BK129" s="140">
        <f>ROUND(I129*H129,2)</f>
        <v>0</v>
      </c>
      <c r="BL129" s="18" t="s">
        <v>87</v>
      </c>
      <c r="BM129" s="139" t="s">
        <v>946</v>
      </c>
    </row>
    <row r="130" spans="2:65" s="1" customFormat="1" ht="19.2">
      <c r="B130" s="33"/>
      <c r="D130" s="146" t="s">
        <v>368</v>
      </c>
      <c r="F130" s="183" t="s">
        <v>947</v>
      </c>
      <c r="I130" s="143"/>
      <c r="L130" s="33"/>
      <c r="M130" s="144"/>
      <c r="T130" s="54"/>
      <c r="AT130" s="18" t="s">
        <v>368</v>
      </c>
      <c r="AU130" s="18" t="s">
        <v>81</v>
      </c>
    </row>
    <row r="131" spans="2:65" s="12" customFormat="1" ht="20.399999999999999">
      <c r="B131" s="145"/>
      <c r="D131" s="146" t="s">
        <v>142</v>
      </c>
      <c r="E131" s="147" t="s">
        <v>19</v>
      </c>
      <c r="F131" s="148" t="s">
        <v>948</v>
      </c>
      <c r="H131" s="147" t="s">
        <v>19</v>
      </c>
      <c r="I131" s="149"/>
      <c r="L131" s="145"/>
      <c r="M131" s="150"/>
      <c r="T131" s="151"/>
      <c r="AT131" s="147" t="s">
        <v>142</v>
      </c>
      <c r="AU131" s="147" t="s">
        <v>81</v>
      </c>
      <c r="AV131" s="12" t="s">
        <v>34</v>
      </c>
      <c r="AW131" s="12" t="s">
        <v>33</v>
      </c>
      <c r="AX131" s="12" t="s">
        <v>73</v>
      </c>
      <c r="AY131" s="147" t="s">
        <v>131</v>
      </c>
    </row>
    <row r="132" spans="2:65" s="13" customFormat="1" ht="10.199999999999999">
      <c r="B132" s="152"/>
      <c r="D132" s="146" t="s">
        <v>142</v>
      </c>
      <c r="E132" s="153" t="s">
        <v>19</v>
      </c>
      <c r="F132" s="154" t="s">
        <v>936</v>
      </c>
      <c r="H132" s="155">
        <v>27.75</v>
      </c>
      <c r="I132" s="156"/>
      <c r="L132" s="152"/>
      <c r="M132" s="157"/>
      <c r="T132" s="158"/>
      <c r="AT132" s="153" t="s">
        <v>142</v>
      </c>
      <c r="AU132" s="153" t="s">
        <v>81</v>
      </c>
      <c r="AV132" s="13" t="s">
        <v>81</v>
      </c>
      <c r="AW132" s="13" t="s">
        <v>33</v>
      </c>
      <c r="AX132" s="13" t="s">
        <v>73</v>
      </c>
      <c r="AY132" s="153" t="s">
        <v>131</v>
      </c>
    </row>
    <row r="133" spans="2:65" s="14" customFormat="1" ht="10.199999999999999">
      <c r="B133" s="159"/>
      <c r="D133" s="146" t="s">
        <v>142</v>
      </c>
      <c r="E133" s="160" t="s">
        <v>19</v>
      </c>
      <c r="F133" s="161" t="s">
        <v>147</v>
      </c>
      <c r="H133" s="162">
        <v>27.75</v>
      </c>
      <c r="I133" s="163"/>
      <c r="L133" s="159"/>
      <c r="M133" s="164"/>
      <c r="T133" s="165"/>
      <c r="AT133" s="160" t="s">
        <v>142</v>
      </c>
      <c r="AU133" s="160" t="s">
        <v>81</v>
      </c>
      <c r="AV133" s="14" t="s">
        <v>87</v>
      </c>
      <c r="AW133" s="14" t="s">
        <v>33</v>
      </c>
      <c r="AX133" s="14" t="s">
        <v>34</v>
      </c>
      <c r="AY133" s="160" t="s">
        <v>131</v>
      </c>
    </row>
    <row r="134" spans="2:65" s="1" customFormat="1" ht="16.5" customHeight="1">
      <c r="B134" s="33"/>
      <c r="C134" s="128" t="s">
        <v>185</v>
      </c>
      <c r="D134" s="128" t="s">
        <v>134</v>
      </c>
      <c r="E134" s="129" t="s">
        <v>148</v>
      </c>
      <c r="F134" s="130" t="s">
        <v>149</v>
      </c>
      <c r="G134" s="131" t="s">
        <v>137</v>
      </c>
      <c r="H134" s="132">
        <v>8.74</v>
      </c>
      <c r="I134" s="133"/>
      <c r="J134" s="134">
        <f>ROUND(I134*H134,2)</f>
        <v>0</v>
      </c>
      <c r="K134" s="130" t="s">
        <v>19</v>
      </c>
      <c r="L134" s="33"/>
      <c r="M134" s="135" t="s">
        <v>19</v>
      </c>
      <c r="N134" s="136" t="s">
        <v>44</v>
      </c>
      <c r="P134" s="137">
        <f>O134*H134</f>
        <v>0</v>
      </c>
      <c r="Q134" s="137">
        <v>0.06</v>
      </c>
      <c r="R134" s="137">
        <f>Q134*H134</f>
        <v>0.52439999999999998</v>
      </c>
      <c r="S134" s="137">
        <v>0</v>
      </c>
      <c r="T134" s="138">
        <f>S134*H134</f>
        <v>0</v>
      </c>
      <c r="AR134" s="139" t="s">
        <v>87</v>
      </c>
      <c r="AT134" s="139" t="s">
        <v>134</v>
      </c>
      <c r="AU134" s="139" t="s">
        <v>81</v>
      </c>
      <c r="AY134" s="18" t="s">
        <v>131</v>
      </c>
      <c r="BE134" s="140">
        <f>IF(N134="základní",J134,0)</f>
        <v>0</v>
      </c>
      <c r="BF134" s="140">
        <f>IF(N134="snížená",J134,0)</f>
        <v>0</v>
      </c>
      <c r="BG134" s="140">
        <f>IF(N134="zákl. přenesená",J134,0)</f>
        <v>0</v>
      </c>
      <c r="BH134" s="140">
        <f>IF(N134="sníž. přenesená",J134,0)</f>
        <v>0</v>
      </c>
      <c r="BI134" s="140">
        <f>IF(N134="nulová",J134,0)</f>
        <v>0</v>
      </c>
      <c r="BJ134" s="18" t="s">
        <v>34</v>
      </c>
      <c r="BK134" s="140">
        <f>ROUND(I134*H134,2)</f>
        <v>0</v>
      </c>
      <c r="BL134" s="18" t="s">
        <v>87</v>
      </c>
      <c r="BM134" s="139" t="s">
        <v>185</v>
      </c>
    </row>
    <row r="135" spans="2:65" s="12" customFormat="1" ht="10.199999999999999">
      <c r="B135" s="145"/>
      <c r="D135" s="146" t="s">
        <v>142</v>
      </c>
      <c r="E135" s="147" t="s">
        <v>19</v>
      </c>
      <c r="F135" s="148" t="s">
        <v>949</v>
      </c>
      <c r="H135" s="147" t="s">
        <v>19</v>
      </c>
      <c r="I135" s="149"/>
      <c r="L135" s="145"/>
      <c r="M135" s="150"/>
      <c r="T135" s="151"/>
      <c r="AT135" s="147" t="s">
        <v>142</v>
      </c>
      <c r="AU135" s="147" t="s">
        <v>81</v>
      </c>
      <c r="AV135" s="12" t="s">
        <v>34</v>
      </c>
      <c r="AW135" s="12" t="s">
        <v>33</v>
      </c>
      <c r="AX135" s="12" t="s">
        <v>73</v>
      </c>
      <c r="AY135" s="147" t="s">
        <v>131</v>
      </c>
    </row>
    <row r="136" spans="2:65" s="13" customFormat="1" ht="10.199999999999999">
      <c r="B136" s="152"/>
      <c r="D136" s="146" t="s">
        <v>142</v>
      </c>
      <c r="E136" s="153" t="s">
        <v>19</v>
      </c>
      <c r="F136" s="154" t="s">
        <v>950</v>
      </c>
      <c r="H136" s="155">
        <v>8.74</v>
      </c>
      <c r="I136" s="156"/>
      <c r="L136" s="152"/>
      <c r="M136" s="157"/>
      <c r="T136" s="158"/>
      <c r="AT136" s="153" t="s">
        <v>142</v>
      </c>
      <c r="AU136" s="153" t="s">
        <v>81</v>
      </c>
      <c r="AV136" s="13" t="s">
        <v>81</v>
      </c>
      <c r="AW136" s="13" t="s">
        <v>33</v>
      </c>
      <c r="AX136" s="13" t="s">
        <v>73</v>
      </c>
      <c r="AY136" s="153" t="s">
        <v>131</v>
      </c>
    </row>
    <row r="137" spans="2:65" s="14" customFormat="1" ht="10.199999999999999">
      <c r="B137" s="159"/>
      <c r="D137" s="146" t="s">
        <v>142</v>
      </c>
      <c r="E137" s="160" t="s">
        <v>19</v>
      </c>
      <c r="F137" s="161" t="s">
        <v>147</v>
      </c>
      <c r="H137" s="162">
        <v>8.74</v>
      </c>
      <c r="I137" s="163"/>
      <c r="L137" s="159"/>
      <c r="M137" s="164"/>
      <c r="T137" s="165"/>
      <c r="AT137" s="160" t="s">
        <v>142</v>
      </c>
      <c r="AU137" s="160" t="s">
        <v>81</v>
      </c>
      <c r="AV137" s="14" t="s">
        <v>87</v>
      </c>
      <c r="AW137" s="14" t="s">
        <v>33</v>
      </c>
      <c r="AX137" s="14" t="s">
        <v>34</v>
      </c>
      <c r="AY137" s="160" t="s">
        <v>131</v>
      </c>
    </row>
    <row r="138" spans="2:65" s="1" customFormat="1" ht="16.5" customHeight="1">
      <c r="B138" s="33"/>
      <c r="C138" s="128" t="s">
        <v>171</v>
      </c>
      <c r="D138" s="128" t="s">
        <v>134</v>
      </c>
      <c r="E138" s="129" t="s">
        <v>951</v>
      </c>
      <c r="F138" s="130" t="s">
        <v>952</v>
      </c>
      <c r="G138" s="131" t="s">
        <v>137</v>
      </c>
      <c r="H138" s="132">
        <v>27.75</v>
      </c>
      <c r="I138" s="133"/>
      <c r="J138" s="134">
        <f>ROUND(I138*H138,2)</f>
        <v>0</v>
      </c>
      <c r="K138" s="130" t="s">
        <v>138</v>
      </c>
      <c r="L138" s="33"/>
      <c r="M138" s="135" t="s">
        <v>19</v>
      </c>
      <c r="N138" s="136" t="s">
        <v>44</v>
      </c>
      <c r="P138" s="137">
        <f>O138*H138</f>
        <v>0</v>
      </c>
      <c r="Q138" s="137">
        <v>0</v>
      </c>
      <c r="R138" s="137">
        <f>Q138*H138</f>
        <v>0</v>
      </c>
      <c r="S138" s="137">
        <v>0</v>
      </c>
      <c r="T138" s="138">
        <f>S138*H138</f>
        <v>0</v>
      </c>
      <c r="AR138" s="139" t="s">
        <v>87</v>
      </c>
      <c r="AT138" s="139" t="s">
        <v>134</v>
      </c>
      <c r="AU138" s="139" t="s">
        <v>81</v>
      </c>
      <c r="AY138" s="18" t="s">
        <v>131</v>
      </c>
      <c r="BE138" s="140">
        <f>IF(N138="základní",J138,0)</f>
        <v>0</v>
      </c>
      <c r="BF138" s="140">
        <f>IF(N138="snížená",J138,0)</f>
        <v>0</v>
      </c>
      <c r="BG138" s="140">
        <f>IF(N138="zákl. přenesená",J138,0)</f>
        <v>0</v>
      </c>
      <c r="BH138" s="140">
        <f>IF(N138="sníž. přenesená",J138,0)</f>
        <v>0</v>
      </c>
      <c r="BI138" s="140">
        <f>IF(N138="nulová",J138,0)</f>
        <v>0</v>
      </c>
      <c r="BJ138" s="18" t="s">
        <v>34</v>
      </c>
      <c r="BK138" s="140">
        <f>ROUND(I138*H138,2)</f>
        <v>0</v>
      </c>
      <c r="BL138" s="18" t="s">
        <v>87</v>
      </c>
      <c r="BM138" s="139" t="s">
        <v>953</v>
      </c>
    </row>
    <row r="139" spans="2:65" s="1" customFormat="1" ht="10.199999999999999" hidden="1">
      <c r="B139" s="33"/>
      <c r="D139" s="141" t="s">
        <v>140</v>
      </c>
      <c r="F139" s="142" t="s">
        <v>954</v>
      </c>
      <c r="I139" s="143"/>
      <c r="L139" s="33"/>
      <c r="M139" s="144"/>
      <c r="T139" s="54"/>
      <c r="AT139" s="18" t="s">
        <v>140</v>
      </c>
      <c r="AU139" s="18" t="s">
        <v>81</v>
      </c>
    </row>
    <row r="140" spans="2:65" s="12" customFormat="1" ht="20.399999999999999">
      <c r="B140" s="145"/>
      <c r="D140" s="146" t="s">
        <v>142</v>
      </c>
      <c r="E140" s="147" t="s">
        <v>19</v>
      </c>
      <c r="F140" s="148" t="s">
        <v>935</v>
      </c>
      <c r="H140" s="147" t="s">
        <v>19</v>
      </c>
      <c r="I140" s="149"/>
      <c r="L140" s="145"/>
      <c r="M140" s="150"/>
      <c r="T140" s="151"/>
      <c r="AT140" s="147" t="s">
        <v>142</v>
      </c>
      <c r="AU140" s="147" t="s">
        <v>81</v>
      </c>
      <c r="AV140" s="12" t="s">
        <v>34</v>
      </c>
      <c r="AW140" s="12" t="s">
        <v>33</v>
      </c>
      <c r="AX140" s="12" t="s">
        <v>73</v>
      </c>
      <c r="AY140" s="147" t="s">
        <v>131</v>
      </c>
    </row>
    <row r="141" spans="2:65" s="13" customFormat="1" ht="10.199999999999999">
      <c r="B141" s="152"/>
      <c r="D141" s="146" t="s">
        <v>142</v>
      </c>
      <c r="E141" s="153" t="s">
        <v>19</v>
      </c>
      <c r="F141" s="154" t="s">
        <v>936</v>
      </c>
      <c r="H141" s="155">
        <v>27.75</v>
      </c>
      <c r="I141" s="156"/>
      <c r="L141" s="152"/>
      <c r="M141" s="157"/>
      <c r="T141" s="158"/>
      <c r="AT141" s="153" t="s">
        <v>142</v>
      </c>
      <c r="AU141" s="153" t="s">
        <v>81</v>
      </c>
      <c r="AV141" s="13" t="s">
        <v>81</v>
      </c>
      <c r="AW141" s="13" t="s">
        <v>33</v>
      </c>
      <c r="AX141" s="13" t="s">
        <v>73</v>
      </c>
      <c r="AY141" s="153" t="s">
        <v>131</v>
      </c>
    </row>
    <row r="142" spans="2:65" s="14" customFormat="1" ht="10.199999999999999">
      <c r="B142" s="159"/>
      <c r="D142" s="146" t="s">
        <v>142</v>
      </c>
      <c r="E142" s="160" t="s">
        <v>19</v>
      </c>
      <c r="F142" s="161" t="s">
        <v>147</v>
      </c>
      <c r="H142" s="162">
        <v>27.75</v>
      </c>
      <c r="I142" s="163"/>
      <c r="L142" s="159"/>
      <c r="M142" s="164"/>
      <c r="T142" s="165"/>
      <c r="AT142" s="160" t="s">
        <v>142</v>
      </c>
      <c r="AU142" s="160" t="s">
        <v>81</v>
      </c>
      <c r="AV142" s="14" t="s">
        <v>87</v>
      </c>
      <c r="AW142" s="14" t="s">
        <v>33</v>
      </c>
      <c r="AX142" s="14" t="s">
        <v>34</v>
      </c>
      <c r="AY142" s="160" t="s">
        <v>131</v>
      </c>
    </row>
    <row r="143" spans="2:65" s="11" customFormat="1" ht="22.8" customHeight="1">
      <c r="B143" s="116"/>
      <c r="D143" s="117" t="s">
        <v>72</v>
      </c>
      <c r="E143" s="126" t="s">
        <v>171</v>
      </c>
      <c r="F143" s="126" t="s">
        <v>172</v>
      </c>
      <c r="I143" s="119"/>
      <c r="J143" s="127">
        <f>BK143</f>
        <v>0</v>
      </c>
      <c r="L143" s="116"/>
      <c r="M143" s="121"/>
      <c r="P143" s="122">
        <f>SUM(P144:P178)</f>
        <v>0</v>
      </c>
      <c r="R143" s="122">
        <f>SUM(R144:R178)</f>
        <v>3.4960000000000004E-3</v>
      </c>
      <c r="T143" s="123">
        <f>SUM(T144:T178)</f>
        <v>4.7196000000000007</v>
      </c>
      <c r="AR143" s="117" t="s">
        <v>34</v>
      </c>
      <c r="AT143" s="124" t="s">
        <v>72</v>
      </c>
      <c r="AU143" s="124" t="s">
        <v>34</v>
      </c>
      <c r="AY143" s="117" t="s">
        <v>131</v>
      </c>
      <c r="BK143" s="125">
        <f>SUM(BK144:BK178)</f>
        <v>0</v>
      </c>
    </row>
    <row r="144" spans="2:65" s="1" customFormat="1" ht="44.25" customHeight="1">
      <c r="B144" s="33"/>
      <c r="C144" s="128" t="s">
        <v>150</v>
      </c>
      <c r="D144" s="128" t="s">
        <v>134</v>
      </c>
      <c r="E144" s="129" t="s">
        <v>173</v>
      </c>
      <c r="F144" s="130" t="s">
        <v>174</v>
      </c>
      <c r="G144" s="131" t="s">
        <v>137</v>
      </c>
      <c r="H144" s="132">
        <v>233.52799999999999</v>
      </c>
      <c r="I144" s="133"/>
      <c r="J144" s="134">
        <f>ROUND(I144*H144,2)</f>
        <v>0</v>
      </c>
      <c r="K144" s="130" t="s">
        <v>138</v>
      </c>
      <c r="L144" s="33"/>
      <c r="M144" s="135" t="s">
        <v>19</v>
      </c>
      <c r="N144" s="136" t="s">
        <v>44</v>
      </c>
      <c r="P144" s="137">
        <f>O144*H144</f>
        <v>0</v>
      </c>
      <c r="Q144" s="137">
        <v>0</v>
      </c>
      <c r="R144" s="137">
        <f>Q144*H144</f>
        <v>0</v>
      </c>
      <c r="S144" s="137">
        <v>0</v>
      </c>
      <c r="T144" s="138">
        <f>S144*H144</f>
        <v>0</v>
      </c>
      <c r="AR144" s="139" t="s">
        <v>87</v>
      </c>
      <c r="AT144" s="139" t="s">
        <v>134</v>
      </c>
      <c r="AU144" s="139" t="s">
        <v>81</v>
      </c>
      <c r="AY144" s="18" t="s">
        <v>131</v>
      </c>
      <c r="BE144" s="140">
        <f>IF(N144="základní",J144,0)</f>
        <v>0</v>
      </c>
      <c r="BF144" s="140">
        <f>IF(N144="snížená",J144,0)</f>
        <v>0</v>
      </c>
      <c r="BG144" s="140">
        <f>IF(N144="zákl. přenesená",J144,0)</f>
        <v>0</v>
      </c>
      <c r="BH144" s="140">
        <f>IF(N144="sníž. přenesená",J144,0)</f>
        <v>0</v>
      </c>
      <c r="BI144" s="140">
        <f>IF(N144="nulová",J144,0)</f>
        <v>0</v>
      </c>
      <c r="BJ144" s="18" t="s">
        <v>34</v>
      </c>
      <c r="BK144" s="140">
        <f>ROUND(I144*H144,2)</f>
        <v>0</v>
      </c>
      <c r="BL144" s="18" t="s">
        <v>87</v>
      </c>
      <c r="BM144" s="139" t="s">
        <v>955</v>
      </c>
    </row>
    <row r="145" spans="2:65" s="1" customFormat="1" ht="10.199999999999999" hidden="1">
      <c r="B145" s="33"/>
      <c r="D145" s="141" t="s">
        <v>140</v>
      </c>
      <c r="F145" s="142" t="s">
        <v>176</v>
      </c>
      <c r="I145" s="143"/>
      <c r="L145" s="33"/>
      <c r="M145" s="144"/>
      <c r="T145" s="54"/>
      <c r="AT145" s="18" t="s">
        <v>140</v>
      </c>
      <c r="AU145" s="18" t="s">
        <v>81</v>
      </c>
    </row>
    <row r="146" spans="2:65" s="13" customFormat="1" ht="10.199999999999999">
      <c r="B146" s="152"/>
      <c r="D146" s="146" t="s">
        <v>142</v>
      </c>
      <c r="E146" s="153" t="s">
        <v>19</v>
      </c>
      <c r="F146" s="154" t="s">
        <v>956</v>
      </c>
      <c r="H146" s="155">
        <v>233.52799999999999</v>
      </c>
      <c r="I146" s="156"/>
      <c r="L146" s="152"/>
      <c r="M146" s="157"/>
      <c r="T146" s="158"/>
      <c r="AT146" s="153" t="s">
        <v>142</v>
      </c>
      <c r="AU146" s="153" t="s">
        <v>81</v>
      </c>
      <c r="AV146" s="13" t="s">
        <v>81</v>
      </c>
      <c r="AW146" s="13" t="s">
        <v>33</v>
      </c>
      <c r="AX146" s="13" t="s">
        <v>73</v>
      </c>
      <c r="AY146" s="153" t="s">
        <v>131</v>
      </c>
    </row>
    <row r="147" spans="2:65" s="14" customFormat="1" ht="10.199999999999999">
      <c r="B147" s="159"/>
      <c r="D147" s="146" t="s">
        <v>142</v>
      </c>
      <c r="E147" s="160" t="s">
        <v>19</v>
      </c>
      <c r="F147" s="161" t="s">
        <v>147</v>
      </c>
      <c r="H147" s="162">
        <v>233.52799999999999</v>
      </c>
      <c r="I147" s="163"/>
      <c r="L147" s="159"/>
      <c r="M147" s="164"/>
      <c r="T147" s="165"/>
      <c r="AT147" s="160" t="s">
        <v>142</v>
      </c>
      <c r="AU147" s="160" t="s">
        <v>81</v>
      </c>
      <c r="AV147" s="14" t="s">
        <v>87</v>
      </c>
      <c r="AW147" s="14" t="s">
        <v>33</v>
      </c>
      <c r="AX147" s="14" t="s">
        <v>34</v>
      </c>
      <c r="AY147" s="160" t="s">
        <v>131</v>
      </c>
    </row>
    <row r="148" spans="2:65" s="1" customFormat="1" ht="49.05" customHeight="1">
      <c r="B148" s="33"/>
      <c r="C148" s="128" t="s">
        <v>198</v>
      </c>
      <c r="D148" s="128" t="s">
        <v>134</v>
      </c>
      <c r="E148" s="129" t="s">
        <v>180</v>
      </c>
      <c r="F148" s="130" t="s">
        <v>181</v>
      </c>
      <c r="G148" s="131" t="s">
        <v>137</v>
      </c>
      <c r="H148" s="132">
        <v>7005.84</v>
      </c>
      <c r="I148" s="133"/>
      <c r="J148" s="134">
        <f>ROUND(I148*H148,2)</f>
        <v>0</v>
      </c>
      <c r="K148" s="130" t="s">
        <v>138</v>
      </c>
      <c r="L148" s="33"/>
      <c r="M148" s="135" t="s">
        <v>19</v>
      </c>
      <c r="N148" s="136" t="s">
        <v>44</v>
      </c>
      <c r="P148" s="137">
        <f>O148*H148</f>
        <v>0</v>
      </c>
      <c r="Q148" s="137">
        <v>0</v>
      </c>
      <c r="R148" s="137">
        <f>Q148*H148</f>
        <v>0</v>
      </c>
      <c r="S148" s="137">
        <v>0</v>
      </c>
      <c r="T148" s="138">
        <f>S148*H148</f>
        <v>0</v>
      </c>
      <c r="AR148" s="139" t="s">
        <v>87</v>
      </c>
      <c r="AT148" s="139" t="s">
        <v>134</v>
      </c>
      <c r="AU148" s="139" t="s">
        <v>81</v>
      </c>
      <c r="AY148" s="18" t="s">
        <v>131</v>
      </c>
      <c r="BE148" s="140">
        <f>IF(N148="základní",J148,0)</f>
        <v>0</v>
      </c>
      <c r="BF148" s="140">
        <f>IF(N148="snížená",J148,0)</f>
        <v>0</v>
      </c>
      <c r="BG148" s="140">
        <f>IF(N148="zákl. přenesená",J148,0)</f>
        <v>0</v>
      </c>
      <c r="BH148" s="140">
        <f>IF(N148="sníž. přenesená",J148,0)</f>
        <v>0</v>
      </c>
      <c r="BI148" s="140">
        <f>IF(N148="nulová",J148,0)</f>
        <v>0</v>
      </c>
      <c r="BJ148" s="18" t="s">
        <v>34</v>
      </c>
      <c r="BK148" s="140">
        <f>ROUND(I148*H148,2)</f>
        <v>0</v>
      </c>
      <c r="BL148" s="18" t="s">
        <v>87</v>
      </c>
      <c r="BM148" s="139" t="s">
        <v>957</v>
      </c>
    </row>
    <row r="149" spans="2:65" s="1" customFormat="1" ht="10.199999999999999" hidden="1">
      <c r="B149" s="33"/>
      <c r="D149" s="141" t="s">
        <v>140</v>
      </c>
      <c r="F149" s="142" t="s">
        <v>183</v>
      </c>
      <c r="I149" s="143"/>
      <c r="L149" s="33"/>
      <c r="M149" s="144"/>
      <c r="T149" s="54"/>
      <c r="AT149" s="18" t="s">
        <v>140</v>
      </c>
      <c r="AU149" s="18" t="s">
        <v>81</v>
      </c>
    </row>
    <row r="150" spans="2:65" s="13" customFormat="1" ht="10.199999999999999">
      <c r="B150" s="152"/>
      <c r="D150" s="146" t="s">
        <v>142</v>
      </c>
      <c r="E150" s="153" t="s">
        <v>19</v>
      </c>
      <c r="F150" s="154" t="s">
        <v>958</v>
      </c>
      <c r="H150" s="155">
        <v>7005.84</v>
      </c>
      <c r="I150" s="156"/>
      <c r="L150" s="152"/>
      <c r="M150" s="157"/>
      <c r="T150" s="158"/>
      <c r="AT150" s="153" t="s">
        <v>142</v>
      </c>
      <c r="AU150" s="153" t="s">
        <v>81</v>
      </c>
      <c r="AV150" s="13" t="s">
        <v>81</v>
      </c>
      <c r="AW150" s="13" t="s">
        <v>33</v>
      </c>
      <c r="AX150" s="13" t="s">
        <v>34</v>
      </c>
      <c r="AY150" s="153" t="s">
        <v>131</v>
      </c>
    </row>
    <row r="151" spans="2:65" s="1" customFormat="1" ht="44.25" customHeight="1">
      <c r="B151" s="33"/>
      <c r="C151" s="128" t="s">
        <v>156</v>
      </c>
      <c r="D151" s="128" t="s">
        <v>134</v>
      </c>
      <c r="E151" s="129" t="s">
        <v>186</v>
      </c>
      <c r="F151" s="130" t="s">
        <v>187</v>
      </c>
      <c r="G151" s="131" t="s">
        <v>137</v>
      </c>
      <c r="H151" s="132">
        <v>233.52799999999999</v>
      </c>
      <c r="I151" s="133"/>
      <c r="J151" s="134">
        <f>ROUND(I151*H151,2)</f>
        <v>0</v>
      </c>
      <c r="K151" s="130" t="s">
        <v>138</v>
      </c>
      <c r="L151" s="33"/>
      <c r="M151" s="135" t="s">
        <v>19</v>
      </c>
      <c r="N151" s="136" t="s">
        <v>44</v>
      </c>
      <c r="P151" s="137">
        <f>O151*H151</f>
        <v>0</v>
      </c>
      <c r="Q151" s="137">
        <v>0</v>
      </c>
      <c r="R151" s="137">
        <f>Q151*H151</f>
        <v>0</v>
      </c>
      <c r="S151" s="137">
        <v>0</v>
      </c>
      <c r="T151" s="138">
        <f>S151*H151</f>
        <v>0</v>
      </c>
      <c r="AR151" s="139" t="s">
        <v>87</v>
      </c>
      <c r="AT151" s="139" t="s">
        <v>134</v>
      </c>
      <c r="AU151" s="139" t="s">
        <v>81</v>
      </c>
      <c r="AY151" s="18" t="s">
        <v>131</v>
      </c>
      <c r="BE151" s="140">
        <f>IF(N151="základní",J151,0)</f>
        <v>0</v>
      </c>
      <c r="BF151" s="140">
        <f>IF(N151="snížená",J151,0)</f>
        <v>0</v>
      </c>
      <c r="BG151" s="140">
        <f>IF(N151="zákl. přenesená",J151,0)</f>
        <v>0</v>
      </c>
      <c r="BH151" s="140">
        <f>IF(N151="sníž. přenesená",J151,0)</f>
        <v>0</v>
      </c>
      <c r="BI151" s="140">
        <f>IF(N151="nulová",J151,0)</f>
        <v>0</v>
      </c>
      <c r="BJ151" s="18" t="s">
        <v>34</v>
      </c>
      <c r="BK151" s="140">
        <f>ROUND(I151*H151,2)</f>
        <v>0</v>
      </c>
      <c r="BL151" s="18" t="s">
        <v>87</v>
      </c>
      <c r="BM151" s="139" t="s">
        <v>959</v>
      </c>
    </row>
    <row r="152" spans="2:65" s="1" customFormat="1" ht="10.199999999999999" hidden="1">
      <c r="B152" s="33"/>
      <c r="D152" s="141" t="s">
        <v>140</v>
      </c>
      <c r="F152" s="142" t="s">
        <v>189</v>
      </c>
      <c r="I152" s="143"/>
      <c r="L152" s="33"/>
      <c r="M152" s="144"/>
      <c r="T152" s="54"/>
      <c r="AT152" s="18" t="s">
        <v>140</v>
      </c>
      <c r="AU152" s="18" t="s">
        <v>81</v>
      </c>
    </row>
    <row r="153" spans="2:65" s="1" customFormat="1" ht="24.15" customHeight="1">
      <c r="B153" s="33"/>
      <c r="C153" s="128" t="s">
        <v>211</v>
      </c>
      <c r="D153" s="128" t="s">
        <v>134</v>
      </c>
      <c r="E153" s="129" t="s">
        <v>190</v>
      </c>
      <c r="F153" s="130" t="s">
        <v>191</v>
      </c>
      <c r="G153" s="131" t="s">
        <v>137</v>
      </c>
      <c r="H153" s="132">
        <v>233.52799999999999</v>
      </c>
      <c r="I153" s="133"/>
      <c r="J153" s="134">
        <f>ROUND(I153*H153,2)</f>
        <v>0</v>
      </c>
      <c r="K153" s="130" t="s">
        <v>138</v>
      </c>
      <c r="L153" s="33"/>
      <c r="M153" s="135" t="s">
        <v>19</v>
      </c>
      <c r="N153" s="136" t="s">
        <v>44</v>
      </c>
      <c r="P153" s="137">
        <f>O153*H153</f>
        <v>0</v>
      </c>
      <c r="Q153" s="137">
        <v>0</v>
      </c>
      <c r="R153" s="137">
        <f>Q153*H153</f>
        <v>0</v>
      </c>
      <c r="S153" s="137">
        <v>0</v>
      </c>
      <c r="T153" s="138">
        <f>S153*H153</f>
        <v>0</v>
      </c>
      <c r="AR153" s="139" t="s">
        <v>87</v>
      </c>
      <c r="AT153" s="139" t="s">
        <v>134</v>
      </c>
      <c r="AU153" s="139" t="s">
        <v>81</v>
      </c>
      <c r="AY153" s="18" t="s">
        <v>131</v>
      </c>
      <c r="BE153" s="140">
        <f>IF(N153="základní",J153,0)</f>
        <v>0</v>
      </c>
      <c r="BF153" s="140">
        <f>IF(N153="snížená",J153,0)</f>
        <v>0</v>
      </c>
      <c r="BG153" s="140">
        <f>IF(N153="zákl. přenesená",J153,0)</f>
        <v>0</v>
      </c>
      <c r="BH153" s="140">
        <f>IF(N153="sníž. přenesená",J153,0)</f>
        <v>0</v>
      </c>
      <c r="BI153" s="140">
        <f>IF(N153="nulová",J153,0)</f>
        <v>0</v>
      </c>
      <c r="BJ153" s="18" t="s">
        <v>34</v>
      </c>
      <c r="BK153" s="140">
        <f>ROUND(I153*H153,2)</f>
        <v>0</v>
      </c>
      <c r="BL153" s="18" t="s">
        <v>87</v>
      </c>
      <c r="BM153" s="139" t="s">
        <v>960</v>
      </c>
    </row>
    <row r="154" spans="2:65" s="1" customFormat="1" ht="10.199999999999999" hidden="1">
      <c r="B154" s="33"/>
      <c r="D154" s="141" t="s">
        <v>140</v>
      </c>
      <c r="F154" s="142" t="s">
        <v>193</v>
      </c>
      <c r="I154" s="143"/>
      <c r="L154" s="33"/>
      <c r="M154" s="144"/>
      <c r="T154" s="54"/>
      <c r="AT154" s="18" t="s">
        <v>140</v>
      </c>
      <c r="AU154" s="18" t="s">
        <v>81</v>
      </c>
    </row>
    <row r="155" spans="2:65" s="13" customFormat="1" ht="10.199999999999999">
      <c r="B155" s="152"/>
      <c r="D155" s="146" t="s">
        <v>142</v>
      </c>
      <c r="E155" s="153" t="s">
        <v>19</v>
      </c>
      <c r="F155" s="154" t="s">
        <v>956</v>
      </c>
      <c r="H155" s="155">
        <v>233.52799999999999</v>
      </c>
      <c r="I155" s="156"/>
      <c r="L155" s="152"/>
      <c r="M155" s="157"/>
      <c r="T155" s="158"/>
      <c r="AT155" s="153" t="s">
        <v>142</v>
      </c>
      <c r="AU155" s="153" t="s">
        <v>81</v>
      </c>
      <c r="AV155" s="13" t="s">
        <v>81</v>
      </c>
      <c r="AW155" s="13" t="s">
        <v>33</v>
      </c>
      <c r="AX155" s="13" t="s">
        <v>73</v>
      </c>
      <c r="AY155" s="153" t="s">
        <v>131</v>
      </c>
    </row>
    <row r="156" spans="2:65" s="14" customFormat="1" ht="10.199999999999999">
      <c r="B156" s="159"/>
      <c r="D156" s="146" t="s">
        <v>142</v>
      </c>
      <c r="E156" s="160" t="s">
        <v>19</v>
      </c>
      <c r="F156" s="161" t="s">
        <v>147</v>
      </c>
      <c r="H156" s="162">
        <v>233.52799999999999</v>
      </c>
      <c r="I156" s="163"/>
      <c r="L156" s="159"/>
      <c r="M156" s="164"/>
      <c r="T156" s="165"/>
      <c r="AT156" s="160" t="s">
        <v>142</v>
      </c>
      <c r="AU156" s="160" t="s">
        <v>81</v>
      </c>
      <c r="AV156" s="14" t="s">
        <v>87</v>
      </c>
      <c r="AW156" s="14" t="s">
        <v>33</v>
      </c>
      <c r="AX156" s="14" t="s">
        <v>34</v>
      </c>
      <c r="AY156" s="160" t="s">
        <v>131</v>
      </c>
    </row>
    <row r="157" spans="2:65" s="1" customFormat="1" ht="33" customHeight="1">
      <c r="B157" s="33"/>
      <c r="C157" s="128" t="s">
        <v>219</v>
      </c>
      <c r="D157" s="128" t="s">
        <v>134</v>
      </c>
      <c r="E157" s="129" t="s">
        <v>194</v>
      </c>
      <c r="F157" s="130" t="s">
        <v>195</v>
      </c>
      <c r="G157" s="131" t="s">
        <v>137</v>
      </c>
      <c r="H157" s="132">
        <v>7005.84</v>
      </c>
      <c r="I157" s="133"/>
      <c r="J157" s="134">
        <f>ROUND(I157*H157,2)</f>
        <v>0</v>
      </c>
      <c r="K157" s="130" t="s">
        <v>138</v>
      </c>
      <c r="L157" s="33"/>
      <c r="M157" s="135" t="s">
        <v>19</v>
      </c>
      <c r="N157" s="136" t="s">
        <v>44</v>
      </c>
      <c r="P157" s="137">
        <f>O157*H157</f>
        <v>0</v>
      </c>
      <c r="Q157" s="137">
        <v>0</v>
      </c>
      <c r="R157" s="137">
        <f>Q157*H157</f>
        <v>0</v>
      </c>
      <c r="S157" s="137">
        <v>0</v>
      </c>
      <c r="T157" s="138">
        <f>S157*H157</f>
        <v>0</v>
      </c>
      <c r="AR157" s="139" t="s">
        <v>87</v>
      </c>
      <c r="AT157" s="139" t="s">
        <v>134</v>
      </c>
      <c r="AU157" s="139" t="s">
        <v>81</v>
      </c>
      <c r="AY157" s="18" t="s">
        <v>131</v>
      </c>
      <c r="BE157" s="140">
        <f>IF(N157="základní",J157,0)</f>
        <v>0</v>
      </c>
      <c r="BF157" s="140">
        <f>IF(N157="snížená",J157,0)</f>
        <v>0</v>
      </c>
      <c r="BG157" s="140">
        <f>IF(N157="zákl. přenesená",J157,0)</f>
        <v>0</v>
      </c>
      <c r="BH157" s="140">
        <f>IF(N157="sníž. přenesená",J157,0)</f>
        <v>0</v>
      </c>
      <c r="BI157" s="140">
        <f>IF(N157="nulová",J157,0)</f>
        <v>0</v>
      </c>
      <c r="BJ157" s="18" t="s">
        <v>34</v>
      </c>
      <c r="BK157" s="140">
        <f>ROUND(I157*H157,2)</f>
        <v>0</v>
      </c>
      <c r="BL157" s="18" t="s">
        <v>87</v>
      </c>
      <c r="BM157" s="139" t="s">
        <v>961</v>
      </c>
    </row>
    <row r="158" spans="2:65" s="1" customFormat="1" ht="10.199999999999999" hidden="1">
      <c r="B158" s="33"/>
      <c r="D158" s="141" t="s">
        <v>140</v>
      </c>
      <c r="F158" s="142" t="s">
        <v>197</v>
      </c>
      <c r="I158" s="143"/>
      <c r="L158" s="33"/>
      <c r="M158" s="144"/>
      <c r="T158" s="54"/>
      <c r="AT158" s="18" t="s">
        <v>140</v>
      </c>
      <c r="AU158" s="18" t="s">
        <v>81</v>
      </c>
    </row>
    <row r="159" spans="2:65" s="13" customFormat="1" ht="10.199999999999999">
      <c r="B159" s="152"/>
      <c r="D159" s="146" t="s">
        <v>142</v>
      </c>
      <c r="E159" s="153" t="s">
        <v>19</v>
      </c>
      <c r="F159" s="154" t="s">
        <v>958</v>
      </c>
      <c r="H159" s="155">
        <v>7005.84</v>
      </c>
      <c r="I159" s="156"/>
      <c r="L159" s="152"/>
      <c r="M159" s="157"/>
      <c r="T159" s="158"/>
      <c r="AT159" s="153" t="s">
        <v>142</v>
      </c>
      <c r="AU159" s="153" t="s">
        <v>81</v>
      </c>
      <c r="AV159" s="13" t="s">
        <v>81</v>
      </c>
      <c r="AW159" s="13" t="s">
        <v>33</v>
      </c>
      <c r="AX159" s="13" t="s">
        <v>34</v>
      </c>
      <c r="AY159" s="153" t="s">
        <v>131</v>
      </c>
    </row>
    <row r="160" spans="2:65" s="1" customFormat="1" ht="24.15" customHeight="1">
      <c r="B160" s="33"/>
      <c r="C160" s="128" t="s">
        <v>8</v>
      </c>
      <c r="D160" s="128" t="s">
        <v>134</v>
      </c>
      <c r="E160" s="129" t="s">
        <v>199</v>
      </c>
      <c r="F160" s="130" t="s">
        <v>200</v>
      </c>
      <c r="G160" s="131" t="s">
        <v>137</v>
      </c>
      <c r="H160" s="132">
        <v>233.52799999999999</v>
      </c>
      <c r="I160" s="133"/>
      <c r="J160" s="134">
        <f>ROUND(I160*H160,2)</f>
        <v>0</v>
      </c>
      <c r="K160" s="130" t="s">
        <v>138</v>
      </c>
      <c r="L160" s="33"/>
      <c r="M160" s="135" t="s">
        <v>19</v>
      </c>
      <c r="N160" s="136" t="s">
        <v>44</v>
      </c>
      <c r="P160" s="137">
        <f>O160*H160</f>
        <v>0</v>
      </c>
      <c r="Q160" s="137">
        <v>0</v>
      </c>
      <c r="R160" s="137">
        <f>Q160*H160</f>
        <v>0</v>
      </c>
      <c r="S160" s="137">
        <v>0</v>
      </c>
      <c r="T160" s="138">
        <f>S160*H160</f>
        <v>0</v>
      </c>
      <c r="AR160" s="139" t="s">
        <v>87</v>
      </c>
      <c r="AT160" s="139" t="s">
        <v>134</v>
      </c>
      <c r="AU160" s="139" t="s">
        <v>81</v>
      </c>
      <c r="AY160" s="18" t="s">
        <v>131</v>
      </c>
      <c r="BE160" s="140">
        <f>IF(N160="základní",J160,0)</f>
        <v>0</v>
      </c>
      <c r="BF160" s="140">
        <f>IF(N160="snížená",J160,0)</f>
        <v>0</v>
      </c>
      <c r="BG160" s="140">
        <f>IF(N160="zákl. přenesená",J160,0)</f>
        <v>0</v>
      </c>
      <c r="BH160" s="140">
        <f>IF(N160="sníž. přenesená",J160,0)</f>
        <v>0</v>
      </c>
      <c r="BI160" s="140">
        <f>IF(N160="nulová",J160,0)</f>
        <v>0</v>
      </c>
      <c r="BJ160" s="18" t="s">
        <v>34</v>
      </c>
      <c r="BK160" s="140">
        <f>ROUND(I160*H160,2)</f>
        <v>0</v>
      </c>
      <c r="BL160" s="18" t="s">
        <v>87</v>
      </c>
      <c r="BM160" s="139" t="s">
        <v>962</v>
      </c>
    </row>
    <row r="161" spans="2:65" s="1" customFormat="1" ht="10.199999999999999" hidden="1">
      <c r="B161" s="33"/>
      <c r="D161" s="141" t="s">
        <v>140</v>
      </c>
      <c r="F161" s="142" t="s">
        <v>202</v>
      </c>
      <c r="I161" s="143"/>
      <c r="L161" s="33"/>
      <c r="M161" s="144"/>
      <c r="T161" s="54"/>
      <c r="AT161" s="18" t="s">
        <v>140</v>
      </c>
      <c r="AU161" s="18" t="s">
        <v>81</v>
      </c>
    </row>
    <row r="162" spans="2:65" s="1" customFormat="1" ht="37.799999999999997" customHeight="1">
      <c r="B162" s="33"/>
      <c r="C162" s="128" t="s">
        <v>175</v>
      </c>
      <c r="D162" s="128" t="s">
        <v>134</v>
      </c>
      <c r="E162" s="129" t="s">
        <v>203</v>
      </c>
      <c r="F162" s="130" t="s">
        <v>204</v>
      </c>
      <c r="G162" s="131" t="s">
        <v>137</v>
      </c>
      <c r="H162" s="132">
        <v>193.654</v>
      </c>
      <c r="I162" s="133"/>
      <c r="J162" s="134">
        <f>ROUND(I162*H162,2)</f>
        <v>0</v>
      </c>
      <c r="K162" s="130" t="s">
        <v>138</v>
      </c>
      <c r="L162" s="33"/>
      <c r="M162" s="135" t="s">
        <v>19</v>
      </c>
      <c r="N162" s="136" t="s">
        <v>44</v>
      </c>
      <c r="P162" s="137">
        <f>O162*H162</f>
        <v>0</v>
      </c>
      <c r="Q162" s="137">
        <v>0</v>
      </c>
      <c r="R162" s="137">
        <f>Q162*H162</f>
        <v>0</v>
      </c>
      <c r="S162" s="137">
        <v>0</v>
      </c>
      <c r="T162" s="138">
        <f>S162*H162</f>
        <v>0</v>
      </c>
      <c r="AR162" s="139" t="s">
        <v>87</v>
      </c>
      <c r="AT162" s="139" t="s">
        <v>134</v>
      </c>
      <c r="AU162" s="139" t="s">
        <v>81</v>
      </c>
      <c r="AY162" s="18" t="s">
        <v>131</v>
      </c>
      <c r="BE162" s="140">
        <f>IF(N162="základní",J162,0)</f>
        <v>0</v>
      </c>
      <c r="BF162" s="140">
        <f>IF(N162="snížená",J162,0)</f>
        <v>0</v>
      </c>
      <c r="BG162" s="140">
        <f>IF(N162="zákl. přenesená",J162,0)</f>
        <v>0</v>
      </c>
      <c r="BH162" s="140">
        <f>IF(N162="sníž. přenesená",J162,0)</f>
        <v>0</v>
      </c>
      <c r="BI162" s="140">
        <f>IF(N162="nulová",J162,0)</f>
        <v>0</v>
      </c>
      <c r="BJ162" s="18" t="s">
        <v>34</v>
      </c>
      <c r="BK162" s="140">
        <f>ROUND(I162*H162,2)</f>
        <v>0</v>
      </c>
      <c r="BL162" s="18" t="s">
        <v>87</v>
      </c>
      <c r="BM162" s="139" t="s">
        <v>963</v>
      </c>
    </row>
    <row r="163" spans="2:65" s="1" customFormat="1" ht="10.199999999999999" hidden="1">
      <c r="B163" s="33"/>
      <c r="D163" s="141" t="s">
        <v>140</v>
      </c>
      <c r="F163" s="142" t="s">
        <v>206</v>
      </c>
      <c r="I163" s="143"/>
      <c r="L163" s="33"/>
      <c r="M163" s="144"/>
      <c r="T163" s="54"/>
      <c r="AT163" s="18" t="s">
        <v>140</v>
      </c>
      <c r="AU163" s="18" t="s">
        <v>81</v>
      </c>
    </row>
    <row r="164" spans="2:65" s="12" customFormat="1" ht="10.199999999999999">
      <c r="B164" s="145"/>
      <c r="D164" s="146" t="s">
        <v>142</v>
      </c>
      <c r="E164" s="147" t="s">
        <v>19</v>
      </c>
      <c r="F164" s="148" t="s">
        <v>949</v>
      </c>
      <c r="H164" s="147" t="s">
        <v>19</v>
      </c>
      <c r="I164" s="149"/>
      <c r="L164" s="145"/>
      <c r="M164" s="150"/>
      <c r="T164" s="151"/>
      <c r="AT164" s="147" t="s">
        <v>142</v>
      </c>
      <c r="AU164" s="147" t="s">
        <v>81</v>
      </c>
      <c r="AV164" s="12" t="s">
        <v>34</v>
      </c>
      <c r="AW164" s="12" t="s">
        <v>33</v>
      </c>
      <c r="AX164" s="12" t="s">
        <v>73</v>
      </c>
      <c r="AY164" s="147" t="s">
        <v>131</v>
      </c>
    </row>
    <row r="165" spans="2:65" s="13" customFormat="1" ht="10.199999999999999">
      <c r="B165" s="152"/>
      <c r="D165" s="146" t="s">
        <v>142</v>
      </c>
      <c r="E165" s="153" t="s">
        <v>19</v>
      </c>
      <c r="F165" s="154" t="s">
        <v>964</v>
      </c>
      <c r="H165" s="155">
        <v>178.154</v>
      </c>
      <c r="I165" s="156"/>
      <c r="L165" s="152"/>
      <c r="M165" s="157"/>
      <c r="T165" s="158"/>
      <c r="AT165" s="153" t="s">
        <v>142</v>
      </c>
      <c r="AU165" s="153" t="s">
        <v>81</v>
      </c>
      <c r="AV165" s="13" t="s">
        <v>81</v>
      </c>
      <c r="AW165" s="13" t="s">
        <v>33</v>
      </c>
      <c r="AX165" s="13" t="s">
        <v>73</v>
      </c>
      <c r="AY165" s="153" t="s">
        <v>131</v>
      </c>
    </row>
    <row r="166" spans="2:65" s="12" customFormat="1" ht="20.399999999999999">
      <c r="B166" s="145"/>
      <c r="D166" s="146" t="s">
        <v>142</v>
      </c>
      <c r="E166" s="147" t="s">
        <v>19</v>
      </c>
      <c r="F166" s="148" t="s">
        <v>965</v>
      </c>
      <c r="H166" s="147" t="s">
        <v>19</v>
      </c>
      <c r="I166" s="149"/>
      <c r="L166" s="145"/>
      <c r="M166" s="150"/>
      <c r="T166" s="151"/>
      <c r="AT166" s="147" t="s">
        <v>142</v>
      </c>
      <c r="AU166" s="147" t="s">
        <v>81</v>
      </c>
      <c r="AV166" s="12" t="s">
        <v>34</v>
      </c>
      <c r="AW166" s="12" t="s">
        <v>33</v>
      </c>
      <c r="AX166" s="12" t="s">
        <v>73</v>
      </c>
      <c r="AY166" s="147" t="s">
        <v>131</v>
      </c>
    </row>
    <row r="167" spans="2:65" s="13" customFormat="1" ht="10.199999999999999">
      <c r="B167" s="152"/>
      <c r="D167" s="146" t="s">
        <v>142</v>
      </c>
      <c r="E167" s="153" t="s">
        <v>19</v>
      </c>
      <c r="F167" s="154" t="s">
        <v>928</v>
      </c>
      <c r="H167" s="155">
        <v>15.5</v>
      </c>
      <c r="I167" s="156"/>
      <c r="L167" s="152"/>
      <c r="M167" s="157"/>
      <c r="T167" s="158"/>
      <c r="AT167" s="153" t="s">
        <v>142</v>
      </c>
      <c r="AU167" s="153" t="s">
        <v>81</v>
      </c>
      <c r="AV167" s="13" t="s">
        <v>81</v>
      </c>
      <c r="AW167" s="13" t="s">
        <v>33</v>
      </c>
      <c r="AX167" s="13" t="s">
        <v>73</v>
      </c>
      <c r="AY167" s="153" t="s">
        <v>131</v>
      </c>
    </row>
    <row r="168" spans="2:65" s="14" customFormat="1" ht="10.199999999999999">
      <c r="B168" s="159"/>
      <c r="D168" s="146" t="s">
        <v>142</v>
      </c>
      <c r="E168" s="160" t="s">
        <v>19</v>
      </c>
      <c r="F168" s="161" t="s">
        <v>147</v>
      </c>
      <c r="H168" s="162">
        <v>193.654</v>
      </c>
      <c r="I168" s="163"/>
      <c r="L168" s="159"/>
      <c r="M168" s="164"/>
      <c r="T168" s="165"/>
      <c r="AT168" s="160" t="s">
        <v>142</v>
      </c>
      <c r="AU168" s="160" t="s">
        <v>81</v>
      </c>
      <c r="AV168" s="14" t="s">
        <v>87</v>
      </c>
      <c r="AW168" s="14" t="s">
        <v>33</v>
      </c>
      <c r="AX168" s="14" t="s">
        <v>34</v>
      </c>
      <c r="AY168" s="160" t="s">
        <v>131</v>
      </c>
    </row>
    <row r="169" spans="2:65" s="1" customFormat="1" ht="24.15" customHeight="1">
      <c r="B169" s="33"/>
      <c r="C169" s="128" t="s">
        <v>239</v>
      </c>
      <c r="D169" s="128" t="s">
        <v>134</v>
      </c>
      <c r="E169" s="129" t="s">
        <v>220</v>
      </c>
      <c r="F169" s="130" t="s">
        <v>221</v>
      </c>
      <c r="G169" s="131" t="s">
        <v>214</v>
      </c>
      <c r="H169" s="132">
        <v>43.7</v>
      </c>
      <c r="I169" s="133"/>
      <c r="J169" s="134">
        <f>ROUND(I169*H169,2)</f>
        <v>0</v>
      </c>
      <c r="K169" s="130" t="s">
        <v>138</v>
      </c>
      <c r="L169" s="33"/>
      <c r="M169" s="135" t="s">
        <v>19</v>
      </c>
      <c r="N169" s="136" t="s">
        <v>44</v>
      </c>
      <c r="P169" s="137">
        <f>O169*H169</f>
        <v>0</v>
      </c>
      <c r="Q169" s="137">
        <v>0</v>
      </c>
      <c r="R169" s="137">
        <f>Q169*H169</f>
        <v>0</v>
      </c>
      <c r="S169" s="137">
        <v>0.108</v>
      </c>
      <c r="T169" s="138">
        <f>S169*H169</f>
        <v>4.7196000000000007</v>
      </c>
      <c r="AR169" s="139" t="s">
        <v>87</v>
      </c>
      <c r="AT169" s="139" t="s">
        <v>134</v>
      </c>
      <c r="AU169" s="139" t="s">
        <v>81</v>
      </c>
      <c r="AY169" s="18" t="s">
        <v>131</v>
      </c>
      <c r="BE169" s="140">
        <f>IF(N169="základní",J169,0)</f>
        <v>0</v>
      </c>
      <c r="BF169" s="140">
        <f>IF(N169="snížená",J169,0)</f>
        <v>0</v>
      </c>
      <c r="BG169" s="140">
        <f>IF(N169="zákl. přenesená",J169,0)</f>
        <v>0</v>
      </c>
      <c r="BH169" s="140">
        <f>IF(N169="sníž. přenesená",J169,0)</f>
        <v>0</v>
      </c>
      <c r="BI169" s="140">
        <f>IF(N169="nulová",J169,0)</f>
        <v>0</v>
      </c>
      <c r="BJ169" s="18" t="s">
        <v>34</v>
      </c>
      <c r="BK169" s="140">
        <f>ROUND(I169*H169,2)</f>
        <v>0</v>
      </c>
      <c r="BL169" s="18" t="s">
        <v>87</v>
      </c>
      <c r="BM169" s="139" t="s">
        <v>966</v>
      </c>
    </row>
    <row r="170" spans="2:65" s="1" customFormat="1" ht="10.199999999999999" hidden="1">
      <c r="B170" s="33"/>
      <c r="D170" s="141" t="s">
        <v>140</v>
      </c>
      <c r="F170" s="142" t="s">
        <v>223</v>
      </c>
      <c r="I170" s="143"/>
      <c r="L170" s="33"/>
      <c r="M170" s="144"/>
      <c r="T170" s="54"/>
      <c r="AT170" s="18" t="s">
        <v>140</v>
      </c>
      <c r="AU170" s="18" t="s">
        <v>81</v>
      </c>
    </row>
    <row r="171" spans="2:65" s="12" customFormat="1" ht="10.199999999999999">
      <c r="B171" s="145"/>
      <c r="D171" s="146" t="s">
        <v>142</v>
      </c>
      <c r="E171" s="147" t="s">
        <v>19</v>
      </c>
      <c r="F171" s="148" t="s">
        <v>949</v>
      </c>
      <c r="H171" s="147" t="s">
        <v>19</v>
      </c>
      <c r="I171" s="149"/>
      <c r="L171" s="145"/>
      <c r="M171" s="150"/>
      <c r="T171" s="151"/>
      <c r="AT171" s="147" t="s">
        <v>142</v>
      </c>
      <c r="AU171" s="147" t="s">
        <v>81</v>
      </c>
      <c r="AV171" s="12" t="s">
        <v>34</v>
      </c>
      <c r="AW171" s="12" t="s">
        <v>33</v>
      </c>
      <c r="AX171" s="12" t="s">
        <v>73</v>
      </c>
      <c r="AY171" s="147" t="s">
        <v>131</v>
      </c>
    </row>
    <row r="172" spans="2:65" s="13" customFormat="1" ht="10.199999999999999">
      <c r="B172" s="152"/>
      <c r="D172" s="146" t="s">
        <v>142</v>
      </c>
      <c r="E172" s="153" t="s">
        <v>19</v>
      </c>
      <c r="F172" s="154" t="s">
        <v>967</v>
      </c>
      <c r="H172" s="155">
        <v>43.7</v>
      </c>
      <c r="I172" s="156"/>
      <c r="L172" s="152"/>
      <c r="M172" s="157"/>
      <c r="T172" s="158"/>
      <c r="AT172" s="153" t="s">
        <v>142</v>
      </c>
      <c r="AU172" s="153" t="s">
        <v>81</v>
      </c>
      <c r="AV172" s="13" t="s">
        <v>81</v>
      </c>
      <c r="AW172" s="13" t="s">
        <v>33</v>
      </c>
      <c r="AX172" s="13" t="s">
        <v>73</v>
      </c>
      <c r="AY172" s="153" t="s">
        <v>131</v>
      </c>
    </row>
    <row r="173" spans="2:65" s="14" customFormat="1" ht="10.199999999999999">
      <c r="B173" s="159"/>
      <c r="D173" s="146" t="s">
        <v>142</v>
      </c>
      <c r="E173" s="160" t="s">
        <v>19</v>
      </c>
      <c r="F173" s="161" t="s">
        <v>147</v>
      </c>
      <c r="H173" s="162">
        <v>43.7</v>
      </c>
      <c r="I173" s="163"/>
      <c r="L173" s="159"/>
      <c r="M173" s="164"/>
      <c r="T173" s="165"/>
      <c r="AT173" s="160" t="s">
        <v>142</v>
      </c>
      <c r="AU173" s="160" t="s">
        <v>81</v>
      </c>
      <c r="AV173" s="14" t="s">
        <v>87</v>
      </c>
      <c r="AW173" s="14" t="s">
        <v>33</v>
      </c>
      <c r="AX173" s="14" t="s">
        <v>34</v>
      </c>
      <c r="AY173" s="160" t="s">
        <v>131</v>
      </c>
    </row>
    <row r="174" spans="2:65" s="1" customFormat="1" ht="37.799999999999997" customHeight="1">
      <c r="B174" s="33"/>
      <c r="C174" s="128" t="s">
        <v>182</v>
      </c>
      <c r="D174" s="128" t="s">
        <v>134</v>
      </c>
      <c r="E174" s="129" t="s">
        <v>226</v>
      </c>
      <c r="F174" s="130" t="s">
        <v>227</v>
      </c>
      <c r="G174" s="131" t="s">
        <v>214</v>
      </c>
      <c r="H174" s="132">
        <v>43.7</v>
      </c>
      <c r="I174" s="133"/>
      <c r="J174" s="134">
        <f>ROUND(I174*H174,2)</f>
        <v>0</v>
      </c>
      <c r="K174" s="130" t="s">
        <v>138</v>
      </c>
      <c r="L174" s="33"/>
      <c r="M174" s="135" t="s">
        <v>19</v>
      </c>
      <c r="N174" s="136" t="s">
        <v>44</v>
      </c>
      <c r="P174" s="137">
        <f>O174*H174</f>
        <v>0</v>
      </c>
      <c r="Q174" s="137">
        <v>8.0000000000000007E-5</v>
      </c>
      <c r="R174" s="137">
        <f>Q174*H174</f>
        <v>3.4960000000000004E-3</v>
      </c>
      <c r="S174" s="137">
        <v>0</v>
      </c>
      <c r="T174" s="138">
        <f>S174*H174</f>
        <v>0</v>
      </c>
      <c r="AR174" s="139" t="s">
        <v>87</v>
      </c>
      <c r="AT174" s="139" t="s">
        <v>134</v>
      </c>
      <c r="AU174" s="139" t="s">
        <v>81</v>
      </c>
      <c r="AY174" s="18" t="s">
        <v>131</v>
      </c>
      <c r="BE174" s="140">
        <f>IF(N174="základní",J174,0)</f>
        <v>0</v>
      </c>
      <c r="BF174" s="140">
        <f>IF(N174="snížená",J174,0)</f>
        <v>0</v>
      </c>
      <c r="BG174" s="140">
        <f>IF(N174="zákl. přenesená",J174,0)</f>
        <v>0</v>
      </c>
      <c r="BH174" s="140">
        <f>IF(N174="sníž. přenesená",J174,0)</f>
        <v>0</v>
      </c>
      <c r="BI174" s="140">
        <f>IF(N174="nulová",J174,0)</f>
        <v>0</v>
      </c>
      <c r="BJ174" s="18" t="s">
        <v>34</v>
      </c>
      <c r="BK174" s="140">
        <f>ROUND(I174*H174,2)</f>
        <v>0</v>
      </c>
      <c r="BL174" s="18" t="s">
        <v>87</v>
      </c>
      <c r="BM174" s="139" t="s">
        <v>968</v>
      </c>
    </row>
    <row r="175" spans="2:65" s="1" customFormat="1" ht="10.199999999999999" hidden="1">
      <c r="B175" s="33"/>
      <c r="D175" s="141" t="s">
        <v>140</v>
      </c>
      <c r="F175" s="142" t="s">
        <v>229</v>
      </c>
      <c r="I175" s="143"/>
      <c r="L175" s="33"/>
      <c r="M175" s="144"/>
      <c r="T175" s="54"/>
      <c r="AT175" s="18" t="s">
        <v>140</v>
      </c>
      <c r="AU175" s="18" t="s">
        <v>81</v>
      </c>
    </row>
    <row r="176" spans="2:65" s="12" customFormat="1" ht="10.199999999999999">
      <c r="B176" s="145"/>
      <c r="D176" s="146" t="s">
        <v>142</v>
      </c>
      <c r="E176" s="147" t="s">
        <v>19</v>
      </c>
      <c r="F176" s="148" t="s">
        <v>949</v>
      </c>
      <c r="H176" s="147" t="s">
        <v>19</v>
      </c>
      <c r="I176" s="149"/>
      <c r="L176" s="145"/>
      <c r="M176" s="150"/>
      <c r="T176" s="151"/>
      <c r="AT176" s="147" t="s">
        <v>142</v>
      </c>
      <c r="AU176" s="147" t="s">
        <v>81</v>
      </c>
      <c r="AV176" s="12" t="s">
        <v>34</v>
      </c>
      <c r="AW176" s="12" t="s">
        <v>33</v>
      </c>
      <c r="AX176" s="12" t="s">
        <v>73</v>
      </c>
      <c r="AY176" s="147" t="s">
        <v>131</v>
      </c>
    </row>
    <row r="177" spans="2:65" s="13" customFormat="1" ht="10.199999999999999">
      <c r="B177" s="152"/>
      <c r="D177" s="146" t="s">
        <v>142</v>
      </c>
      <c r="E177" s="153" t="s">
        <v>19</v>
      </c>
      <c r="F177" s="154" t="s">
        <v>967</v>
      </c>
      <c r="H177" s="155">
        <v>43.7</v>
      </c>
      <c r="I177" s="156"/>
      <c r="L177" s="152"/>
      <c r="M177" s="157"/>
      <c r="T177" s="158"/>
      <c r="AT177" s="153" t="s">
        <v>142</v>
      </c>
      <c r="AU177" s="153" t="s">
        <v>81</v>
      </c>
      <c r="AV177" s="13" t="s">
        <v>81</v>
      </c>
      <c r="AW177" s="13" t="s">
        <v>33</v>
      </c>
      <c r="AX177" s="13" t="s">
        <v>73</v>
      </c>
      <c r="AY177" s="153" t="s">
        <v>131</v>
      </c>
    </row>
    <row r="178" spans="2:65" s="14" customFormat="1" ht="10.199999999999999">
      <c r="B178" s="159"/>
      <c r="D178" s="146" t="s">
        <v>142</v>
      </c>
      <c r="E178" s="160" t="s">
        <v>19</v>
      </c>
      <c r="F178" s="161" t="s">
        <v>147</v>
      </c>
      <c r="H178" s="162">
        <v>43.7</v>
      </c>
      <c r="I178" s="163"/>
      <c r="L178" s="159"/>
      <c r="M178" s="164"/>
      <c r="T178" s="165"/>
      <c r="AT178" s="160" t="s">
        <v>142</v>
      </c>
      <c r="AU178" s="160" t="s">
        <v>81</v>
      </c>
      <c r="AV178" s="14" t="s">
        <v>87</v>
      </c>
      <c r="AW178" s="14" t="s">
        <v>33</v>
      </c>
      <c r="AX178" s="14" t="s">
        <v>34</v>
      </c>
      <c r="AY178" s="160" t="s">
        <v>131</v>
      </c>
    </row>
    <row r="179" spans="2:65" s="11" customFormat="1" ht="22.8" customHeight="1">
      <c r="B179" s="116"/>
      <c r="D179" s="117" t="s">
        <v>72</v>
      </c>
      <c r="E179" s="126" t="s">
        <v>237</v>
      </c>
      <c r="F179" s="126" t="s">
        <v>238</v>
      </c>
      <c r="I179" s="119"/>
      <c r="J179" s="127">
        <f>BK179</f>
        <v>0</v>
      </c>
      <c r="L179" s="116"/>
      <c r="M179" s="121"/>
      <c r="P179" s="122">
        <f>P180</f>
        <v>0</v>
      </c>
      <c r="R179" s="122">
        <f>R180</f>
        <v>0.1</v>
      </c>
      <c r="T179" s="123">
        <f>T180</f>
        <v>0</v>
      </c>
      <c r="AR179" s="117" t="s">
        <v>34</v>
      </c>
      <c r="AT179" s="124" t="s">
        <v>72</v>
      </c>
      <c r="AU179" s="124" t="s">
        <v>34</v>
      </c>
      <c r="AY179" s="117" t="s">
        <v>131</v>
      </c>
      <c r="BK179" s="125">
        <f>BK180</f>
        <v>0</v>
      </c>
    </row>
    <row r="180" spans="2:65" s="1" customFormat="1" ht="16.5" customHeight="1">
      <c r="B180" s="33"/>
      <c r="C180" s="128" t="s">
        <v>249</v>
      </c>
      <c r="D180" s="128" t="s">
        <v>134</v>
      </c>
      <c r="E180" s="129" t="s">
        <v>240</v>
      </c>
      <c r="F180" s="130" t="s">
        <v>241</v>
      </c>
      <c r="G180" s="131" t="s">
        <v>242</v>
      </c>
      <c r="H180" s="132">
        <v>1</v>
      </c>
      <c r="I180" s="133"/>
      <c r="J180" s="134">
        <f>ROUND(I180*H180,2)</f>
        <v>0</v>
      </c>
      <c r="K180" s="130" t="s">
        <v>19</v>
      </c>
      <c r="L180" s="33"/>
      <c r="M180" s="135" t="s">
        <v>19</v>
      </c>
      <c r="N180" s="136" t="s">
        <v>44</v>
      </c>
      <c r="P180" s="137">
        <f>O180*H180</f>
        <v>0</v>
      </c>
      <c r="Q180" s="137">
        <v>0.1</v>
      </c>
      <c r="R180" s="137">
        <f>Q180*H180</f>
        <v>0.1</v>
      </c>
      <c r="S180" s="137">
        <v>0</v>
      </c>
      <c r="T180" s="138">
        <f>S180*H180</f>
        <v>0</v>
      </c>
      <c r="AR180" s="139" t="s">
        <v>87</v>
      </c>
      <c r="AT180" s="139" t="s">
        <v>134</v>
      </c>
      <c r="AU180" s="139" t="s">
        <v>81</v>
      </c>
      <c r="AY180" s="18" t="s">
        <v>131</v>
      </c>
      <c r="BE180" s="140">
        <f>IF(N180="základní",J180,0)</f>
        <v>0</v>
      </c>
      <c r="BF180" s="140">
        <f>IF(N180="snížená",J180,0)</f>
        <v>0</v>
      </c>
      <c r="BG180" s="140">
        <f>IF(N180="zákl. přenesená",J180,0)</f>
        <v>0</v>
      </c>
      <c r="BH180" s="140">
        <f>IF(N180="sníž. přenesená",J180,0)</f>
        <v>0</v>
      </c>
      <c r="BI180" s="140">
        <f>IF(N180="nulová",J180,0)</f>
        <v>0</v>
      </c>
      <c r="BJ180" s="18" t="s">
        <v>34</v>
      </c>
      <c r="BK180" s="140">
        <f>ROUND(I180*H180,2)</f>
        <v>0</v>
      </c>
      <c r="BL180" s="18" t="s">
        <v>87</v>
      </c>
      <c r="BM180" s="139" t="s">
        <v>156</v>
      </c>
    </row>
    <row r="181" spans="2:65" s="11" customFormat="1" ht="22.8" customHeight="1">
      <c r="B181" s="116"/>
      <c r="D181" s="117" t="s">
        <v>72</v>
      </c>
      <c r="E181" s="126" t="s">
        <v>243</v>
      </c>
      <c r="F181" s="126" t="s">
        <v>244</v>
      </c>
      <c r="I181" s="119"/>
      <c r="J181" s="127">
        <f>BK181</f>
        <v>0</v>
      </c>
      <c r="L181" s="116"/>
      <c r="M181" s="121"/>
      <c r="P181" s="122">
        <f>SUM(P182:P193)</f>
        <v>0</v>
      </c>
      <c r="R181" s="122">
        <f>SUM(R182:R193)</f>
        <v>0</v>
      </c>
      <c r="T181" s="123">
        <f>SUM(T182:T193)</f>
        <v>0</v>
      </c>
      <c r="AR181" s="117" t="s">
        <v>34</v>
      </c>
      <c r="AT181" s="124" t="s">
        <v>72</v>
      </c>
      <c r="AU181" s="124" t="s">
        <v>34</v>
      </c>
      <c r="AY181" s="117" t="s">
        <v>131</v>
      </c>
      <c r="BK181" s="125">
        <f>SUM(BK182:BK193)</f>
        <v>0</v>
      </c>
    </row>
    <row r="182" spans="2:65" s="1" customFormat="1" ht="16.5" customHeight="1">
      <c r="B182" s="33"/>
      <c r="C182" s="128" t="s">
        <v>188</v>
      </c>
      <c r="D182" s="128" t="s">
        <v>134</v>
      </c>
      <c r="E182" s="129" t="s">
        <v>245</v>
      </c>
      <c r="F182" s="130" t="s">
        <v>246</v>
      </c>
      <c r="G182" s="131" t="s">
        <v>247</v>
      </c>
      <c r="H182" s="132">
        <v>5</v>
      </c>
      <c r="I182" s="133"/>
      <c r="J182" s="134">
        <f>ROUND(I182*H182,2)</f>
        <v>0</v>
      </c>
      <c r="K182" s="130" t="s">
        <v>19</v>
      </c>
      <c r="L182" s="33"/>
      <c r="M182" s="135" t="s">
        <v>19</v>
      </c>
      <c r="N182" s="136" t="s">
        <v>44</v>
      </c>
      <c r="P182" s="137">
        <f>O182*H182</f>
        <v>0</v>
      </c>
      <c r="Q182" s="137">
        <v>0</v>
      </c>
      <c r="R182" s="137">
        <f>Q182*H182</f>
        <v>0</v>
      </c>
      <c r="S182" s="137">
        <v>0</v>
      </c>
      <c r="T182" s="138">
        <f>S182*H182</f>
        <v>0</v>
      </c>
      <c r="AR182" s="139" t="s">
        <v>87</v>
      </c>
      <c r="AT182" s="139" t="s">
        <v>134</v>
      </c>
      <c r="AU182" s="139" t="s">
        <v>81</v>
      </c>
      <c r="AY182" s="18" t="s">
        <v>131</v>
      </c>
      <c r="BE182" s="140">
        <f>IF(N182="základní",J182,0)</f>
        <v>0</v>
      </c>
      <c r="BF182" s="140">
        <f>IF(N182="snížená",J182,0)</f>
        <v>0</v>
      </c>
      <c r="BG182" s="140">
        <f>IF(N182="zákl. přenesená",J182,0)</f>
        <v>0</v>
      </c>
      <c r="BH182" s="140">
        <f>IF(N182="sníž. přenesená",J182,0)</f>
        <v>0</v>
      </c>
      <c r="BI182" s="140">
        <f>IF(N182="nulová",J182,0)</f>
        <v>0</v>
      </c>
      <c r="BJ182" s="18" t="s">
        <v>34</v>
      </c>
      <c r="BK182" s="140">
        <f>ROUND(I182*H182,2)</f>
        <v>0</v>
      </c>
      <c r="BL182" s="18" t="s">
        <v>87</v>
      </c>
      <c r="BM182" s="139" t="s">
        <v>969</v>
      </c>
    </row>
    <row r="183" spans="2:65" s="1" customFormat="1" ht="24.15" customHeight="1">
      <c r="B183" s="33"/>
      <c r="C183" s="128" t="s">
        <v>7</v>
      </c>
      <c r="D183" s="128" t="s">
        <v>134</v>
      </c>
      <c r="E183" s="129" t="s">
        <v>250</v>
      </c>
      <c r="F183" s="130" t="s">
        <v>251</v>
      </c>
      <c r="G183" s="131" t="s">
        <v>252</v>
      </c>
      <c r="H183" s="132">
        <v>5.2969999999999997</v>
      </c>
      <c r="I183" s="133"/>
      <c r="J183" s="134">
        <f>ROUND(I183*H183,2)</f>
        <v>0</v>
      </c>
      <c r="K183" s="130" t="s">
        <v>138</v>
      </c>
      <c r="L183" s="33"/>
      <c r="M183" s="135" t="s">
        <v>19</v>
      </c>
      <c r="N183" s="136" t="s">
        <v>44</v>
      </c>
      <c r="P183" s="137">
        <f>O183*H183</f>
        <v>0</v>
      </c>
      <c r="Q183" s="137">
        <v>0</v>
      </c>
      <c r="R183" s="137">
        <f>Q183*H183</f>
        <v>0</v>
      </c>
      <c r="S183" s="137">
        <v>0</v>
      </c>
      <c r="T183" s="138">
        <f>S183*H183</f>
        <v>0</v>
      </c>
      <c r="AR183" s="139" t="s">
        <v>87</v>
      </c>
      <c r="AT183" s="139" t="s">
        <v>134</v>
      </c>
      <c r="AU183" s="139" t="s">
        <v>81</v>
      </c>
      <c r="AY183" s="18" t="s">
        <v>131</v>
      </c>
      <c r="BE183" s="140">
        <f>IF(N183="základní",J183,0)</f>
        <v>0</v>
      </c>
      <c r="BF183" s="140">
        <f>IF(N183="snížená",J183,0)</f>
        <v>0</v>
      </c>
      <c r="BG183" s="140">
        <f>IF(N183="zákl. přenesená",J183,0)</f>
        <v>0</v>
      </c>
      <c r="BH183" s="140">
        <f>IF(N183="sníž. přenesená",J183,0)</f>
        <v>0</v>
      </c>
      <c r="BI183" s="140">
        <f>IF(N183="nulová",J183,0)</f>
        <v>0</v>
      </c>
      <c r="BJ183" s="18" t="s">
        <v>34</v>
      </c>
      <c r="BK183" s="140">
        <f>ROUND(I183*H183,2)</f>
        <v>0</v>
      </c>
      <c r="BL183" s="18" t="s">
        <v>87</v>
      </c>
      <c r="BM183" s="139" t="s">
        <v>970</v>
      </c>
    </row>
    <row r="184" spans="2:65" s="1" customFormat="1" ht="10.199999999999999" hidden="1">
      <c r="B184" s="33"/>
      <c r="D184" s="141" t="s">
        <v>140</v>
      </c>
      <c r="F184" s="142" t="s">
        <v>254</v>
      </c>
      <c r="I184" s="143"/>
      <c r="L184" s="33"/>
      <c r="M184" s="144"/>
      <c r="T184" s="54"/>
      <c r="AT184" s="18" t="s">
        <v>140</v>
      </c>
      <c r="AU184" s="18" t="s">
        <v>81</v>
      </c>
    </row>
    <row r="185" spans="2:65" s="1" customFormat="1" ht="37.799999999999997" customHeight="1">
      <c r="B185" s="33"/>
      <c r="C185" s="128" t="s">
        <v>192</v>
      </c>
      <c r="D185" s="128" t="s">
        <v>134</v>
      </c>
      <c r="E185" s="129" t="s">
        <v>618</v>
      </c>
      <c r="F185" s="130" t="s">
        <v>619</v>
      </c>
      <c r="G185" s="131" t="s">
        <v>252</v>
      </c>
      <c r="H185" s="132">
        <v>5.2969999999999997</v>
      </c>
      <c r="I185" s="133"/>
      <c r="J185" s="134">
        <f>ROUND(I185*H185,2)</f>
        <v>0</v>
      </c>
      <c r="K185" s="130" t="s">
        <v>138</v>
      </c>
      <c r="L185" s="33"/>
      <c r="M185" s="135" t="s">
        <v>19</v>
      </c>
      <c r="N185" s="136" t="s">
        <v>44</v>
      </c>
      <c r="P185" s="137">
        <f>O185*H185</f>
        <v>0</v>
      </c>
      <c r="Q185" s="137">
        <v>0</v>
      </c>
      <c r="R185" s="137">
        <f>Q185*H185</f>
        <v>0</v>
      </c>
      <c r="S185" s="137">
        <v>0</v>
      </c>
      <c r="T185" s="138">
        <f>S185*H185</f>
        <v>0</v>
      </c>
      <c r="AR185" s="139" t="s">
        <v>87</v>
      </c>
      <c r="AT185" s="139" t="s">
        <v>134</v>
      </c>
      <c r="AU185" s="139" t="s">
        <v>81</v>
      </c>
      <c r="AY185" s="18" t="s">
        <v>131</v>
      </c>
      <c r="BE185" s="140">
        <f>IF(N185="základní",J185,0)</f>
        <v>0</v>
      </c>
      <c r="BF185" s="140">
        <f>IF(N185="snížená",J185,0)</f>
        <v>0</v>
      </c>
      <c r="BG185" s="140">
        <f>IF(N185="zákl. přenesená",J185,0)</f>
        <v>0</v>
      </c>
      <c r="BH185" s="140">
        <f>IF(N185="sníž. přenesená",J185,0)</f>
        <v>0</v>
      </c>
      <c r="BI185" s="140">
        <f>IF(N185="nulová",J185,0)</f>
        <v>0</v>
      </c>
      <c r="BJ185" s="18" t="s">
        <v>34</v>
      </c>
      <c r="BK185" s="140">
        <f>ROUND(I185*H185,2)</f>
        <v>0</v>
      </c>
      <c r="BL185" s="18" t="s">
        <v>87</v>
      </c>
      <c r="BM185" s="139" t="s">
        <v>971</v>
      </c>
    </row>
    <row r="186" spans="2:65" s="1" customFormat="1" ht="10.199999999999999" hidden="1">
      <c r="B186" s="33"/>
      <c r="D186" s="141" t="s">
        <v>140</v>
      </c>
      <c r="F186" s="142" t="s">
        <v>621</v>
      </c>
      <c r="I186" s="143"/>
      <c r="L186" s="33"/>
      <c r="M186" s="144"/>
      <c r="T186" s="54"/>
      <c r="AT186" s="18" t="s">
        <v>140</v>
      </c>
      <c r="AU186" s="18" t="s">
        <v>81</v>
      </c>
    </row>
    <row r="187" spans="2:65" s="1" customFormat="1" ht="33" customHeight="1">
      <c r="B187" s="33"/>
      <c r="C187" s="128" t="s">
        <v>268</v>
      </c>
      <c r="D187" s="128" t="s">
        <v>134</v>
      </c>
      <c r="E187" s="129" t="s">
        <v>259</v>
      </c>
      <c r="F187" s="130" t="s">
        <v>260</v>
      </c>
      <c r="G187" s="131" t="s">
        <v>252</v>
      </c>
      <c r="H187" s="132">
        <v>5.2969999999999997</v>
      </c>
      <c r="I187" s="133"/>
      <c r="J187" s="134">
        <f>ROUND(I187*H187,2)</f>
        <v>0</v>
      </c>
      <c r="K187" s="130" t="s">
        <v>138</v>
      </c>
      <c r="L187" s="33"/>
      <c r="M187" s="135" t="s">
        <v>19</v>
      </c>
      <c r="N187" s="136" t="s">
        <v>44</v>
      </c>
      <c r="P187" s="137">
        <f>O187*H187</f>
        <v>0</v>
      </c>
      <c r="Q187" s="137">
        <v>0</v>
      </c>
      <c r="R187" s="137">
        <f>Q187*H187</f>
        <v>0</v>
      </c>
      <c r="S187" s="137">
        <v>0</v>
      </c>
      <c r="T187" s="138">
        <f>S187*H187</f>
        <v>0</v>
      </c>
      <c r="AR187" s="139" t="s">
        <v>87</v>
      </c>
      <c r="AT187" s="139" t="s">
        <v>134</v>
      </c>
      <c r="AU187" s="139" t="s">
        <v>81</v>
      </c>
      <c r="AY187" s="18" t="s">
        <v>131</v>
      </c>
      <c r="BE187" s="140">
        <f>IF(N187="základní",J187,0)</f>
        <v>0</v>
      </c>
      <c r="BF187" s="140">
        <f>IF(N187="snížená",J187,0)</f>
        <v>0</v>
      </c>
      <c r="BG187" s="140">
        <f>IF(N187="zákl. přenesená",J187,0)</f>
        <v>0</v>
      </c>
      <c r="BH187" s="140">
        <f>IF(N187="sníž. přenesená",J187,0)</f>
        <v>0</v>
      </c>
      <c r="BI187" s="140">
        <f>IF(N187="nulová",J187,0)</f>
        <v>0</v>
      </c>
      <c r="BJ187" s="18" t="s">
        <v>34</v>
      </c>
      <c r="BK187" s="140">
        <f>ROUND(I187*H187,2)</f>
        <v>0</v>
      </c>
      <c r="BL187" s="18" t="s">
        <v>87</v>
      </c>
      <c r="BM187" s="139" t="s">
        <v>972</v>
      </c>
    </row>
    <row r="188" spans="2:65" s="1" customFormat="1" ht="10.199999999999999" hidden="1">
      <c r="B188" s="33"/>
      <c r="D188" s="141" t="s">
        <v>140</v>
      </c>
      <c r="F188" s="142" t="s">
        <v>262</v>
      </c>
      <c r="I188" s="143"/>
      <c r="L188" s="33"/>
      <c r="M188" s="144"/>
      <c r="T188" s="54"/>
      <c r="AT188" s="18" t="s">
        <v>140</v>
      </c>
      <c r="AU188" s="18" t="s">
        <v>81</v>
      </c>
    </row>
    <row r="189" spans="2:65" s="1" customFormat="1" ht="44.25" customHeight="1">
      <c r="B189" s="33"/>
      <c r="C189" s="128" t="s">
        <v>201</v>
      </c>
      <c r="D189" s="128" t="s">
        <v>134</v>
      </c>
      <c r="E189" s="129" t="s">
        <v>263</v>
      </c>
      <c r="F189" s="130" t="s">
        <v>264</v>
      </c>
      <c r="G189" s="131" t="s">
        <v>252</v>
      </c>
      <c r="H189" s="132">
        <v>68.861000000000004</v>
      </c>
      <c r="I189" s="133"/>
      <c r="J189" s="134">
        <f>ROUND(I189*H189,2)</f>
        <v>0</v>
      </c>
      <c r="K189" s="130" t="s">
        <v>138</v>
      </c>
      <c r="L189" s="33"/>
      <c r="M189" s="135" t="s">
        <v>19</v>
      </c>
      <c r="N189" s="136" t="s">
        <v>44</v>
      </c>
      <c r="P189" s="137">
        <f>O189*H189</f>
        <v>0</v>
      </c>
      <c r="Q189" s="137">
        <v>0</v>
      </c>
      <c r="R189" s="137">
        <f>Q189*H189</f>
        <v>0</v>
      </c>
      <c r="S189" s="137">
        <v>0</v>
      </c>
      <c r="T189" s="138">
        <f>S189*H189</f>
        <v>0</v>
      </c>
      <c r="AR189" s="139" t="s">
        <v>87</v>
      </c>
      <c r="AT189" s="139" t="s">
        <v>134</v>
      </c>
      <c r="AU189" s="139" t="s">
        <v>81</v>
      </c>
      <c r="AY189" s="18" t="s">
        <v>131</v>
      </c>
      <c r="BE189" s="140">
        <f>IF(N189="základní",J189,0)</f>
        <v>0</v>
      </c>
      <c r="BF189" s="140">
        <f>IF(N189="snížená",J189,0)</f>
        <v>0</v>
      </c>
      <c r="BG189" s="140">
        <f>IF(N189="zákl. přenesená",J189,0)</f>
        <v>0</v>
      </c>
      <c r="BH189" s="140">
        <f>IF(N189="sníž. přenesená",J189,0)</f>
        <v>0</v>
      </c>
      <c r="BI189" s="140">
        <f>IF(N189="nulová",J189,0)</f>
        <v>0</v>
      </c>
      <c r="BJ189" s="18" t="s">
        <v>34</v>
      </c>
      <c r="BK189" s="140">
        <f>ROUND(I189*H189,2)</f>
        <v>0</v>
      </c>
      <c r="BL189" s="18" t="s">
        <v>87</v>
      </c>
      <c r="BM189" s="139" t="s">
        <v>973</v>
      </c>
    </row>
    <row r="190" spans="2:65" s="1" customFormat="1" ht="10.199999999999999" hidden="1">
      <c r="B190" s="33"/>
      <c r="D190" s="141" t="s">
        <v>140</v>
      </c>
      <c r="F190" s="142" t="s">
        <v>266</v>
      </c>
      <c r="I190" s="143"/>
      <c r="L190" s="33"/>
      <c r="M190" s="144"/>
      <c r="T190" s="54"/>
      <c r="AT190" s="18" t="s">
        <v>140</v>
      </c>
      <c r="AU190" s="18" t="s">
        <v>81</v>
      </c>
    </row>
    <row r="191" spans="2:65" s="13" customFormat="1" ht="10.199999999999999">
      <c r="B191" s="152"/>
      <c r="D191" s="146" t="s">
        <v>142</v>
      </c>
      <c r="F191" s="154" t="s">
        <v>974</v>
      </c>
      <c r="H191" s="155">
        <v>68.861000000000004</v>
      </c>
      <c r="I191" s="156"/>
      <c r="L191" s="152"/>
      <c r="M191" s="157"/>
      <c r="T191" s="158"/>
      <c r="AT191" s="153" t="s">
        <v>142</v>
      </c>
      <c r="AU191" s="153" t="s">
        <v>81</v>
      </c>
      <c r="AV191" s="13" t="s">
        <v>81</v>
      </c>
      <c r="AW191" s="13" t="s">
        <v>4</v>
      </c>
      <c r="AX191" s="13" t="s">
        <v>34</v>
      </c>
      <c r="AY191" s="153" t="s">
        <v>131</v>
      </c>
    </row>
    <row r="192" spans="2:65" s="1" customFormat="1" ht="44.25" customHeight="1">
      <c r="B192" s="33"/>
      <c r="C192" s="128" t="s">
        <v>283</v>
      </c>
      <c r="D192" s="128" t="s">
        <v>134</v>
      </c>
      <c r="E192" s="129" t="s">
        <v>269</v>
      </c>
      <c r="F192" s="130" t="s">
        <v>270</v>
      </c>
      <c r="G192" s="131" t="s">
        <v>252</v>
      </c>
      <c r="H192" s="132">
        <v>5.2969999999999997</v>
      </c>
      <c r="I192" s="133"/>
      <c r="J192" s="134">
        <f>ROUND(I192*H192,2)</f>
        <v>0</v>
      </c>
      <c r="K192" s="130" t="s">
        <v>138</v>
      </c>
      <c r="L192" s="33"/>
      <c r="M192" s="135" t="s">
        <v>19</v>
      </c>
      <c r="N192" s="136" t="s">
        <v>44</v>
      </c>
      <c r="P192" s="137">
        <f>O192*H192</f>
        <v>0</v>
      </c>
      <c r="Q192" s="137">
        <v>0</v>
      </c>
      <c r="R192" s="137">
        <f>Q192*H192</f>
        <v>0</v>
      </c>
      <c r="S192" s="137">
        <v>0</v>
      </c>
      <c r="T192" s="138">
        <f>S192*H192</f>
        <v>0</v>
      </c>
      <c r="AR192" s="139" t="s">
        <v>87</v>
      </c>
      <c r="AT192" s="139" t="s">
        <v>134</v>
      </c>
      <c r="AU192" s="139" t="s">
        <v>81</v>
      </c>
      <c r="AY192" s="18" t="s">
        <v>131</v>
      </c>
      <c r="BE192" s="140">
        <f>IF(N192="základní",J192,0)</f>
        <v>0</v>
      </c>
      <c r="BF192" s="140">
        <f>IF(N192="snížená",J192,0)</f>
        <v>0</v>
      </c>
      <c r="BG192" s="140">
        <f>IF(N192="zákl. přenesená",J192,0)</f>
        <v>0</v>
      </c>
      <c r="BH192" s="140">
        <f>IF(N192="sníž. přenesená",J192,0)</f>
        <v>0</v>
      </c>
      <c r="BI192" s="140">
        <f>IF(N192="nulová",J192,0)</f>
        <v>0</v>
      </c>
      <c r="BJ192" s="18" t="s">
        <v>34</v>
      </c>
      <c r="BK192" s="140">
        <f>ROUND(I192*H192,2)</f>
        <v>0</v>
      </c>
      <c r="BL192" s="18" t="s">
        <v>87</v>
      </c>
      <c r="BM192" s="139" t="s">
        <v>975</v>
      </c>
    </row>
    <row r="193" spans="2:65" s="1" customFormat="1" ht="10.199999999999999" hidden="1">
      <c r="B193" s="33"/>
      <c r="D193" s="141" t="s">
        <v>140</v>
      </c>
      <c r="F193" s="142" t="s">
        <v>272</v>
      </c>
      <c r="I193" s="143"/>
      <c r="L193" s="33"/>
      <c r="M193" s="144"/>
      <c r="T193" s="54"/>
      <c r="AT193" s="18" t="s">
        <v>140</v>
      </c>
      <c r="AU193" s="18" t="s">
        <v>81</v>
      </c>
    </row>
    <row r="194" spans="2:65" s="11" customFormat="1" ht="22.8" customHeight="1">
      <c r="B194" s="116"/>
      <c r="D194" s="117" t="s">
        <v>72</v>
      </c>
      <c r="E194" s="126" t="s">
        <v>273</v>
      </c>
      <c r="F194" s="126" t="s">
        <v>274</v>
      </c>
      <c r="I194" s="119"/>
      <c r="J194" s="127">
        <f>BK194</f>
        <v>0</v>
      </c>
      <c r="L194" s="116"/>
      <c r="M194" s="121"/>
      <c r="P194" s="122">
        <f>SUM(P195:P196)</f>
        <v>0</v>
      </c>
      <c r="R194" s="122">
        <f>SUM(R195:R196)</f>
        <v>0</v>
      </c>
      <c r="T194" s="123">
        <f>SUM(T195:T196)</f>
        <v>0</v>
      </c>
      <c r="AR194" s="117" t="s">
        <v>34</v>
      </c>
      <c r="AT194" s="124" t="s">
        <v>72</v>
      </c>
      <c r="AU194" s="124" t="s">
        <v>34</v>
      </c>
      <c r="AY194" s="117" t="s">
        <v>131</v>
      </c>
      <c r="BK194" s="125">
        <f>SUM(BK195:BK196)</f>
        <v>0</v>
      </c>
    </row>
    <row r="195" spans="2:65" s="1" customFormat="1" ht="55.5" customHeight="1">
      <c r="B195" s="33"/>
      <c r="C195" s="128" t="s">
        <v>290</v>
      </c>
      <c r="D195" s="128" t="s">
        <v>134</v>
      </c>
      <c r="E195" s="129" t="s">
        <v>626</v>
      </c>
      <c r="F195" s="130" t="s">
        <v>627</v>
      </c>
      <c r="G195" s="131" t="s">
        <v>252</v>
      </c>
      <c r="H195" s="132">
        <v>1.8069999999999999</v>
      </c>
      <c r="I195" s="133"/>
      <c r="J195" s="134">
        <f>ROUND(I195*H195,2)</f>
        <v>0</v>
      </c>
      <c r="K195" s="130" t="s">
        <v>138</v>
      </c>
      <c r="L195" s="33"/>
      <c r="M195" s="135" t="s">
        <v>19</v>
      </c>
      <c r="N195" s="136" t="s">
        <v>44</v>
      </c>
      <c r="P195" s="137">
        <f>O195*H195</f>
        <v>0</v>
      </c>
      <c r="Q195" s="137">
        <v>0</v>
      </c>
      <c r="R195" s="137">
        <f>Q195*H195</f>
        <v>0</v>
      </c>
      <c r="S195" s="137">
        <v>0</v>
      </c>
      <c r="T195" s="138">
        <f>S195*H195</f>
        <v>0</v>
      </c>
      <c r="AR195" s="139" t="s">
        <v>87</v>
      </c>
      <c r="AT195" s="139" t="s">
        <v>134</v>
      </c>
      <c r="AU195" s="139" t="s">
        <v>81</v>
      </c>
      <c r="AY195" s="18" t="s">
        <v>131</v>
      </c>
      <c r="BE195" s="140">
        <f>IF(N195="základní",J195,0)</f>
        <v>0</v>
      </c>
      <c r="BF195" s="140">
        <f>IF(N195="snížená",J195,0)</f>
        <v>0</v>
      </c>
      <c r="BG195" s="140">
        <f>IF(N195="zákl. přenesená",J195,0)</f>
        <v>0</v>
      </c>
      <c r="BH195" s="140">
        <f>IF(N195="sníž. přenesená",J195,0)</f>
        <v>0</v>
      </c>
      <c r="BI195" s="140">
        <f>IF(N195="nulová",J195,0)</f>
        <v>0</v>
      </c>
      <c r="BJ195" s="18" t="s">
        <v>34</v>
      </c>
      <c r="BK195" s="140">
        <f>ROUND(I195*H195,2)</f>
        <v>0</v>
      </c>
      <c r="BL195" s="18" t="s">
        <v>87</v>
      </c>
      <c r="BM195" s="139" t="s">
        <v>976</v>
      </c>
    </row>
    <row r="196" spans="2:65" s="1" customFormat="1" ht="10.199999999999999" hidden="1">
      <c r="B196" s="33"/>
      <c r="D196" s="141" t="s">
        <v>140</v>
      </c>
      <c r="F196" s="142" t="s">
        <v>629</v>
      </c>
      <c r="I196" s="143"/>
      <c r="L196" s="33"/>
      <c r="M196" s="144"/>
      <c r="T196" s="54"/>
      <c r="AT196" s="18" t="s">
        <v>140</v>
      </c>
      <c r="AU196" s="18" t="s">
        <v>81</v>
      </c>
    </row>
    <row r="197" spans="2:65" s="11" customFormat="1" ht="25.95" customHeight="1">
      <c r="B197" s="116"/>
      <c r="D197" s="117" t="s">
        <v>72</v>
      </c>
      <c r="E197" s="118" t="s">
        <v>279</v>
      </c>
      <c r="F197" s="118" t="s">
        <v>280</v>
      </c>
      <c r="I197" s="119"/>
      <c r="J197" s="120">
        <f>BK197</f>
        <v>0</v>
      </c>
      <c r="L197" s="116"/>
      <c r="M197" s="121"/>
      <c r="P197" s="122">
        <f>P198+P233+P239+P249+P277</f>
        <v>0</v>
      </c>
      <c r="R197" s="122">
        <f>R198+R233+R239+R249+R277</f>
        <v>4.1261892462700001</v>
      </c>
      <c r="T197" s="123">
        <f>T198+T233+T239+T249+T277</f>
        <v>0.2362805</v>
      </c>
      <c r="AR197" s="117" t="s">
        <v>81</v>
      </c>
      <c r="AT197" s="124" t="s">
        <v>72</v>
      </c>
      <c r="AU197" s="124" t="s">
        <v>73</v>
      </c>
      <c r="AY197" s="117" t="s">
        <v>131</v>
      </c>
      <c r="BK197" s="125">
        <f>BK198+BK233+BK239+BK249+BK277</f>
        <v>0</v>
      </c>
    </row>
    <row r="198" spans="2:65" s="11" customFormat="1" ht="22.8" customHeight="1">
      <c r="B198" s="116"/>
      <c r="D198" s="117" t="s">
        <v>72</v>
      </c>
      <c r="E198" s="126" t="s">
        <v>281</v>
      </c>
      <c r="F198" s="126" t="s">
        <v>282</v>
      </c>
      <c r="I198" s="119"/>
      <c r="J198" s="127">
        <f>BK198</f>
        <v>0</v>
      </c>
      <c r="L198" s="116"/>
      <c r="M198" s="121"/>
      <c r="P198" s="122">
        <f>SUM(P199:P232)</f>
        <v>0</v>
      </c>
      <c r="R198" s="122">
        <f>SUM(R199:R232)</f>
        <v>3.8359310302700003</v>
      </c>
      <c r="T198" s="123">
        <f>SUM(T199:T232)</f>
        <v>0</v>
      </c>
      <c r="AR198" s="117" t="s">
        <v>81</v>
      </c>
      <c r="AT198" s="124" t="s">
        <v>72</v>
      </c>
      <c r="AU198" s="124" t="s">
        <v>34</v>
      </c>
      <c r="AY198" s="117" t="s">
        <v>131</v>
      </c>
      <c r="BK198" s="125">
        <f>SUM(BK199:BK232)</f>
        <v>0</v>
      </c>
    </row>
    <row r="199" spans="2:65" s="1" customFormat="1" ht="37.799999999999997" customHeight="1">
      <c r="B199" s="33"/>
      <c r="C199" s="128" t="s">
        <v>297</v>
      </c>
      <c r="D199" s="128" t="s">
        <v>134</v>
      </c>
      <c r="E199" s="129" t="s">
        <v>284</v>
      </c>
      <c r="F199" s="130" t="s">
        <v>285</v>
      </c>
      <c r="G199" s="131" t="s">
        <v>137</v>
      </c>
      <c r="H199" s="132">
        <v>183.114</v>
      </c>
      <c r="I199" s="133"/>
      <c r="J199" s="134">
        <f>ROUND(I199*H199,2)</f>
        <v>0</v>
      </c>
      <c r="K199" s="130" t="s">
        <v>138</v>
      </c>
      <c r="L199" s="33"/>
      <c r="M199" s="135" t="s">
        <v>19</v>
      </c>
      <c r="N199" s="136" t="s">
        <v>44</v>
      </c>
      <c r="P199" s="137">
        <f>O199*H199</f>
        <v>0</v>
      </c>
      <c r="Q199" s="137">
        <v>0</v>
      </c>
      <c r="R199" s="137">
        <f>Q199*H199</f>
        <v>0</v>
      </c>
      <c r="S199" s="137">
        <v>0</v>
      </c>
      <c r="T199" s="138">
        <f>S199*H199</f>
        <v>0</v>
      </c>
      <c r="AR199" s="139" t="s">
        <v>175</v>
      </c>
      <c r="AT199" s="139" t="s">
        <v>134</v>
      </c>
      <c r="AU199" s="139" t="s">
        <v>81</v>
      </c>
      <c r="AY199" s="18" t="s">
        <v>131</v>
      </c>
      <c r="BE199" s="140">
        <f>IF(N199="základní",J199,0)</f>
        <v>0</v>
      </c>
      <c r="BF199" s="140">
        <f>IF(N199="snížená",J199,0)</f>
        <v>0</v>
      </c>
      <c r="BG199" s="140">
        <f>IF(N199="zákl. přenesená",J199,0)</f>
        <v>0</v>
      </c>
      <c r="BH199" s="140">
        <f>IF(N199="sníž. přenesená",J199,0)</f>
        <v>0</v>
      </c>
      <c r="BI199" s="140">
        <f>IF(N199="nulová",J199,0)</f>
        <v>0</v>
      </c>
      <c r="BJ199" s="18" t="s">
        <v>34</v>
      </c>
      <c r="BK199" s="140">
        <f>ROUND(I199*H199,2)</f>
        <v>0</v>
      </c>
      <c r="BL199" s="18" t="s">
        <v>175</v>
      </c>
      <c r="BM199" s="139" t="s">
        <v>977</v>
      </c>
    </row>
    <row r="200" spans="2:65" s="1" customFormat="1" ht="10.199999999999999" hidden="1">
      <c r="B200" s="33"/>
      <c r="D200" s="141" t="s">
        <v>140</v>
      </c>
      <c r="F200" s="142" t="s">
        <v>287</v>
      </c>
      <c r="I200" s="143"/>
      <c r="L200" s="33"/>
      <c r="M200" s="144"/>
      <c r="T200" s="54"/>
      <c r="AT200" s="18" t="s">
        <v>140</v>
      </c>
      <c r="AU200" s="18" t="s">
        <v>81</v>
      </c>
    </row>
    <row r="201" spans="2:65" s="12" customFormat="1" ht="20.399999999999999">
      <c r="B201" s="145"/>
      <c r="D201" s="146" t="s">
        <v>142</v>
      </c>
      <c r="E201" s="147" t="s">
        <v>19</v>
      </c>
      <c r="F201" s="148" t="s">
        <v>978</v>
      </c>
      <c r="H201" s="147" t="s">
        <v>19</v>
      </c>
      <c r="I201" s="149"/>
      <c r="L201" s="145"/>
      <c r="M201" s="150"/>
      <c r="T201" s="151"/>
      <c r="AT201" s="147" t="s">
        <v>142</v>
      </c>
      <c r="AU201" s="147" t="s">
        <v>81</v>
      </c>
      <c r="AV201" s="12" t="s">
        <v>34</v>
      </c>
      <c r="AW201" s="12" t="s">
        <v>33</v>
      </c>
      <c r="AX201" s="12" t="s">
        <v>73</v>
      </c>
      <c r="AY201" s="147" t="s">
        <v>131</v>
      </c>
    </row>
    <row r="202" spans="2:65" s="13" customFormat="1" ht="30.6">
      <c r="B202" s="152"/>
      <c r="D202" s="146" t="s">
        <v>142</v>
      </c>
      <c r="E202" s="153" t="s">
        <v>19</v>
      </c>
      <c r="F202" s="154" t="s">
        <v>979</v>
      </c>
      <c r="H202" s="155">
        <v>183.114</v>
      </c>
      <c r="I202" s="156"/>
      <c r="L202" s="152"/>
      <c r="M202" s="157"/>
      <c r="T202" s="158"/>
      <c r="AT202" s="153" t="s">
        <v>142</v>
      </c>
      <c r="AU202" s="153" t="s">
        <v>81</v>
      </c>
      <c r="AV202" s="13" t="s">
        <v>81</v>
      </c>
      <c r="AW202" s="13" t="s">
        <v>33</v>
      </c>
      <c r="AX202" s="13" t="s">
        <v>73</v>
      </c>
      <c r="AY202" s="153" t="s">
        <v>131</v>
      </c>
    </row>
    <row r="203" spans="2:65" s="14" customFormat="1" ht="10.199999999999999">
      <c r="B203" s="159"/>
      <c r="D203" s="146" t="s">
        <v>142</v>
      </c>
      <c r="E203" s="160" t="s">
        <v>19</v>
      </c>
      <c r="F203" s="161" t="s">
        <v>147</v>
      </c>
      <c r="H203" s="162">
        <v>183.114</v>
      </c>
      <c r="I203" s="163"/>
      <c r="L203" s="159"/>
      <c r="M203" s="164"/>
      <c r="T203" s="165"/>
      <c r="AT203" s="160" t="s">
        <v>142</v>
      </c>
      <c r="AU203" s="160" t="s">
        <v>81</v>
      </c>
      <c r="AV203" s="14" t="s">
        <v>87</v>
      </c>
      <c r="AW203" s="14" t="s">
        <v>33</v>
      </c>
      <c r="AX203" s="14" t="s">
        <v>34</v>
      </c>
      <c r="AY203" s="160" t="s">
        <v>131</v>
      </c>
    </row>
    <row r="204" spans="2:65" s="1" customFormat="1" ht="16.5" customHeight="1">
      <c r="B204" s="33"/>
      <c r="C204" s="166" t="s">
        <v>306</v>
      </c>
      <c r="D204" s="166" t="s">
        <v>291</v>
      </c>
      <c r="E204" s="167" t="s">
        <v>292</v>
      </c>
      <c r="F204" s="168" t="s">
        <v>293</v>
      </c>
      <c r="G204" s="169" t="s">
        <v>252</v>
      </c>
      <c r="H204" s="170">
        <v>6.4000000000000001E-2</v>
      </c>
      <c r="I204" s="171"/>
      <c r="J204" s="172">
        <f>ROUND(I204*H204,2)</f>
        <v>0</v>
      </c>
      <c r="K204" s="168" t="s">
        <v>138</v>
      </c>
      <c r="L204" s="173"/>
      <c r="M204" s="174" t="s">
        <v>19</v>
      </c>
      <c r="N204" s="175" t="s">
        <v>44</v>
      </c>
      <c r="P204" s="137">
        <f>O204*H204</f>
        <v>0</v>
      </c>
      <c r="Q204" s="137">
        <v>1</v>
      </c>
      <c r="R204" s="137">
        <f>Q204*H204</f>
        <v>6.4000000000000001E-2</v>
      </c>
      <c r="S204" s="137">
        <v>0</v>
      </c>
      <c r="T204" s="138">
        <f>S204*H204</f>
        <v>0</v>
      </c>
      <c r="AR204" s="139" t="s">
        <v>294</v>
      </c>
      <c r="AT204" s="139" t="s">
        <v>291</v>
      </c>
      <c r="AU204" s="139" t="s">
        <v>81</v>
      </c>
      <c r="AY204" s="18" t="s">
        <v>131</v>
      </c>
      <c r="BE204" s="140">
        <f>IF(N204="základní",J204,0)</f>
        <v>0</v>
      </c>
      <c r="BF204" s="140">
        <f>IF(N204="snížená",J204,0)</f>
        <v>0</v>
      </c>
      <c r="BG204" s="140">
        <f>IF(N204="zákl. přenesená",J204,0)</f>
        <v>0</v>
      </c>
      <c r="BH204" s="140">
        <f>IF(N204="sníž. přenesená",J204,0)</f>
        <v>0</v>
      </c>
      <c r="BI204" s="140">
        <f>IF(N204="nulová",J204,0)</f>
        <v>0</v>
      </c>
      <c r="BJ204" s="18" t="s">
        <v>34</v>
      </c>
      <c r="BK204" s="140">
        <f>ROUND(I204*H204,2)</f>
        <v>0</v>
      </c>
      <c r="BL204" s="18" t="s">
        <v>175</v>
      </c>
      <c r="BM204" s="139" t="s">
        <v>980</v>
      </c>
    </row>
    <row r="205" spans="2:65" s="13" customFormat="1" ht="10.199999999999999">
      <c r="B205" s="152"/>
      <c r="D205" s="146" t="s">
        <v>142</v>
      </c>
      <c r="E205" s="153" t="s">
        <v>19</v>
      </c>
      <c r="F205" s="154" t="s">
        <v>981</v>
      </c>
      <c r="H205" s="155">
        <v>6.4000000000000001E-2</v>
      </c>
      <c r="I205" s="156"/>
      <c r="L205" s="152"/>
      <c r="M205" s="157"/>
      <c r="T205" s="158"/>
      <c r="AT205" s="153" t="s">
        <v>142</v>
      </c>
      <c r="AU205" s="153" t="s">
        <v>81</v>
      </c>
      <c r="AV205" s="13" t="s">
        <v>81</v>
      </c>
      <c r="AW205" s="13" t="s">
        <v>33</v>
      </c>
      <c r="AX205" s="13" t="s">
        <v>34</v>
      </c>
      <c r="AY205" s="153" t="s">
        <v>131</v>
      </c>
    </row>
    <row r="206" spans="2:65" s="1" customFormat="1" ht="24.15" customHeight="1">
      <c r="B206" s="33"/>
      <c r="C206" s="128" t="s">
        <v>311</v>
      </c>
      <c r="D206" s="128" t="s">
        <v>134</v>
      </c>
      <c r="E206" s="129" t="s">
        <v>298</v>
      </c>
      <c r="F206" s="130" t="s">
        <v>299</v>
      </c>
      <c r="G206" s="131" t="s">
        <v>137</v>
      </c>
      <c r="H206" s="132">
        <v>366.22800000000001</v>
      </c>
      <c r="I206" s="133"/>
      <c r="J206" s="134">
        <f>ROUND(I206*H206,2)</f>
        <v>0</v>
      </c>
      <c r="K206" s="130" t="s">
        <v>138</v>
      </c>
      <c r="L206" s="33"/>
      <c r="M206" s="135" t="s">
        <v>19</v>
      </c>
      <c r="N206" s="136" t="s">
        <v>44</v>
      </c>
      <c r="P206" s="137">
        <f>O206*H206</f>
        <v>0</v>
      </c>
      <c r="Q206" s="137">
        <v>8.8000000000000003E-4</v>
      </c>
      <c r="R206" s="137">
        <f>Q206*H206</f>
        <v>0.32228064000000001</v>
      </c>
      <c r="S206" s="137">
        <v>0</v>
      </c>
      <c r="T206" s="138">
        <f>S206*H206</f>
        <v>0</v>
      </c>
      <c r="AR206" s="139" t="s">
        <v>175</v>
      </c>
      <c r="AT206" s="139" t="s">
        <v>134</v>
      </c>
      <c r="AU206" s="139" t="s">
        <v>81</v>
      </c>
      <c r="AY206" s="18" t="s">
        <v>131</v>
      </c>
      <c r="BE206" s="140">
        <f>IF(N206="základní",J206,0)</f>
        <v>0</v>
      </c>
      <c r="BF206" s="140">
        <f>IF(N206="snížená",J206,0)</f>
        <v>0</v>
      </c>
      <c r="BG206" s="140">
        <f>IF(N206="zákl. přenesená",J206,0)</f>
        <v>0</v>
      </c>
      <c r="BH206" s="140">
        <f>IF(N206="sníž. přenesená",J206,0)</f>
        <v>0</v>
      </c>
      <c r="BI206" s="140">
        <f>IF(N206="nulová",J206,0)</f>
        <v>0</v>
      </c>
      <c r="BJ206" s="18" t="s">
        <v>34</v>
      </c>
      <c r="BK206" s="140">
        <f>ROUND(I206*H206,2)</f>
        <v>0</v>
      </c>
      <c r="BL206" s="18" t="s">
        <v>175</v>
      </c>
      <c r="BM206" s="139" t="s">
        <v>982</v>
      </c>
    </row>
    <row r="207" spans="2:65" s="1" customFormat="1" ht="10.199999999999999" hidden="1">
      <c r="B207" s="33"/>
      <c r="D207" s="141" t="s">
        <v>140</v>
      </c>
      <c r="F207" s="142" t="s">
        <v>301</v>
      </c>
      <c r="I207" s="143"/>
      <c r="L207" s="33"/>
      <c r="M207" s="144"/>
      <c r="T207" s="54"/>
      <c r="AT207" s="18" t="s">
        <v>140</v>
      </c>
      <c r="AU207" s="18" t="s">
        <v>81</v>
      </c>
    </row>
    <row r="208" spans="2:65" s="12" customFormat="1" ht="10.199999999999999">
      <c r="B208" s="145"/>
      <c r="D208" s="146" t="s">
        <v>142</v>
      </c>
      <c r="E208" s="147" t="s">
        <v>19</v>
      </c>
      <c r="F208" s="148" t="s">
        <v>302</v>
      </c>
      <c r="H208" s="147" t="s">
        <v>19</v>
      </c>
      <c r="I208" s="149"/>
      <c r="L208" s="145"/>
      <c r="M208" s="150"/>
      <c r="T208" s="151"/>
      <c r="AT208" s="147" t="s">
        <v>142</v>
      </c>
      <c r="AU208" s="147" t="s">
        <v>81</v>
      </c>
      <c r="AV208" s="12" t="s">
        <v>34</v>
      </c>
      <c r="AW208" s="12" t="s">
        <v>33</v>
      </c>
      <c r="AX208" s="12" t="s">
        <v>73</v>
      </c>
      <c r="AY208" s="147" t="s">
        <v>131</v>
      </c>
    </row>
    <row r="209" spans="2:65" s="12" customFormat="1" ht="20.399999999999999">
      <c r="B209" s="145"/>
      <c r="D209" s="146" t="s">
        <v>142</v>
      </c>
      <c r="E209" s="147" t="s">
        <v>19</v>
      </c>
      <c r="F209" s="148" t="s">
        <v>978</v>
      </c>
      <c r="H209" s="147" t="s">
        <v>19</v>
      </c>
      <c r="I209" s="149"/>
      <c r="L209" s="145"/>
      <c r="M209" s="150"/>
      <c r="T209" s="151"/>
      <c r="AT209" s="147" t="s">
        <v>142</v>
      </c>
      <c r="AU209" s="147" t="s">
        <v>81</v>
      </c>
      <c r="AV209" s="12" t="s">
        <v>34</v>
      </c>
      <c r="AW209" s="12" t="s">
        <v>33</v>
      </c>
      <c r="AX209" s="12" t="s">
        <v>73</v>
      </c>
      <c r="AY209" s="147" t="s">
        <v>131</v>
      </c>
    </row>
    <row r="210" spans="2:65" s="13" customFormat="1" ht="30.6">
      <c r="B210" s="152"/>
      <c r="D210" s="146" t="s">
        <v>142</v>
      </c>
      <c r="E210" s="153" t="s">
        <v>19</v>
      </c>
      <c r="F210" s="154" t="s">
        <v>979</v>
      </c>
      <c r="H210" s="155">
        <v>183.114</v>
      </c>
      <c r="I210" s="156"/>
      <c r="L210" s="152"/>
      <c r="M210" s="157"/>
      <c r="T210" s="158"/>
      <c r="AT210" s="153" t="s">
        <v>142</v>
      </c>
      <c r="AU210" s="153" t="s">
        <v>81</v>
      </c>
      <c r="AV210" s="13" t="s">
        <v>81</v>
      </c>
      <c r="AW210" s="13" t="s">
        <v>33</v>
      </c>
      <c r="AX210" s="13" t="s">
        <v>73</v>
      </c>
      <c r="AY210" s="153" t="s">
        <v>131</v>
      </c>
    </row>
    <row r="211" spans="2:65" s="15" customFormat="1" ht="10.199999999999999">
      <c r="B211" s="176"/>
      <c r="D211" s="146" t="s">
        <v>142</v>
      </c>
      <c r="E211" s="177" t="s">
        <v>19</v>
      </c>
      <c r="F211" s="178" t="s">
        <v>303</v>
      </c>
      <c r="H211" s="179">
        <v>183.114</v>
      </c>
      <c r="I211" s="180"/>
      <c r="L211" s="176"/>
      <c r="M211" s="181"/>
      <c r="T211" s="182"/>
      <c r="AT211" s="177" t="s">
        <v>142</v>
      </c>
      <c r="AU211" s="177" t="s">
        <v>81</v>
      </c>
      <c r="AV211" s="15" t="s">
        <v>84</v>
      </c>
      <c r="AW211" s="15" t="s">
        <v>33</v>
      </c>
      <c r="AX211" s="15" t="s">
        <v>73</v>
      </c>
      <c r="AY211" s="177" t="s">
        <v>131</v>
      </c>
    </row>
    <row r="212" spans="2:65" s="12" customFormat="1" ht="10.199999999999999">
      <c r="B212" s="145"/>
      <c r="D212" s="146" t="s">
        <v>142</v>
      </c>
      <c r="E212" s="147" t="s">
        <v>19</v>
      </c>
      <c r="F212" s="148" t="s">
        <v>304</v>
      </c>
      <c r="H212" s="147" t="s">
        <v>19</v>
      </c>
      <c r="I212" s="149"/>
      <c r="L212" s="145"/>
      <c r="M212" s="150"/>
      <c r="T212" s="151"/>
      <c r="AT212" s="147" t="s">
        <v>142</v>
      </c>
      <c r="AU212" s="147" t="s">
        <v>81</v>
      </c>
      <c r="AV212" s="12" t="s">
        <v>34</v>
      </c>
      <c r="AW212" s="12" t="s">
        <v>33</v>
      </c>
      <c r="AX212" s="12" t="s">
        <v>73</v>
      </c>
      <c r="AY212" s="147" t="s">
        <v>131</v>
      </c>
    </row>
    <row r="213" spans="2:65" s="13" customFormat="1" ht="10.199999999999999">
      <c r="B213" s="152"/>
      <c r="D213" s="146" t="s">
        <v>142</v>
      </c>
      <c r="E213" s="153" t="s">
        <v>19</v>
      </c>
      <c r="F213" s="154" t="s">
        <v>983</v>
      </c>
      <c r="H213" s="155">
        <v>183.114</v>
      </c>
      <c r="I213" s="156"/>
      <c r="L213" s="152"/>
      <c r="M213" s="157"/>
      <c r="T213" s="158"/>
      <c r="AT213" s="153" t="s">
        <v>142</v>
      </c>
      <c r="AU213" s="153" t="s">
        <v>81</v>
      </c>
      <c r="AV213" s="13" t="s">
        <v>81</v>
      </c>
      <c r="AW213" s="13" t="s">
        <v>33</v>
      </c>
      <c r="AX213" s="13" t="s">
        <v>73</v>
      </c>
      <c r="AY213" s="153" t="s">
        <v>131</v>
      </c>
    </row>
    <row r="214" spans="2:65" s="14" customFormat="1" ht="10.199999999999999">
      <c r="B214" s="159"/>
      <c r="D214" s="146" t="s">
        <v>142</v>
      </c>
      <c r="E214" s="160" t="s">
        <v>19</v>
      </c>
      <c r="F214" s="161" t="s">
        <v>147</v>
      </c>
      <c r="H214" s="162">
        <v>366.22800000000001</v>
      </c>
      <c r="I214" s="163"/>
      <c r="L214" s="159"/>
      <c r="M214" s="164"/>
      <c r="T214" s="165"/>
      <c r="AT214" s="160" t="s">
        <v>142</v>
      </c>
      <c r="AU214" s="160" t="s">
        <v>81</v>
      </c>
      <c r="AV214" s="14" t="s">
        <v>87</v>
      </c>
      <c r="AW214" s="14" t="s">
        <v>33</v>
      </c>
      <c r="AX214" s="14" t="s">
        <v>34</v>
      </c>
      <c r="AY214" s="160" t="s">
        <v>131</v>
      </c>
    </row>
    <row r="215" spans="2:65" s="1" customFormat="1" ht="49.05" customHeight="1">
      <c r="B215" s="33"/>
      <c r="C215" s="166" t="s">
        <v>315</v>
      </c>
      <c r="D215" s="166" t="s">
        <v>291</v>
      </c>
      <c r="E215" s="167" t="s">
        <v>307</v>
      </c>
      <c r="F215" s="168" t="s">
        <v>308</v>
      </c>
      <c r="G215" s="169" t="s">
        <v>137</v>
      </c>
      <c r="H215" s="170">
        <v>210.58099999999999</v>
      </c>
      <c r="I215" s="171"/>
      <c r="J215" s="172">
        <f>ROUND(I215*H215,2)</f>
        <v>0</v>
      </c>
      <c r="K215" s="168" t="s">
        <v>138</v>
      </c>
      <c r="L215" s="173"/>
      <c r="M215" s="174" t="s">
        <v>19</v>
      </c>
      <c r="N215" s="175" t="s">
        <v>44</v>
      </c>
      <c r="P215" s="137">
        <f>O215*H215</f>
        <v>0</v>
      </c>
      <c r="Q215" s="137">
        <v>5.3E-3</v>
      </c>
      <c r="R215" s="137">
        <f>Q215*H215</f>
        <v>1.1160793</v>
      </c>
      <c r="S215" s="137">
        <v>0</v>
      </c>
      <c r="T215" s="138">
        <f>S215*H215</f>
        <v>0</v>
      </c>
      <c r="AR215" s="139" t="s">
        <v>294</v>
      </c>
      <c r="AT215" s="139" t="s">
        <v>291</v>
      </c>
      <c r="AU215" s="139" t="s">
        <v>81</v>
      </c>
      <c r="AY215" s="18" t="s">
        <v>131</v>
      </c>
      <c r="BE215" s="140">
        <f>IF(N215="základní",J215,0)</f>
        <v>0</v>
      </c>
      <c r="BF215" s="140">
        <f>IF(N215="snížená",J215,0)</f>
        <v>0</v>
      </c>
      <c r="BG215" s="140">
        <f>IF(N215="zákl. přenesená",J215,0)</f>
        <v>0</v>
      </c>
      <c r="BH215" s="140">
        <f>IF(N215="sníž. přenesená",J215,0)</f>
        <v>0</v>
      </c>
      <c r="BI215" s="140">
        <f>IF(N215="nulová",J215,0)</f>
        <v>0</v>
      </c>
      <c r="BJ215" s="18" t="s">
        <v>34</v>
      </c>
      <c r="BK215" s="140">
        <f>ROUND(I215*H215,2)</f>
        <v>0</v>
      </c>
      <c r="BL215" s="18" t="s">
        <v>175</v>
      </c>
      <c r="BM215" s="139" t="s">
        <v>984</v>
      </c>
    </row>
    <row r="216" spans="2:65" s="13" customFormat="1" ht="10.199999999999999">
      <c r="B216" s="152"/>
      <c r="D216" s="146" t="s">
        <v>142</v>
      </c>
      <c r="E216" s="153" t="s">
        <v>19</v>
      </c>
      <c r="F216" s="154" t="s">
        <v>985</v>
      </c>
      <c r="H216" s="155">
        <v>210.58099999999999</v>
      </c>
      <c r="I216" s="156"/>
      <c r="L216" s="152"/>
      <c r="M216" s="157"/>
      <c r="T216" s="158"/>
      <c r="AT216" s="153" t="s">
        <v>142</v>
      </c>
      <c r="AU216" s="153" t="s">
        <v>81</v>
      </c>
      <c r="AV216" s="13" t="s">
        <v>81</v>
      </c>
      <c r="AW216" s="13" t="s">
        <v>33</v>
      </c>
      <c r="AX216" s="13" t="s">
        <v>34</v>
      </c>
      <c r="AY216" s="153" t="s">
        <v>131</v>
      </c>
    </row>
    <row r="217" spans="2:65" s="1" customFormat="1" ht="44.25" customHeight="1">
      <c r="B217" s="33"/>
      <c r="C217" s="166" t="s">
        <v>322</v>
      </c>
      <c r="D217" s="166" t="s">
        <v>291</v>
      </c>
      <c r="E217" s="167" t="s">
        <v>312</v>
      </c>
      <c r="F217" s="168" t="s">
        <v>313</v>
      </c>
      <c r="G217" s="169" t="s">
        <v>137</v>
      </c>
      <c r="H217" s="170">
        <v>210.58099999999999</v>
      </c>
      <c r="I217" s="171"/>
      <c r="J217" s="172">
        <f>ROUND(I217*H217,2)</f>
        <v>0</v>
      </c>
      <c r="K217" s="168" t="s">
        <v>138</v>
      </c>
      <c r="L217" s="173"/>
      <c r="M217" s="174" t="s">
        <v>19</v>
      </c>
      <c r="N217" s="175" t="s">
        <v>44</v>
      </c>
      <c r="P217" s="137">
        <f>O217*H217</f>
        <v>0</v>
      </c>
      <c r="Q217" s="137">
        <v>6.4000000000000003E-3</v>
      </c>
      <c r="R217" s="137">
        <f>Q217*H217</f>
        <v>1.3477184</v>
      </c>
      <c r="S217" s="137">
        <v>0</v>
      </c>
      <c r="T217" s="138">
        <f>S217*H217</f>
        <v>0</v>
      </c>
      <c r="AR217" s="139" t="s">
        <v>294</v>
      </c>
      <c r="AT217" s="139" t="s">
        <v>291</v>
      </c>
      <c r="AU217" s="139" t="s">
        <v>81</v>
      </c>
      <c r="AY217" s="18" t="s">
        <v>131</v>
      </c>
      <c r="BE217" s="140">
        <f>IF(N217="základní",J217,0)</f>
        <v>0</v>
      </c>
      <c r="BF217" s="140">
        <f>IF(N217="snížená",J217,0)</f>
        <v>0</v>
      </c>
      <c r="BG217" s="140">
        <f>IF(N217="zákl. přenesená",J217,0)</f>
        <v>0</v>
      </c>
      <c r="BH217" s="140">
        <f>IF(N217="sníž. přenesená",J217,0)</f>
        <v>0</v>
      </c>
      <c r="BI217" s="140">
        <f>IF(N217="nulová",J217,0)</f>
        <v>0</v>
      </c>
      <c r="BJ217" s="18" t="s">
        <v>34</v>
      </c>
      <c r="BK217" s="140">
        <f>ROUND(I217*H217,2)</f>
        <v>0</v>
      </c>
      <c r="BL217" s="18" t="s">
        <v>175</v>
      </c>
      <c r="BM217" s="139" t="s">
        <v>986</v>
      </c>
    </row>
    <row r="218" spans="2:65" s="1" customFormat="1" ht="55.5" customHeight="1">
      <c r="B218" s="33"/>
      <c r="C218" s="128" t="s">
        <v>294</v>
      </c>
      <c r="D218" s="128" t="s">
        <v>134</v>
      </c>
      <c r="E218" s="129" t="s">
        <v>316</v>
      </c>
      <c r="F218" s="130" t="s">
        <v>317</v>
      </c>
      <c r="G218" s="131" t="s">
        <v>214</v>
      </c>
      <c r="H218" s="132">
        <v>12.15</v>
      </c>
      <c r="I218" s="133"/>
      <c r="J218" s="134">
        <f>ROUND(I218*H218,2)</f>
        <v>0</v>
      </c>
      <c r="K218" s="130" t="s">
        <v>138</v>
      </c>
      <c r="L218" s="33"/>
      <c r="M218" s="135" t="s">
        <v>19</v>
      </c>
      <c r="N218" s="136" t="s">
        <v>44</v>
      </c>
      <c r="P218" s="137">
        <f>O218*H218</f>
        <v>0</v>
      </c>
      <c r="Q218" s="137">
        <v>0</v>
      </c>
      <c r="R218" s="137">
        <f>Q218*H218</f>
        <v>0</v>
      </c>
      <c r="S218" s="137">
        <v>0</v>
      </c>
      <c r="T218" s="138">
        <f>S218*H218</f>
        <v>0</v>
      </c>
      <c r="AR218" s="139" t="s">
        <v>175</v>
      </c>
      <c r="AT218" s="139" t="s">
        <v>134</v>
      </c>
      <c r="AU218" s="139" t="s">
        <v>81</v>
      </c>
      <c r="AY218" s="18" t="s">
        <v>131</v>
      </c>
      <c r="BE218" s="140">
        <f>IF(N218="základní",J218,0)</f>
        <v>0</v>
      </c>
      <c r="BF218" s="140">
        <f>IF(N218="snížená",J218,0)</f>
        <v>0</v>
      </c>
      <c r="BG218" s="140">
        <f>IF(N218="zákl. přenesená",J218,0)</f>
        <v>0</v>
      </c>
      <c r="BH218" s="140">
        <f>IF(N218="sníž. přenesená",J218,0)</f>
        <v>0</v>
      </c>
      <c r="BI218" s="140">
        <f>IF(N218="nulová",J218,0)</f>
        <v>0</v>
      </c>
      <c r="BJ218" s="18" t="s">
        <v>34</v>
      </c>
      <c r="BK218" s="140">
        <f>ROUND(I218*H218,2)</f>
        <v>0</v>
      </c>
      <c r="BL218" s="18" t="s">
        <v>175</v>
      </c>
      <c r="BM218" s="139" t="s">
        <v>987</v>
      </c>
    </row>
    <row r="219" spans="2:65" s="1" customFormat="1" ht="10.199999999999999" hidden="1">
      <c r="B219" s="33"/>
      <c r="D219" s="141" t="s">
        <v>140</v>
      </c>
      <c r="F219" s="142" t="s">
        <v>319</v>
      </c>
      <c r="I219" s="143"/>
      <c r="L219" s="33"/>
      <c r="M219" s="144"/>
      <c r="T219" s="54"/>
      <c r="AT219" s="18" t="s">
        <v>140</v>
      </c>
      <c r="AU219" s="18" t="s">
        <v>81</v>
      </c>
    </row>
    <row r="220" spans="2:65" s="12" customFormat="1" ht="10.199999999999999">
      <c r="B220" s="145"/>
      <c r="D220" s="146" t="s">
        <v>142</v>
      </c>
      <c r="E220" s="147" t="s">
        <v>19</v>
      </c>
      <c r="F220" s="148" t="s">
        <v>643</v>
      </c>
      <c r="H220" s="147" t="s">
        <v>19</v>
      </c>
      <c r="I220" s="149"/>
      <c r="L220" s="145"/>
      <c r="M220" s="150"/>
      <c r="T220" s="151"/>
      <c r="AT220" s="147" t="s">
        <v>142</v>
      </c>
      <c r="AU220" s="147" t="s">
        <v>81</v>
      </c>
      <c r="AV220" s="12" t="s">
        <v>34</v>
      </c>
      <c r="AW220" s="12" t="s">
        <v>33</v>
      </c>
      <c r="AX220" s="12" t="s">
        <v>73</v>
      </c>
      <c r="AY220" s="147" t="s">
        <v>131</v>
      </c>
    </row>
    <row r="221" spans="2:65" s="13" customFormat="1" ht="10.199999999999999">
      <c r="B221" s="152"/>
      <c r="D221" s="146" t="s">
        <v>142</v>
      </c>
      <c r="E221" s="153" t="s">
        <v>19</v>
      </c>
      <c r="F221" s="154" t="s">
        <v>988</v>
      </c>
      <c r="H221" s="155">
        <v>12.15</v>
      </c>
      <c r="I221" s="156"/>
      <c r="L221" s="152"/>
      <c r="M221" s="157"/>
      <c r="T221" s="158"/>
      <c r="AT221" s="153" t="s">
        <v>142</v>
      </c>
      <c r="AU221" s="153" t="s">
        <v>81</v>
      </c>
      <c r="AV221" s="13" t="s">
        <v>81</v>
      </c>
      <c r="AW221" s="13" t="s">
        <v>33</v>
      </c>
      <c r="AX221" s="13" t="s">
        <v>73</v>
      </c>
      <c r="AY221" s="153" t="s">
        <v>131</v>
      </c>
    </row>
    <row r="222" spans="2:65" s="14" customFormat="1" ht="10.199999999999999">
      <c r="B222" s="159"/>
      <c r="D222" s="146" t="s">
        <v>142</v>
      </c>
      <c r="E222" s="160" t="s">
        <v>19</v>
      </c>
      <c r="F222" s="161" t="s">
        <v>147</v>
      </c>
      <c r="H222" s="162">
        <v>12.15</v>
      </c>
      <c r="I222" s="163"/>
      <c r="L222" s="159"/>
      <c r="M222" s="164"/>
      <c r="T222" s="165"/>
      <c r="AT222" s="160" t="s">
        <v>142</v>
      </c>
      <c r="AU222" s="160" t="s">
        <v>81</v>
      </c>
      <c r="AV222" s="14" t="s">
        <v>87</v>
      </c>
      <c r="AW222" s="14" t="s">
        <v>33</v>
      </c>
      <c r="AX222" s="14" t="s">
        <v>34</v>
      </c>
      <c r="AY222" s="160" t="s">
        <v>131</v>
      </c>
    </row>
    <row r="223" spans="2:65" s="1" customFormat="1" ht="24.15" customHeight="1">
      <c r="B223" s="33"/>
      <c r="C223" s="166" t="s">
        <v>332</v>
      </c>
      <c r="D223" s="166" t="s">
        <v>291</v>
      </c>
      <c r="E223" s="167" t="s">
        <v>323</v>
      </c>
      <c r="F223" s="168" t="s">
        <v>324</v>
      </c>
      <c r="G223" s="169" t="s">
        <v>325</v>
      </c>
      <c r="H223" s="170">
        <v>13</v>
      </c>
      <c r="I223" s="171"/>
      <c r="J223" s="172">
        <f>ROUND(I223*H223,2)</f>
        <v>0</v>
      </c>
      <c r="K223" s="168" t="s">
        <v>19</v>
      </c>
      <c r="L223" s="173"/>
      <c r="M223" s="174" t="s">
        <v>19</v>
      </c>
      <c r="N223" s="175" t="s">
        <v>44</v>
      </c>
      <c r="P223" s="137">
        <f>O223*H223</f>
        <v>0</v>
      </c>
      <c r="Q223" s="137">
        <v>1E-3</v>
      </c>
      <c r="R223" s="137">
        <f>Q223*H223</f>
        <v>1.3000000000000001E-2</v>
      </c>
      <c r="S223" s="137">
        <v>0</v>
      </c>
      <c r="T223" s="138">
        <f>S223*H223</f>
        <v>0</v>
      </c>
      <c r="AR223" s="139" t="s">
        <v>294</v>
      </c>
      <c r="AT223" s="139" t="s">
        <v>291</v>
      </c>
      <c r="AU223" s="139" t="s">
        <v>81</v>
      </c>
      <c r="AY223" s="18" t="s">
        <v>131</v>
      </c>
      <c r="BE223" s="140">
        <f>IF(N223="základní",J223,0)</f>
        <v>0</v>
      </c>
      <c r="BF223" s="140">
        <f>IF(N223="snížená",J223,0)</f>
        <v>0</v>
      </c>
      <c r="BG223" s="140">
        <f>IF(N223="zákl. přenesená",J223,0)</f>
        <v>0</v>
      </c>
      <c r="BH223" s="140">
        <f>IF(N223="sníž. přenesená",J223,0)</f>
        <v>0</v>
      </c>
      <c r="BI223" s="140">
        <f>IF(N223="nulová",J223,0)</f>
        <v>0</v>
      </c>
      <c r="BJ223" s="18" t="s">
        <v>34</v>
      </c>
      <c r="BK223" s="140">
        <f>ROUND(I223*H223,2)</f>
        <v>0</v>
      </c>
      <c r="BL223" s="18" t="s">
        <v>175</v>
      </c>
      <c r="BM223" s="139" t="s">
        <v>989</v>
      </c>
    </row>
    <row r="224" spans="2:65" s="1" customFormat="1" ht="24.15" customHeight="1">
      <c r="B224" s="33"/>
      <c r="C224" s="128" t="s">
        <v>337</v>
      </c>
      <c r="D224" s="128" t="s">
        <v>134</v>
      </c>
      <c r="E224" s="129" t="s">
        <v>327</v>
      </c>
      <c r="F224" s="130" t="s">
        <v>328</v>
      </c>
      <c r="G224" s="131" t="s">
        <v>137</v>
      </c>
      <c r="H224" s="132">
        <v>166.84800000000001</v>
      </c>
      <c r="I224" s="133"/>
      <c r="J224" s="134">
        <f>ROUND(I224*H224,2)</f>
        <v>0</v>
      </c>
      <c r="K224" s="130" t="s">
        <v>19</v>
      </c>
      <c r="L224" s="33"/>
      <c r="M224" s="135" t="s">
        <v>19</v>
      </c>
      <c r="N224" s="136" t="s">
        <v>44</v>
      </c>
      <c r="P224" s="137">
        <f>O224*H224</f>
        <v>0</v>
      </c>
      <c r="Q224" s="137">
        <v>5.2500000000000003E-3</v>
      </c>
      <c r="R224" s="137">
        <f>Q224*H224</f>
        <v>0.87595200000000017</v>
      </c>
      <c r="S224" s="137">
        <v>0</v>
      </c>
      <c r="T224" s="138">
        <f>S224*H224</f>
        <v>0</v>
      </c>
      <c r="AR224" s="139" t="s">
        <v>175</v>
      </c>
      <c r="AT224" s="139" t="s">
        <v>134</v>
      </c>
      <c r="AU224" s="139" t="s">
        <v>81</v>
      </c>
      <c r="AY224" s="18" t="s">
        <v>131</v>
      </c>
      <c r="BE224" s="140">
        <f>IF(N224="základní",J224,0)</f>
        <v>0</v>
      </c>
      <c r="BF224" s="140">
        <f>IF(N224="snížená",J224,0)</f>
        <v>0</v>
      </c>
      <c r="BG224" s="140">
        <f>IF(N224="zákl. přenesená",J224,0)</f>
        <v>0</v>
      </c>
      <c r="BH224" s="140">
        <f>IF(N224="sníž. přenesená",J224,0)</f>
        <v>0</v>
      </c>
      <c r="BI224" s="140">
        <f>IF(N224="nulová",J224,0)</f>
        <v>0</v>
      </c>
      <c r="BJ224" s="18" t="s">
        <v>34</v>
      </c>
      <c r="BK224" s="140">
        <f>ROUND(I224*H224,2)</f>
        <v>0</v>
      </c>
      <c r="BL224" s="18" t="s">
        <v>175</v>
      </c>
      <c r="BM224" s="139" t="s">
        <v>377</v>
      </c>
    </row>
    <row r="225" spans="2:65" s="12" customFormat="1" ht="10.199999999999999">
      <c r="B225" s="145"/>
      <c r="D225" s="146" t="s">
        <v>142</v>
      </c>
      <c r="E225" s="147" t="s">
        <v>19</v>
      </c>
      <c r="F225" s="148" t="s">
        <v>949</v>
      </c>
      <c r="H225" s="147" t="s">
        <v>19</v>
      </c>
      <c r="I225" s="149"/>
      <c r="L225" s="145"/>
      <c r="M225" s="150"/>
      <c r="T225" s="151"/>
      <c r="AT225" s="147" t="s">
        <v>142</v>
      </c>
      <c r="AU225" s="147" t="s">
        <v>81</v>
      </c>
      <c r="AV225" s="12" t="s">
        <v>34</v>
      </c>
      <c r="AW225" s="12" t="s">
        <v>33</v>
      </c>
      <c r="AX225" s="12" t="s">
        <v>73</v>
      </c>
      <c r="AY225" s="147" t="s">
        <v>131</v>
      </c>
    </row>
    <row r="226" spans="2:65" s="13" customFormat="1" ht="10.199999999999999">
      <c r="B226" s="152"/>
      <c r="D226" s="146" t="s">
        <v>142</v>
      </c>
      <c r="E226" s="153" t="s">
        <v>19</v>
      </c>
      <c r="F226" s="154" t="s">
        <v>990</v>
      </c>
      <c r="H226" s="155">
        <v>166.84800000000001</v>
      </c>
      <c r="I226" s="156"/>
      <c r="L226" s="152"/>
      <c r="M226" s="157"/>
      <c r="T226" s="158"/>
      <c r="AT226" s="153" t="s">
        <v>142</v>
      </c>
      <c r="AU226" s="153" t="s">
        <v>81</v>
      </c>
      <c r="AV226" s="13" t="s">
        <v>81</v>
      </c>
      <c r="AW226" s="13" t="s">
        <v>33</v>
      </c>
      <c r="AX226" s="13" t="s">
        <v>73</v>
      </c>
      <c r="AY226" s="153" t="s">
        <v>131</v>
      </c>
    </row>
    <row r="227" spans="2:65" s="14" customFormat="1" ht="10.199999999999999">
      <c r="B227" s="159"/>
      <c r="D227" s="146" t="s">
        <v>142</v>
      </c>
      <c r="E227" s="160" t="s">
        <v>19</v>
      </c>
      <c r="F227" s="161" t="s">
        <v>147</v>
      </c>
      <c r="H227" s="162">
        <v>166.84800000000001</v>
      </c>
      <c r="I227" s="163"/>
      <c r="L227" s="159"/>
      <c r="M227" s="164"/>
      <c r="T227" s="165"/>
      <c r="AT227" s="160" t="s">
        <v>142</v>
      </c>
      <c r="AU227" s="160" t="s">
        <v>81</v>
      </c>
      <c r="AV227" s="14" t="s">
        <v>87</v>
      </c>
      <c r="AW227" s="14" t="s">
        <v>33</v>
      </c>
      <c r="AX227" s="14" t="s">
        <v>34</v>
      </c>
      <c r="AY227" s="160" t="s">
        <v>131</v>
      </c>
    </row>
    <row r="228" spans="2:65" s="1" customFormat="1" ht="24.15" customHeight="1">
      <c r="B228" s="33"/>
      <c r="C228" s="128" t="s">
        <v>344</v>
      </c>
      <c r="D228" s="128" t="s">
        <v>134</v>
      </c>
      <c r="E228" s="129" t="s">
        <v>333</v>
      </c>
      <c r="F228" s="130" t="s">
        <v>334</v>
      </c>
      <c r="G228" s="131" t="s">
        <v>214</v>
      </c>
      <c r="H228" s="132">
        <v>43.7</v>
      </c>
      <c r="I228" s="133"/>
      <c r="J228" s="134">
        <f>ROUND(I228*H228,2)</f>
        <v>0</v>
      </c>
      <c r="K228" s="130" t="s">
        <v>19</v>
      </c>
      <c r="L228" s="33"/>
      <c r="M228" s="135" t="s">
        <v>19</v>
      </c>
      <c r="N228" s="136" t="s">
        <v>44</v>
      </c>
      <c r="P228" s="137">
        <f>O228*H228</f>
        <v>0</v>
      </c>
      <c r="Q228" s="137">
        <v>2.2174070999999998E-3</v>
      </c>
      <c r="R228" s="137">
        <f>Q228*H228</f>
        <v>9.6900690269999992E-2</v>
      </c>
      <c r="S228" s="137">
        <v>0</v>
      </c>
      <c r="T228" s="138">
        <f>S228*H228</f>
        <v>0</v>
      </c>
      <c r="AR228" s="139" t="s">
        <v>175</v>
      </c>
      <c r="AT228" s="139" t="s">
        <v>134</v>
      </c>
      <c r="AU228" s="139" t="s">
        <v>81</v>
      </c>
      <c r="AY228" s="18" t="s">
        <v>131</v>
      </c>
      <c r="BE228" s="140">
        <f>IF(N228="základní",J228,0)</f>
        <v>0</v>
      </c>
      <c r="BF228" s="140">
        <f>IF(N228="snížená",J228,0)</f>
        <v>0</v>
      </c>
      <c r="BG228" s="140">
        <f>IF(N228="zákl. přenesená",J228,0)</f>
        <v>0</v>
      </c>
      <c r="BH228" s="140">
        <f>IF(N228="sníž. přenesená",J228,0)</f>
        <v>0</v>
      </c>
      <c r="BI228" s="140">
        <f>IF(N228="nulová",J228,0)</f>
        <v>0</v>
      </c>
      <c r="BJ228" s="18" t="s">
        <v>34</v>
      </c>
      <c r="BK228" s="140">
        <f>ROUND(I228*H228,2)</f>
        <v>0</v>
      </c>
      <c r="BL228" s="18" t="s">
        <v>175</v>
      </c>
      <c r="BM228" s="139" t="s">
        <v>991</v>
      </c>
    </row>
    <row r="229" spans="2:65" s="13" customFormat="1" ht="10.199999999999999">
      <c r="B229" s="152"/>
      <c r="D229" s="146" t="s">
        <v>142</v>
      </c>
      <c r="E229" s="153" t="s">
        <v>19</v>
      </c>
      <c r="F229" s="154" t="s">
        <v>967</v>
      </c>
      <c r="H229" s="155">
        <v>43.7</v>
      </c>
      <c r="I229" s="156"/>
      <c r="L229" s="152"/>
      <c r="M229" s="157"/>
      <c r="T229" s="158"/>
      <c r="AT229" s="153" t="s">
        <v>142</v>
      </c>
      <c r="AU229" s="153" t="s">
        <v>81</v>
      </c>
      <c r="AV229" s="13" t="s">
        <v>81</v>
      </c>
      <c r="AW229" s="13" t="s">
        <v>33</v>
      </c>
      <c r="AX229" s="13" t="s">
        <v>73</v>
      </c>
      <c r="AY229" s="153" t="s">
        <v>131</v>
      </c>
    </row>
    <row r="230" spans="2:65" s="14" customFormat="1" ht="10.199999999999999">
      <c r="B230" s="159"/>
      <c r="D230" s="146" t="s">
        <v>142</v>
      </c>
      <c r="E230" s="160" t="s">
        <v>19</v>
      </c>
      <c r="F230" s="161" t="s">
        <v>147</v>
      </c>
      <c r="H230" s="162">
        <v>43.7</v>
      </c>
      <c r="I230" s="163"/>
      <c r="L230" s="159"/>
      <c r="M230" s="164"/>
      <c r="T230" s="165"/>
      <c r="AT230" s="160" t="s">
        <v>142</v>
      </c>
      <c r="AU230" s="160" t="s">
        <v>81</v>
      </c>
      <c r="AV230" s="14" t="s">
        <v>87</v>
      </c>
      <c r="AW230" s="14" t="s">
        <v>33</v>
      </c>
      <c r="AX230" s="14" t="s">
        <v>34</v>
      </c>
      <c r="AY230" s="160" t="s">
        <v>131</v>
      </c>
    </row>
    <row r="231" spans="2:65" s="1" customFormat="1" ht="44.25" customHeight="1">
      <c r="B231" s="33"/>
      <c r="C231" s="128" t="s">
        <v>351</v>
      </c>
      <c r="D231" s="128" t="s">
        <v>134</v>
      </c>
      <c r="E231" s="129" t="s">
        <v>652</v>
      </c>
      <c r="F231" s="130" t="s">
        <v>653</v>
      </c>
      <c r="G231" s="131" t="s">
        <v>252</v>
      </c>
      <c r="H231" s="132">
        <v>3.8359999999999999</v>
      </c>
      <c r="I231" s="133"/>
      <c r="J231" s="134">
        <f>ROUND(I231*H231,2)</f>
        <v>0</v>
      </c>
      <c r="K231" s="130" t="s">
        <v>138</v>
      </c>
      <c r="L231" s="33"/>
      <c r="M231" s="135" t="s">
        <v>19</v>
      </c>
      <c r="N231" s="136" t="s">
        <v>44</v>
      </c>
      <c r="P231" s="137">
        <f>O231*H231</f>
        <v>0</v>
      </c>
      <c r="Q231" s="137">
        <v>0</v>
      </c>
      <c r="R231" s="137">
        <f>Q231*H231</f>
        <v>0</v>
      </c>
      <c r="S231" s="137">
        <v>0</v>
      </c>
      <c r="T231" s="138">
        <f>S231*H231</f>
        <v>0</v>
      </c>
      <c r="AR231" s="139" t="s">
        <v>175</v>
      </c>
      <c r="AT231" s="139" t="s">
        <v>134</v>
      </c>
      <c r="AU231" s="139" t="s">
        <v>81</v>
      </c>
      <c r="AY231" s="18" t="s">
        <v>131</v>
      </c>
      <c r="BE231" s="140">
        <f>IF(N231="základní",J231,0)</f>
        <v>0</v>
      </c>
      <c r="BF231" s="140">
        <f>IF(N231="snížená",J231,0)</f>
        <v>0</v>
      </c>
      <c r="BG231" s="140">
        <f>IF(N231="zákl. přenesená",J231,0)</f>
        <v>0</v>
      </c>
      <c r="BH231" s="140">
        <f>IF(N231="sníž. přenesená",J231,0)</f>
        <v>0</v>
      </c>
      <c r="BI231" s="140">
        <f>IF(N231="nulová",J231,0)</f>
        <v>0</v>
      </c>
      <c r="BJ231" s="18" t="s">
        <v>34</v>
      </c>
      <c r="BK231" s="140">
        <f>ROUND(I231*H231,2)</f>
        <v>0</v>
      </c>
      <c r="BL231" s="18" t="s">
        <v>175</v>
      </c>
      <c r="BM231" s="139" t="s">
        <v>992</v>
      </c>
    </row>
    <row r="232" spans="2:65" s="1" customFormat="1" ht="10.199999999999999" hidden="1">
      <c r="B232" s="33"/>
      <c r="D232" s="141" t="s">
        <v>140</v>
      </c>
      <c r="F232" s="142" t="s">
        <v>655</v>
      </c>
      <c r="I232" s="143"/>
      <c r="L232" s="33"/>
      <c r="M232" s="144"/>
      <c r="T232" s="54"/>
      <c r="AT232" s="18" t="s">
        <v>140</v>
      </c>
      <c r="AU232" s="18" t="s">
        <v>81</v>
      </c>
    </row>
    <row r="233" spans="2:65" s="11" customFormat="1" ht="22.8" customHeight="1">
      <c r="B233" s="116"/>
      <c r="D233" s="117" t="s">
        <v>72</v>
      </c>
      <c r="E233" s="126" t="s">
        <v>993</v>
      </c>
      <c r="F233" s="126" t="s">
        <v>994</v>
      </c>
      <c r="I233" s="119"/>
      <c r="J233" s="127">
        <f>BK233</f>
        <v>0</v>
      </c>
      <c r="L233" s="116"/>
      <c r="M233" s="121"/>
      <c r="P233" s="122">
        <f>SUM(P234:P238)</f>
        <v>0</v>
      </c>
      <c r="R233" s="122">
        <f>SUM(R234:R238)</f>
        <v>4.2399999999999998E-3</v>
      </c>
      <c r="T233" s="123">
        <f>SUM(T234:T238)</f>
        <v>3.4099999999999998E-2</v>
      </c>
      <c r="AR233" s="117" t="s">
        <v>81</v>
      </c>
      <c r="AT233" s="124" t="s">
        <v>72</v>
      </c>
      <c r="AU233" s="124" t="s">
        <v>34</v>
      </c>
      <c r="AY233" s="117" t="s">
        <v>131</v>
      </c>
      <c r="BK233" s="125">
        <f>SUM(BK234:BK238)</f>
        <v>0</v>
      </c>
    </row>
    <row r="234" spans="2:65" s="1" customFormat="1" ht="24.15" customHeight="1">
      <c r="B234" s="33"/>
      <c r="C234" s="128" t="s">
        <v>356</v>
      </c>
      <c r="D234" s="128" t="s">
        <v>134</v>
      </c>
      <c r="E234" s="129" t="s">
        <v>995</v>
      </c>
      <c r="F234" s="130" t="s">
        <v>996</v>
      </c>
      <c r="G234" s="131" t="s">
        <v>325</v>
      </c>
      <c r="H234" s="132">
        <v>2</v>
      </c>
      <c r="I234" s="133"/>
      <c r="J234" s="134">
        <f>ROUND(I234*H234,2)</f>
        <v>0</v>
      </c>
      <c r="K234" s="130" t="s">
        <v>138</v>
      </c>
      <c r="L234" s="33"/>
      <c r="M234" s="135" t="s">
        <v>19</v>
      </c>
      <c r="N234" s="136" t="s">
        <v>44</v>
      </c>
      <c r="P234" s="137">
        <f>O234*H234</f>
        <v>0</v>
      </c>
      <c r="Q234" s="137">
        <v>0</v>
      </c>
      <c r="R234" s="137">
        <f>Q234*H234</f>
        <v>0</v>
      </c>
      <c r="S234" s="137">
        <v>1.7049999999999999E-2</v>
      </c>
      <c r="T234" s="138">
        <f>S234*H234</f>
        <v>3.4099999999999998E-2</v>
      </c>
      <c r="AR234" s="139" t="s">
        <v>175</v>
      </c>
      <c r="AT234" s="139" t="s">
        <v>134</v>
      </c>
      <c r="AU234" s="139" t="s">
        <v>81</v>
      </c>
      <c r="AY234" s="18" t="s">
        <v>131</v>
      </c>
      <c r="BE234" s="140">
        <f>IF(N234="základní",J234,0)</f>
        <v>0</v>
      </c>
      <c r="BF234" s="140">
        <f>IF(N234="snížená",J234,0)</f>
        <v>0</v>
      </c>
      <c r="BG234" s="140">
        <f>IF(N234="zákl. přenesená",J234,0)</f>
        <v>0</v>
      </c>
      <c r="BH234" s="140">
        <f>IF(N234="sníž. přenesená",J234,0)</f>
        <v>0</v>
      </c>
      <c r="BI234" s="140">
        <f>IF(N234="nulová",J234,0)</f>
        <v>0</v>
      </c>
      <c r="BJ234" s="18" t="s">
        <v>34</v>
      </c>
      <c r="BK234" s="140">
        <f>ROUND(I234*H234,2)</f>
        <v>0</v>
      </c>
      <c r="BL234" s="18" t="s">
        <v>175</v>
      </c>
      <c r="BM234" s="139" t="s">
        <v>997</v>
      </c>
    </row>
    <row r="235" spans="2:65" s="1" customFormat="1" ht="10.199999999999999" hidden="1">
      <c r="B235" s="33"/>
      <c r="D235" s="141" t="s">
        <v>140</v>
      </c>
      <c r="F235" s="142" t="s">
        <v>998</v>
      </c>
      <c r="I235" s="143"/>
      <c r="L235" s="33"/>
      <c r="M235" s="144"/>
      <c r="T235" s="54"/>
      <c r="AT235" s="18" t="s">
        <v>140</v>
      </c>
      <c r="AU235" s="18" t="s">
        <v>81</v>
      </c>
    </row>
    <row r="236" spans="2:65" s="1" customFormat="1" ht="24.15" customHeight="1">
      <c r="B236" s="33"/>
      <c r="C236" s="128" t="s">
        <v>363</v>
      </c>
      <c r="D236" s="128" t="s">
        <v>134</v>
      </c>
      <c r="E236" s="129" t="s">
        <v>999</v>
      </c>
      <c r="F236" s="130" t="s">
        <v>1000</v>
      </c>
      <c r="G236" s="131" t="s">
        <v>325</v>
      </c>
      <c r="H236" s="132">
        <v>2</v>
      </c>
      <c r="I236" s="133"/>
      <c r="J236" s="134">
        <f>ROUND(I236*H236,2)</f>
        <v>0</v>
      </c>
      <c r="K236" s="130" t="s">
        <v>138</v>
      </c>
      <c r="L236" s="33"/>
      <c r="M236" s="135" t="s">
        <v>19</v>
      </c>
      <c r="N236" s="136" t="s">
        <v>44</v>
      </c>
      <c r="P236" s="137">
        <f>O236*H236</f>
        <v>0</v>
      </c>
      <c r="Q236" s="137">
        <v>2.1199999999999999E-3</v>
      </c>
      <c r="R236" s="137">
        <f>Q236*H236</f>
        <v>4.2399999999999998E-3</v>
      </c>
      <c r="S236" s="137">
        <v>0</v>
      </c>
      <c r="T236" s="138">
        <f>S236*H236</f>
        <v>0</v>
      </c>
      <c r="AR236" s="139" t="s">
        <v>175</v>
      </c>
      <c r="AT236" s="139" t="s">
        <v>134</v>
      </c>
      <c r="AU236" s="139" t="s">
        <v>81</v>
      </c>
      <c r="AY236" s="18" t="s">
        <v>131</v>
      </c>
      <c r="BE236" s="140">
        <f>IF(N236="základní",J236,0)</f>
        <v>0</v>
      </c>
      <c r="BF236" s="140">
        <f>IF(N236="snížená",J236,0)</f>
        <v>0</v>
      </c>
      <c r="BG236" s="140">
        <f>IF(N236="zákl. přenesená",J236,0)</f>
        <v>0</v>
      </c>
      <c r="BH236" s="140">
        <f>IF(N236="sníž. přenesená",J236,0)</f>
        <v>0</v>
      </c>
      <c r="BI236" s="140">
        <f>IF(N236="nulová",J236,0)</f>
        <v>0</v>
      </c>
      <c r="BJ236" s="18" t="s">
        <v>34</v>
      </c>
      <c r="BK236" s="140">
        <f>ROUND(I236*H236,2)</f>
        <v>0</v>
      </c>
      <c r="BL236" s="18" t="s">
        <v>175</v>
      </c>
      <c r="BM236" s="139" t="s">
        <v>1001</v>
      </c>
    </row>
    <row r="237" spans="2:65" s="1" customFormat="1" ht="10.199999999999999" hidden="1">
      <c r="B237" s="33"/>
      <c r="D237" s="141" t="s">
        <v>140</v>
      </c>
      <c r="F237" s="142" t="s">
        <v>1002</v>
      </c>
      <c r="I237" s="143"/>
      <c r="L237" s="33"/>
      <c r="M237" s="144"/>
      <c r="T237" s="54"/>
      <c r="AT237" s="18" t="s">
        <v>140</v>
      </c>
      <c r="AU237" s="18" t="s">
        <v>81</v>
      </c>
    </row>
    <row r="238" spans="2:65" s="1" customFormat="1" ht="19.2">
      <c r="B238" s="33"/>
      <c r="D238" s="146" t="s">
        <v>368</v>
      </c>
      <c r="F238" s="183" t="s">
        <v>1003</v>
      </c>
      <c r="I238" s="143"/>
      <c r="L238" s="33"/>
      <c r="M238" s="144"/>
      <c r="T238" s="54"/>
      <c r="AT238" s="18" t="s">
        <v>368</v>
      </c>
      <c r="AU238" s="18" t="s">
        <v>81</v>
      </c>
    </row>
    <row r="239" spans="2:65" s="11" customFormat="1" ht="22.8" customHeight="1">
      <c r="B239" s="116"/>
      <c r="D239" s="117" t="s">
        <v>72</v>
      </c>
      <c r="E239" s="126" t="s">
        <v>361</v>
      </c>
      <c r="F239" s="126" t="s">
        <v>362</v>
      </c>
      <c r="I239" s="119"/>
      <c r="J239" s="127">
        <f>BK239</f>
        <v>0</v>
      </c>
      <c r="L239" s="116"/>
      <c r="M239" s="121"/>
      <c r="P239" s="122">
        <f>SUM(P240:P248)</f>
        <v>0</v>
      </c>
      <c r="R239" s="122">
        <f>SUM(R240:R248)</f>
        <v>0.17328571600000001</v>
      </c>
      <c r="T239" s="123">
        <f>SUM(T240:T248)</f>
        <v>0</v>
      </c>
      <c r="AR239" s="117" t="s">
        <v>81</v>
      </c>
      <c r="AT239" s="124" t="s">
        <v>72</v>
      </c>
      <c r="AU239" s="124" t="s">
        <v>34</v>
      </c>
      <c r="AY239" s="117" t="s">
        <v>131</v>
      </c>
      <c r="BK239" s="125">
        <f>SUM(BK240:BK248)</f>
        <v>0</v>
      </c>
    </row>
    <row r="240" spans="2:65" s="1" customFormat="1" ht="49.05" customHeight="1">
      <c r="B240" s="33"/>
      <c r="C240" s="128" t="s">
        <v>372</v>
      </c>
      <c r="D240" s="128" t="s">
        <v>134</v>
      </c>
      <c r="E240" s="129" t="s">
        <v>364</v>
      </c>
      <c r="F240" s="130" t="s">
        <v>365</v>
      </c>
      <c r="G240" s="131" t="s">
        <v>137</v>
      </c>
      <c r="H240" s="132">
        <v>10.488</v>
      </c>
      <c r="I240" s="133"/>
      <c r="J240" s="134">
        <f>ROUND(I240*H240,2)</f>
        <v>0</v>
      </c>
      <c r="K240" s="130" t="s">
        <v>138</v>
      </c>
      <c r="L240" s="33"/>
      <c r="M240" s="135" t="s">
        <v>19</v>
      </c>
      <c r="N240" s="136" t="s">
        <v>44</v>
      </c>
      <c r="P240" s="137">
        <f>O240*H240</f>
        <v>0</v>
      </c>
      <c r="Q240" s="137">
        <v>1.3200000000000001E-4</v>
      </c>
      <c r="R240" s="137">
        <f>Q240*H240</f>
        <v>1.3844160000000001E-3</v>
      </c>
      <c r="S240" s="137">
        <v>0</v>
      </c>
      <c r="T240" s="138">
        <f>S240*H240</f>
        <v>0</v>
      </c>
      <c r="AR240" s="139" t="s">
        <v>175</v>
      </c>
      <c r="AT240" s="139" t="s">
        <v>134</v>
      </c>
      <c r="AU240" s="139" t="s">
        <v>81</v>
      </c>
      <c r="AY240" s="18" t="s">
        <v>131</v>
      </c>
      <c r="BE240" s="140">
        <f>IF(N240="základní",J240,0)</f>
        <v>0</v>
      </c>
      <c r="BF240" s="140">
        <f>IF(N240="snížená",J240,0)</f>
        <v>0</v>
      </c>
      <c r="BG240" s="140">
        <f>IF(N240="zákl. přenesená",J240,0)</f>
        <v>0</v>
      </c>
      <c r="BH240" s="140">
        <f>IF(N240="sníž. přenesená",J240,0)</f>
        <v>0</v>
      </c>
      <c r="BI240" s="140">
        <f>IF(N240="nulová",J240,0)</f>
        <v>0</v>
      </c>
      <c r="BJ240" s="18" t="s">
        <v>34</v>
      </c>
      <c r="BK240" s="140">
        <f>ROUND(I240*H240,2)</f>
        <v>0</v>
      </c>
      <c r="BL240" s="18" t="s">
        <v>175</v>
      </c>
      <c r="BM240" s="139" t="s">
        <v>1004</v>
      </c>
    </row>
    <row r="241" spans="2:65" s="1" customFormat="1" ht="10.199999999999999" hidden="1">
      <c r="B241" s="33"/>
      <c r="D241" s="141" t="s">
        <v>140</v>
      </c>
      <c r="F241" s="142" t="s">
        <v>367</v>
      </c>
      <c r="I241" s="143"/>
      <c r="L241" s="33"/>
      <c r="M241" s="144"/>
      <c r="T241" s="54"/>
      <c r="AT241" s="18" t="s">
        <v>140</v>
      </c>
      <c r="AU241" s="18" t="s">
        <v>81</v>
      </c>
    </row>
    <row r="242" spans="2:65" s="1" customFormat="1" ht="19.2">
      <c r="B242" s="33"/>
      <c r="D242" s="146" t="s">
        <v>368</v>
      </c>
      <c r="F242" s="183" t="s">
        <v>369</v>
      </c>
      <c r="I242" s="143"/>
      <c r="L242" s="33"/>
      <c r="M242" s="144"/>
      <c r="T242" s="54"/>
      <c r="AT242" s="18" t="s">
        <v>368</v>
      </c>
      <c r="AU242" s="18" t="s">
        <v>81</v>
      </c>
    </row>
    <row r="243" spans="2:65" s="13" customFormat="1" ht="10.199999999999999">
      <c r="B243" s="152"/>
      <c r="D243" s="146" t="s">
        <v>142</v>
      </c>
      <c r="E243" s="153" t="s">
        <v>19</v>
      </c>
      <c r="F243" s="154" t="s">
        <v>1005</v>
      </c>
      <c r="H243" s="155">
        <v>10.488</v>
      </c>
      <c r="I243" s="156"/>
      <c r="L243" s="152"/>
      <c r="M243" s="157"/>
      <c r="T243" s="158"/>
      <c r="AT243" s="153" t="s">
        <v>142</v>
      </c>
      <c r="AU243" s="153" t="s">
        <v>81</v>
      </c>
      <c r="AV243" s="13" t="s">
        <v>81</v>
      </c>
      <c r="AW243" s="13" t="s">
        <v>33</v>
      </c>
      <c r="AX243" s="13" t="s">
        <v>73</v>
      </c>
      <c r="AY243" s="153" t="s">
        <v>131</v>
      </c>
    </row>
    <row r="244" spans="2:65" s="14" customFormat="1" ht="10.199999999999999">
      <c r="B244" s="159"/>
      <c r="D244" s="146" t="s">
        <v>142</v>
      </c>
      <c r="E244" s="160" t="s">
        <v>19</v>
      </c>
      <c r="F244" s="161" t="s">
        <v>147</v>
      </c>
      <c r="H244" s="162">
        <v>10.488</v>
      </c>
      <c r="I244" s="163"/>
      <c r="L244" s="159"/>
      <c r="M244" s="164"/>
      <c r="T244" s="165"/>
      <c r="AT244" s="160" t="s">
        <v>142</v>
      </c>
      <c r="AU244" s="160" t="s">
        <v>81</v>
      </c>
      <c r="AV244" s="14" t="s">
        <v>87</v>
      </c>
      <c r="AW244" s="14" t="s">
        <v>33</v>
      </c>
      <c r="AX244" s="14" t="s">
        <v>34</v>
      </c>
      <c r="AY244" s="160" t="s">
        <v>131</v>
      </c>
    </row>
    <row r="245" spans="2:65" s="1" customFormat="1" ht="21.75" customHeight="1">
      <c r="B245" s="33"/>
      <c r="C245" s="166" t="s">
        <v>377</v>
      </c>
      <c r="D245" s="166" t="s">
        <v>291</v>
      </c>
      <c r="E245" s="167" t="s">
        <v>373</v>
      </c>
      <c r="F245" s="168" t="s">
        <v>374</v>
      </c>
      <c r="G245" s="169" t="s">
        <v>137</v>
      </c>
      <c r="H245" s="170">
        <v>11.537000000000001</v>
      </c>
      <c r="I245" s="171"/>
      <c r="J245" s="172">
        <f>ROUND(I245*H245,2)</f>
        <v>0</v>
      </c>
      <c r="K245" s="168" t="s">
        <v>138</v>
      </c>
      <c r="L245" s="173"/>
      <c r="M245" s="174" t="s">
        <v>19</v>
      </c>
      <c r="N245" s="175" t="s">
        <v>44</v>
      </c>
      <c r="P245" s="137">
        <f>O245*H245</f>
        <v>0</v>
      </c>
      <c r="Q245" s="137">
        <v>1.49E-2</v>
      </c>
      <c r="R245" s="137">
        <f>Q245*H245</f>
        <v>0.17190130000000001</v>
      </c>
      <c r="S245" s="137">
        <v>0</v>
      </c>
      <c r="T245" s="138">
        <f>S245*H245</f>
        <v>0</v>
      </c>
      <c r="AR245" s="139" t="s">
        <v>294</v>
      </c>
      <c r="AT245" s="139" t="s">
        <v>291</v>
      </c>
      <c r="AU245" s="139" t="s">
        <v>81</v>
      </c>
      <c r="AY245" s="18" t="s">
        <v>131</v>
      </c>
      <c r="BE245" s="140">
        <f>IF(N245="základní",J245,0)</f>
        <v>0</v>
      </c>
      <c r="BF245" s="140">
        <f>IF(N245="snížená",J245,0)</f>
        <v>0</v>
      </c>
      <c r="BG245" s="140">
        <f>IF(N245="zákl. přenesená",J245,0)</f>
        <v>0</v>
      </c>
      <c r="BH245" s="140">
        <f>IF(N245="sníž. přenesená",J245,0)</f>
        <v>0</v>
      </c>
      <c r="BI245" s="140">
        <f>IF(N245="nulová",J245,0)</f>
        <v>0</v>
      </c>
      <c r="BJ245" s="18" t="s">
        <v>34</v>
      </c>
      <c r="BK245" s="140">
        <f>ROUND(I245*H245,2)</f>
        <v>0</v>
      </c>
      <c r="BL245" s="18" t="s">
        <v>175</v>
      </c>
      <c r="BM245" s="139" t="s">
        <v>1006</v>
      </c>
    </row>
    <row r="246" spans="2:65" s="13" customFormat="1" ht="10.199999999999999">
      <c r="B246" s="152"/>
      <c r="D246" s="146" t="s">
        <v>142</v>
      </c>
      <c r="E246" s="153" t="s">
        <v>19</v>
      </c>
      <c r="F246" s="154" t="s">
        <v>1007</v>
      </c>
      <c r="H246" s="155">
        <v>11.537000000000001</v>
      </c>
      <c r="I246" s="156"/>
      <c r="L246" s="152"/>
      <c r="M246" s="157"/>
      <c r="T246" s="158"/>
      <c r="AT246" s="153" t="s">
        <v>142</v>
      </c>
      <c r="AU246" s="153" t="s">
        <v>81</v>
      </c>
      <c r="AV246" s="13" t="s">
        <v>81</v>
      </c>
      <c r="AW246" s="13" t="s">
        <v>33</v>
      </c>
      <c r="AX246" s="13" t="s">
        <v>34</v>
      </c>
      <c r="AY246" s="153" t="s">
        <v>131</v>
      </c>
    </row>
    <row r="247" spans="2:65" s="1" customFormat="1" ht="44.25" customHeight="1">
      <c r="B247" s="33"/>
      <c r="C247" s="128" t="s">
        <v>384</v>
      </c>
      <c r="D247" s="128" t="s">
        <v>134</v>
      </c>
      <c r="E247" s="129" t="s">
        <v>659</v>
      </c>
      <c r="F247" s="130" t="s">
        <v>660</v>
      </c>
      <c r="G247" s="131" t="s">
        <v>252</v>
      </c>
      <c r="H247" s="132">
        <v>0.17299999999999999</v>
      </c>
      <c r="I247" s="133"/>
      <c r="J247" s="134">
        <f>ROUND(I247*H247,2)</f>
        <v>0</v>
      </c>
      <c r="K247" s="130" t="s">
        <v>138</v>
      </c>
      <c r="L247" s="33"/>
      <c r="M247" s="135" t="s">
        <v>19</v>
      </c>
      <c r="N247" s="136" t="s">
        <v>44</v>
      </c>
      <c r="P247" s="137">
        <f>O247*H247</f>
        <v>0</v>
      </c>
      <c r="Q247" s="137">
        <v>0</v>
      </c>
      <c r="R247" s="137">
        <f>Q247*H247</f>
        <v>0</v>
      </c>
      <c r="S247" s="137">
        <v>0</v>
      </c>
      <c r="T247" s="138">
        <f>S247*H247</f>
        <v>0</v>
      </c>
      <c r="AR247" s="139" t="s">
        <v>175</v>
      </c>
      <c r="AT247" s="139" t="s">
        <v>134</v>
      </c>
      <c r="AU247" s="139" t="s">
        <v>81</v>
      </c>
      <c r="AY247" s="18" t="s">
        <v>131</v>
      </c>
      <c r="BE247" s="140">
        <f>IF(N247="základní",J247,0)</f>
        <v>0</v>
      </c>
      <c r="BF247" s="140">
        <f>IF(N247="snížená",J247,0)</f>
        <v>0</v>
      </c>
      <c r="BG247" s="140">
        <f>IF(N247="zákl. přenesená",J247,0)</f>
        <v>0</v>
      </c>
      <c r="BH247" s="140">
        <f>IF(N247="sníž. přenesená",J247,0)</f>
        <v>0</v>
      </c>
      <c r="BI247" s="140">
        <f>IF(N247="nulová",J247,0)</f>
        <v>0</v>
      </c>
      <c r="BJ247" s="18" t="s">
        <v>34</v>
      </c>
      <c r="BK247" s="140">
        <f>ROUND(I247*H247,2)</f>
        <v>0</v>
      </c>
      <c r="BL247" s="18" t="s">
        <v>175</v>
      </c>
      <c r="BM247" s="139" t="s">
        <v>1008</v>
      </c>
    </row>
    <row r="248" spans="2:65" s="1" customFormat="1" ht="10.199999999999999" hidden="1">
      <c r="B248" s="33"/>
      <c r="D248" s="141" t="s">
        <v>140</v>
      </c>
      <c r="F248" s="142" t="s">
        <v>662</v>
      </c>
      <c r="I248" s="143"/>
      <c r="L248" s="33"/>
      <c r="M248" s="144"/>
      <c r="T248" s="54"/>
      <c r="AT248" s="18" t="s">
        <v>140</v>
      </c>
      <c r="AU248" s="18" t="s">
        <v>81</v>
      </c>
    </row>
    <row r="249" spans="2:65" s="11" customFormat="1" ht="22.8" customHeight="1">
      <c r="B249" s="116"/>
      <c r="D249" s="117" t="s">
        <v>72</v>
      </c>
      <c r="E249" s="126" t="s">
        <v>382</v>
      </c>
      <c r="F249" s="126" t="s">
        <v>383</v>
      </c>
      <c r="I249" s="119"/>
      <c r="J249" s="127">
        <f>BK249</f>
        <v>0</v>
      </c>
      <c r="L249" s="116"/>
      <c r="M249" s="121"/>
      <c r="P249" s="122">
        <f>SUM(P250:P276)</f>
        <v>0</v>
      </c>
      <c r="R249" s="122">
        <f>SUM(R250:R276)</f>
        <v>0.108823</v>
      </c>
      <c r="T249" s="123">
        <f>SUM(T250:T276)</f>
        <v>0.20218050000000001</v>
      </c>
      <c r="AR249" s="117" t="s">
        <v>81</v>
      </c>
      <c r="AT249" s="124" t="s">
        <v>72</v>
      </c>
      <c r="AU249" s="124" t="s">
        <v>34</v>
      </c>
      <c r="AY249" s="117" t="s">
        <v>131</v>
      </c>
      <c r="BK249" s="125">
        <f>SUM(BK250:BK276)</f>
        <v>0</v>
      </c>
    </row>
    <row r="250" spans="2:65" s="1" customFormat="1" ht="24.15" customHeight="1">
      <c r="B250" s="33"/>
      <c r="C250" s="128" t="s">
        <v>390</v>
      </c>
      <c r="D250" s="128" t="s">
        <v>134</v>
      </c>
      <c r="E250" s="129" t="s">
        <v>397</v>
      </c>
      <c r="F250" s="130" t="s">
        <v>398</v>
      </c>
      <c r="G250" s="131" t="s">
        <v>214</v>
      </c>
      <c r="H250" s="132">
        <v>43.7</v>
      </c>
      <c r="I250" s="133"/>
      <c r="J250" s="134">
        <f>ROUND(I250*H250,2)</f>
        <v>0</v>
      </c>
      <c r="K250" s="130" t="s">
        <v>138</v>
      </c>
      <c r="L250" s="33"/>
      <c r="M250" s="135" t="s">
        <v>19</v>
      </c>
      <c r="N250" s="136" t="s">
        <v>44</v>
      </c>
      <c r="P250" s="137">
        <f>O250*H250</f>
        <v>0</v>
      </c>
      <c r="Q250" s="137">
        <v>0</v>
      </c>
      <c r="R250" s="137">
        <f>Q250*H250</f>
        <v>0</v>
      </c>
      <c r="S250" s="137">
        <v>1.91E-3</v>
      </c>
      <c r="T250" s="138">
        <f>S250*H250</f>
        <v>8.3467E-2</v>
      </c>
      <c r="AR250" s="139" t="s">
        <v>175</v>
      </c>
      <c r="AT250" s="139" t="s">
        <v>134</v>
      </c>
      <c r="AU250" s="139" t="s">
        <v>81</v>
      </c>
      <c r="AY250" s="18" t="s">
        <v>131</v>
      </c>
      <c r="BE250" s="140">
        <f>IF(N250="základní",J250,0)</f>
        <v>0</v>
      </c>
      <c r="BF250" s="140">
        <f>IF(N250="snížená",J250,0)</f>
        <v>0</v>
      </c>
      <c r="BG250" s="140">
        <f>IF(N250="zákl. přenesená",J250,0)</f>
        <v>0</v>
      </c>
      <c r="BH250" s="140">
        <f>IF(N250="sníž. přenesená",J250,0)</f>
        <v>0</v>
      </c>
      <c r="BI250" s="140">
        <f>IF(N250="nulová",J250,0)</f>
        <v>0</v>
      </c>
      <c r="BJ250" s="18" t="s">
        <v>34</v>
      </c>
      <c r="BK250" s="140">
        <f>ROUND(I250*H250,2)</f>
        <v>0</v>
      </c>
      <c r="BL250" s="18" t="s">
        <v>175</v>
      </c>
      <c r="BM250" s="139" t="s">
        <v>1009</v>
      </c>
    </row>
    <row r="251" spans="2:65" s="1" customFormat="1" ht="10.199999999999999" hidden="1">
      <c r="B251" s="33"/>
      <c r="D251" s="141" t="s">
        <v>140</v>
      </c>
      <c r="F251" s="142" t="s">
        <v>400</v>
      </c>
      <c r="I251" s="143"/>
      <c r="L251" s="33"/>
      <c r="M251" s="144"/>
      <c r="T251" s="54"/>
      <c r="AT251" s="18" t="s">
        <v>140</v>
      </c>
      <c r="AU251" s="18" t="s">
        <v>81</v>
      </c>
    </row>
    <row r="252" spans="2:65" s="12" customFormat="1" ht="10.199999999999999">
      <c r="B252" s="145"/>
      <c r="D252" s="146" t="s">
        <v>142</v>
      </c>
      <c r="E252" s="147" t="s">
        <v>19</v>
      </c>
      <c r="F252" s="148" t="s">
        <v>1010</v>
      </c>
      <c r="H252" s="147" t="s">
        <v>19</v>
      </c>
      <c r="I252" s="149"/>
      <c r="L252" s="145"/>
      <c r="M252" s="150"/>
      <c r="T252" s="151"/>
      <c r="AT252" s="147" t="s">
        <v>142</v>
      </c>
      <c r="AU252" s="147" t="s">
        <v>81</v>
      </c>
      <c r="AV252" s="12" t="s">
        <v>34</v>
      </c>
      <c r="AW252" s="12" t="s">
        <v>33</v>
      </c>
      <c r="AX252" s="12" t="s">
        <v>73</v>
      </c>
      <c r="AY252" s="147" t="s">
        <v>131</v>
      </c>
    </row>
    <row r="253" spans="2:65" s="13" customFormat="1" ht="10.199999999999999">
      <c r="B253" s="152"/>
      <c r="D253" s="146" t="s">
        <v>142</v>
      </c>
      <c r="E253" s="153" t="s">
        <v>19</v>
      </c>
      <c r="F253" s="154" t="s">
        <v>967</v>
      </c>
      <c r="H253" s="155">
        <v>43.7</v>
      </c>
      <c r="I253" s="156"/>
      <c r="L253" s="152"/>
      <c r="M253" s="157"/>
      <c r="T253" s="158"/>
      <c r="AT253" s="153" t="s">
        <v>142</v>
      </c>
      <c r="AU253" s="153" t="s">
        <v>81</v>
      </c>
      <c r="AV253" s="13" t="s">
        <v>81</v>
      </c>
      <c r="AW253" s="13" t="s">
        <v>33</v>
      </c>
      <c r="AX253" s="13" t="s">
        <v>73</v>
      </c>
      <c r="AY253" s="153" t="s">
        <v>131</v>
      </c>
    </row>
    <row r="254" spans="2:65" s="14" customFormat="1" ht="10.199999999999999">
      <c r="B254" s="159"/>
      <c r="D254" s="146" t="s">
        <v>142</v>
      </c>
      <c r="E254" s="160" t="s">
        <v>19</v>
      </c>
      <c r="F254" s="161" t="s">
        <v>147</v>
      </c>
      <c r="H254" s="162">
        <v>43.7</v>
      </c>
      <c r="I254" s="163"/>
      <c r="L254" s="159"/>
      <c r="M254" s="164"/>
      <c r="T254" s="165"/>
      <c r="AT254" s="160" t="s">
        <v>142</v>
      </c>
      <c r="AU254" s="160" t="s">
        <v>81</v>
      </c>
      <c r="AV254" s="14" t="s">
        <v>87</v>
      </c>
      <c r="AW254" s="14" t="s">
        <v>33</v>
      </c>
      <c r="AX254" s="14" t="s">
        <v>34</v>
      </c>
      <c r="AY254" s="160" t="s">
        <v>131</v>
      </c>
    </row>
    <row r="255" spans="2:65" s="1" customFormat="1" ht="24.15" customHeight="1">
      <c r="B255" s="33"/>
      <c r="C255" s="128" t="s">
        <v>396</v>
      </c>
      <c r="D255" s="128" t="s">
        <v>134</v>
      </c>
      <c r="E255" s="129" t="s">
        <v>402</v>
      </c>
      <c r="F255" s="130" t="s">
        <v>403</v>
      </c>
      <c r="G255" s="131" t="s">
        <v>214</v>
      </c>
      <c r="H255" s="132">
        <v>43.7</v>
      </c>
      <c r="I255" s="133"/>
      <c r="J255" s="134">
        <f>ROUND(I255*H255,2)</f>
        <v>0</v>
      </c>
      <c r="K255" s="130" t="s">
        <v>138</v>
      </c>
      <c r="L255" s="33"/>
      <c r="M255" s="135" t="s">
        <v>19</v>
      </c>
      <c r="N255" s="136" t="s">
        <v>44</v>
      </c>
      <c r="P255" s="137">
        <f>O255*H255</f>
        <v>0</v>
      </c>
      <c r="Q255" s="137">
        <v>0</v>
      </c>
      <c r="R255" s="137">
        <f>Q255*H255</f>
        <v>0</v>
      </c>
      <c r="S255" s="137">
        <v>2.2300000000000002E-3</v>
      </c>
      <c r="T255" s="138">
        <f>S255*H255</f>
        <v>9.745100000000001E-2</v>
      </c>
      <c r="AR255" s="139" t="s">
        <v>175</v>
      </c>
      <c r="AT255" s="139" t="s">
        <v>134</v>
      </c>
      <c r="AU255" s="139" t="s">
        <v>81</v>
      </c>
      <c r="AY255" s="18" t="s">
        <v>131</v>
      </c>
      <c r="BE255" s="140">
        <f>IF(N255="základní",J255,0)</f>
        <v>0</v>
      </c>
      <c r="BF255" s="140">
        <f>IF(N255="snížená",J255,0)</f>
        <v>0</v>
      </c>
      <c r="BG255" s="140">
        <f>IF(N255="zákl. přenesená",J255,0)</f>
        <v>0</v>
      </c>
      <c r="BH255" s="140">
        <f>IF(N255="sníž. přenesená",J255,0)</f>
        <v>0</v>
      </c>
      <c r="BI255" s="140">
        <f>IF(N255="nulová",J255,0)</f>
        <v>0</v>
      </c>
      <c r="BJ255" s="18" t="s">
        <v>34</v>
      </c>
      <c r="BK255" s="140">
        <f>ROUND(I255*H255,2)</f>
        <v>0</v>
      </c>
      <c r="BL255" s="18" t="s">
        <v>175</v>
      </c>
      <c r="BM255" s="139" t="s">
        <v>1011</v>
      </c>
    </row>
    <row r="256" spans="2:65" s="1" customFormat="1" ht="10.199999999999999" hidden="1">
      <c r="B256" s="33"/>
      <c r="D256" s="141" t="s">
        <v>140</v>
      </c>
      <c r="F256" s="142" t="s">
        <v>405</v>
      </c>
      <c r="I256" s="143"/>
      <c r="L256" s="33"/>
      <c r="M256" s="144"/>
      <c r="T256" s="54"/>
      <c r="AT256" s="18" t="s">
        <v>140</v>
      </c>
      <c r="AU256" s="18" t="s">
        <v>81</v>
      </c>
    </row>
    <row r="257" spans="2:65" s="12" customFormat="1" ht="10.199999999999999">
      <c r="B257" s="145"/>
      <c r="D257" s="146" t="s">
        <v>142</v>
      </c>
      <c r="E257" s="147" t="s">
        <v>19</v>
      </c>
      <c r="F257" s="148" t="s">
        <v>1012</v>
      </c>
      <c r="H257" s="147" t="s">
        <v>19</v>
      </c>
      <c r="I257" s="149"/>
      <c r="L257" s="145"/>
      <c r="M257" s="150"/>
      <c r="T257" s="151"/>
      <c r="AT257" s="147" t="s">
        <v>142</v>
      </c>
      <c r="AU257" s="147" t="s">
        <v>81</v>
      </c>
      <c r="AV257" s="12" t="s">
        <v>34</v>
      </c>
      <c r="AW257" s="12" t="s">
        <v>33</v>
      </c>
      <c r="AX257" s="12" t="s">
        <v>73</v>
      </c>
      <c r="AY257" s="147" t="s">
        <v>131</v>
      </c>
    </row>
    <row r="258" spans="2:65" s="13" customFormat="1" ht="10.199999999999999">
      <c r="B258" s="152"/>
      <c r="D258" s="146" t="s">
        <v>142</v>
      </c>
      <c r="E258" s="153" t="s">
        <v>19</v>
      </c>
      <c r="F258" s="154" t="s">
        <v>967</v>
      </c>
      <c r="H258" s="155">
        <v>43.7</v>
      </c>
      <c r="I258" s="156"/>
      <c r="L258" s="152"/>
      <c r="M258" s="157"/>
      <c r="T258" s="158"/>
      <c r="AT258" s="153" t="s">
        <v>142</v>
      </c>
      <c r="AU258" s="153" t="s">
        <v>81</v>
      </c>
      <c r="AV258" s="13" t="s">
        <v>81</v>
      </c>
      <c r="AW258" s="13" t="s">
        <v>33</v>
      </c>
      <c r="AX258" s="13" t="s">
        <v>73</v>
      </c>
      <c r="AY258" s="153" t="s">
        <v>131</v>
      </c>
    </row>
    <row r="259" spans="2:65" s="14" customFormat="1" ht="10.199999999999999">
      <c r="B259" s="159"/>
      <c r="D259" s="146" t="s">
        <v>142</v>
      </c>
      <c r="E259" s="160" t="s">
        <v>19</v>
      </c>
      <c r="F259" s="161" t="s">
        <v>147</v>
      </c>
      <c r="H259" s="162">
        <v>43.7</v>
      </c>
      <c r="I259" s="163"/>
      <c r="L259" s="159"/>
      <c r="M259" s="164"/>
      <c r="T259" s="165"/>
      <c r="AT259" s="160" t="s">
        <v>142</v>
      </c>
      <c r="AU259" s="160" t="s">
        <v>81</v>
      </c>
      <c r="AV259" s="14" t="s">
        <v>87</v>
      </c>
      <c r="AW259" s="14" t="s">
        <v>33</v>
      </c>
      <c r="AX259" s="14" t="s">
        <v>34</v>
      </c>
      <c r="AY259" s="160" t="s">
        <v>131</v>
      </c>
    </row>
    <row r="260" spans="2:65" s="1" customFormat="1" ht="21.75" customHeight="1">
      <c r="B260" s="33"/>
      <c r="C260" s="128" t="s">
        <v>329</v>
      </c>
      <c r="D260" s="128" t="s">
        <v>134</v>
      </c>
      <c r="E260" s="129" t="s">
        <v>410</v>
      </c>
      <c r="F260" s="130" t="s">
        <v>411</v>
      </c>
      <c r="G260" s="131" t="s">
        <v>214</v>
      </c>
      <c r="H260" s="132">
        <v>12.15</v>
      </c>
      <c r="I260" s="133"/>
      <c r="J260" s="134">
        <f>ROUND(I260*H260,2)</f>
        <v>0</v>
      </c>
      <c r="K260" s="130" t="s">
        <v>138</v>
      </c>
      <c r="L260" s="33"/>
      <c r="M260" s="135" t="s">
        <v>19</v>
      </c>
      <c r="N260" s="136" t="s">
        <v>44</v>
      </c>
      <c r="P260" s="137">
        <f>O260*H260</f>
        <v>0</v>
      </c>
      <c r="Q260" s="137">
        <v>0</v>
      </c>
      <c r="R260" s="137">
        <f>Q260*H260</f>
        <v>0</v>
      </c>
      <c r="S260" s="137">
        <v>1.75E-3</v>
      </c>
      <c r="T260" s="138">
        <f>S260*H260</f>
        <v>2.12625E-2</v>
      </c>
      <c r="AR260" s="139" t="s">
        <v>175</v>
      </c>
      <c r="AT260" s="139" t="s">
        <v>134</v>
      </c>
      <c r="AU260" s="139" t="s">
        <v>81</v>
      </c>
      <c r="AY260" s="18" t="s">
        <v>131</v>
      </c>
      <c r="BE260" s="140">
        <f>IF(N260="základní",J260,0)</f>
        <v>0</v>
      </c>
      <c r="BF260" s="140">
        <f>IF(N260="snížená",J260,0)</f>
        <v>0</v>
      </c>
      <c r="BG260" s="140">
        <f>IF(N260="zákl. přenesená",J260,0)</f>
        <v>0</v>
      </c>
      <c r="BH260" s="140">
        <f>IF(N260="sníž. přenesená",J260,0)</f>
        <v>0</v>
      </c>
      <c r="BI260" s="140">
        <f>IF(N260="nulová",J260,0)</f>
        <v>0</v>
      </c>
      <c r="BJ260" s="18" t="s">
        <v>34</v>
      </c>
      <c r="BK260" s="140">
        <f>ROUND(I260*H260,2)</f>
        <v>0</v>
      </c>
      <c r="BL260" s="18" t="s">
        <v>175</v>
      </c>
      <c r="BM260" s="139" t="s">
        <v>1013</v>
      </c>
    </row>
    <row r="261" spans="2:65" s="1" customFormat="1" ht="10.199999999999999" hidden="1">
      <c r="B261" s="33"/>
      <c r="D261" s="141" t="s">
        <v>140</v>
      </c>
      <c r="F261" s="142" t="s">
        <v>413</v>
      </c>
      <c r="I261" s="143"/>
      <c r="L261" s="33"/>
      <c r="M261" s="144"/>
      <c r="T261" s="54"/>
      <c r="AT261" s="18" t="s">
        <v>140</v>
      </c>
      <c r="AU261" s="18" t="s">
        <v>81</v>
      </c>
    </row>
    <row r="262" spans="2:65" s="12" customFormat="1" ht="10.199999999999999">
      <c r="B262" s="145"/>
      <c r="D262" s="146" t="s">
        <v>142</v>
      </c>
      <c r="E262" s="147" t="s">
        <v>19</v>
      </c>
      <c r="F262" s="148" t="s">
        <v>1014</v>
      </c>
      <c r="H262" s="147" t="s">
        <v>19</v>
      </c>
      <c r="I262" s="149"/>
      <c r="L262" s="145"/>
      <c r="M262" s="150"/>
      <c r="T262" s="151"/>
      <c r="AT262" s="147" t="s">
        <v>142</v>
      </c>
      <c r="AU262" s="147" t="s">
        <v>81</v>
      </c>
      <c r="AV262" s="12" t="s">
        <v>34</v>
      </c>
      <c r="AW262" s="12" t="s">
        <v>33</v>
      </c>
      <c r="AX262" s="12" t="s">
        <v>73</v>
      </c>
      <c r="AY262" s="147" t="s">
        <v>131</v>
      </c>
    </row>
    <row r="263" spans="2:65" s="13" customFormat="1" ht="10.199999999999999">
      <c r="B263" s="152"/>
      <c r="D263" s="146" t="s">
        <v>142</v>
      </c>
      <c r="E263" s="153" t="s">
        <v>19</v>
      </c>
      <c r="F263" s="154" t="s">
        <v>1015</v>
      </c>
      <c r="H263" s="155">
        <v>12.15</v>
      </c>
      <c r="I263" s="156"/>
      <c r="L263" s="152"/>
      <c r="M263" s="157"/>
      <c r="T263" s="158"/>
      <c r="AT263" s="153" t="s">
        <v>142</v>
      </c>
      <c r="AU263" s="153" t="s">
        <v>81</v>
      </c>
      <c r="AV263" s="13" t="s">
        <v>81</v>
      </c>
      <c r="AW263" s="13" t="s">
        <v>33</v>
      </c>
      <c r="AX263" s="13" t="s">
        <v>73</v>
      </c>
      <c r="AY263" s="153" t="s">
        <v>131</v>
      </c>
    </row>
    <row r="264" spans="2:65" s="14" customFormat="1" ht="10.199999999999999">
      <c r="B264" s="159"/>
      <c r="D264" s="146" t="s">
        <v>142</v>
      </c>
      <c r="E264" s="160" t="s">
        <v>19</v>
      </c>
      <c r="F264" s="161" t="s">
        <v>147</v>
      </c>
      <c r="H264" s="162">
        <v>12.15</v>
      </c>
      <c r="I264" s="163"/>
      <c r="L264" s="159"/>
      <c r="M264" s="164"/>
      <c r="T264" s="165"/>
      <c r="AT264" s="160" t="s">
        <v>142</v>
      </c>
      <c r="AU264" s="160" t="s">
        <v>81</v>
      </c>
      <c r="AV264" s="14" t="s">
        <v>87</v>
      </c>
      <c r="AW264" s="14" t="s">
        <v>33</v>
      </c>
      <c r="AX264" s="14" t="s">
        <v>34</v>
      </c>
      <c r="AY264" s="160" t="s">
        <v>131</v>
      </c>
    </row>
    <row r="265" spans="2:65" s="1" customFormat="1" ht="33" customHeight="1">
      <c r="B265" s="33"/>
      <c r="C265" s="128" t="s">
        <v>409</v>
      </c>
      <c r="D265" s="128" t="s">
        <v>134</v>
      </c>
      <c r="E265" s="129" t="s">
        <v>441</v>
      </c>
      <c r="F265" s="130" t="s">
        <v>442</v>
      </c>
      <c r="G265" s="131" t="s">
        <v>214</v>
      </c>
      <c r="H265" s="132">
        <v>12.15</v>
      </c>
      <c r="I265" s="133"/>
      <c r="J265" s="134">
        <f>ROUND(I265*H265,2)</f>
        <v>0</v>
      </c>
      <c r="K265" s="130" t="s">
        <v>138</v>
      </c>
      <c r="L265" s="33"/>
      <c r="M265" s="135" t="s">
        <v>19</v>
      </c>
      <c r="N265" s="136" t="s">
        <v>44</v>
      </c>
      <c r="P265" s="137">
        <f>O265*H265</f>
        <v>0</v>
      </c>
      <c r="Q265" s="137">
        <v>8.9999999999999998E-4</v>
      </c>
      <c r="R265" s="137">
        <f>Q265*H265</f>
        <v>1.0935E-2</v>
      </c>
      <c r="S265" s="137">
        <v>0</v>
      </c>
      <c r="T265" s="138">
        <f>S265*H265</f>
        <v>0</v>
      </c>
      <c r="AR265" s="139" t="s">
        <v>175</v>
      </c>
      <c r="AT265" s="139" t="s">
        <v>134</v>
      </c>
      <c r="AU265" s="139" t="s">
        <v>81</v>
      </c>
      <c r="AY265" s="18" t="s">
        <v>131</v>
      </c>
      <c r="BE265" s="140">
        <f>IF(N265="základní",J265,0)</f>
        <v>0</v>
      </c>
      <c r="BF265" s="140">
        <f>IF(N265="snížená",J265,0)</f>
        <v>0</v>
      </c>
      <c r="BG265" s="140">
        <f>IF(N265="zákl. přenesená",J265,0)</f>
        <v>0</v>
      </c>
      <c r="BH265" s="140">
        <f>IF(N265="sníž. přenesená",J265,0)</f>
        <v>0</v>
      </c>
      <c r="BI265" s="140">
        <f>IF(N265="nulová",J265,0)</f>
        <v>0</v>
      </c>
      <c r="BJ265" s="18" t="s">
        <v>34</v>
      </c>
      <c r="BK265" s="140">
        <f>ROUND(I265*H265,2)</f>
        <v>0</v>
      </c>
      <c r="BL265" s="18" t="s">
        <v>175</v>
      </c>
      <c r="BM265" s="139" t="s">
        <v>1016</v>
      </c>
    </row>
    <row r="266" spans="2:65" s="1" customFormat="1" ht="10.199999999999999" hidden="1">
      <c r="B266" s="33"/>
      <c r="D266" s="141" t="s">
        <v>140</v>
      </c>
      <c r="F266" s="142" t="s">
        <v>444</v>
      </c>
      <c r="I266" s="143"/>
      <c r="L266" s="33"/>
      <c r="M266" s="144"/>
      <c r="T266" s="54"/>
      <c r="AT266" s="18" t="s">
        <v>140</v>
      </c>
      <c r="AU266" s="18" t="s">
        <v>81</v>
      </c>
    </row>
    <row r="267" spans="2:65" s="12" customFormat="1" ht="10.199999999999999">
      <c r="B267" s="145"/>
      <c r="D267" s="146" t="s">
        <v>142</v>
      </c>
      <c r="E267" s="147" t="s">
        <v>19</v>
      </c>
      <c r="F267" s="148" t="s">
        <v>1017</v>
      </c>
      <c r="H267" s="147" t="s">
        <v>19</v>
      </c>
      <c r="I267" s="149"/>
      <c r="L267" s="145"/>
      <c r="M267" s="150"/>
      <c r="T267" s="151"/>
      <c r="AT267" s="147" t="s">
        <v>142</v>
      </c>
      <c r="AU267" s="147" t="s">
        <v>81</v>
      </c>
      <c r="AV267" s="12" t="s">
        <v>34</v>
      </c>
      <c r="AW267" s="12" t="s">
        <v>33</v>
      </c>
      <c r="AX267" s="12" t="s">
        <v>73</v>
      </c>
      <c r="AY267" s="147" t="s">
        <v>131</v>
      </c>
    </row>
    <row r="268" spans="2:65" s="13" customFormat="1" ht="10.199999999999999">
      <c r="B268" s="152"/>
      <c r="D268" s="146" t="s">
        <v>142</v>
      </c>
      <c r="E268" s="153" t="s">
        <v>19</v>
      </c>
      <c r="F268" s="154" t="s">
        <v>1015</v>
      </c>
      <c r="H268" s="155">
        <v>12.15</v>
      </c>
      <c r="I268" s="156"/>
      <c r="L268" s="152"/>
      <c r="M268" s="157"/>
      <c r="T268" s="158"/>
      <c r="AT268" s="153" t="s">
        <v>142</v>
      </c>
      <c r="AU268" s="153" t="s">
        <v>81</v>
      </c>
      <c r="AV268" s="13" t="s">
        <v>81</v>
      </c>
      <c r="AW268" s="13" t="s">
        <v>33</v>
      </c>
      <c r="AX268" s="13" t="s">
        <v>73</v>
      </c>
      <c r="AY268" s="153" t="s">
        <v>131</v>
      </c>
    </row>
    <row r="269" spans="2:65" s="14" customFormat="1" ht="10.199999999999999">
      <c r="B269" s="159"/>
      <c r="D269" s="146" t="s">
        <v>142</v>
      </c>
      <c r="E269" s="160" t="s">
        <v>19</v>
      </c>
      <c r="F269" s="161" t="s">
        <v>147</v>
      </c>
      <c r="H269" s="162">
        <v>12.15</v>
      </c>
      <c r="I269" s="163"/>
      <c r="L269" s="159"/>
      <c r="M269" s="164"/>
      <c r="T269" s="165"/>
      <c r="AT269" s="160" t="s">
        <v>142</v>
      </c>
      <c r="AU269" s="160" t="s">
        <v>81</v>
      </c>
      <c r="AV269" s="14" t="s">
        <v>87</v>
      </c>
      <c r="AW269" s="14" t="s">
        <v>33</v>
      </c>
      <c r="AX269" s="14" t="s">
        <v>34</v>
      </c>
      <c r="AY269" s="160" t="s">
        <v>131</v>
      </c>
    </row>
    <row r="270" spans="2:65" s="1" customFormat="1" ht="33" customHeight="1">
      <c r="B270" s="33"/>
      <c r="C270" s="128" t="s">
        <v>415</v>
      </c>
      <c r="D270" s="128" t="s">
        <v>134</v>
      </c>
      <c r="E270" s="129" t="s">
        <v>454</v>
      </c>
      <c r="F270" s="130" t="s">
        <v>455</v>
      </c>
      <c r="G270" s="131" t="s">
        <v>214</v>
      </c>
      <c r="H270" s="132">
        <v>43.7</v>
      </c>
      <c r="I270" s="133"/>
      <c r="J270" s="134">
        <f>ROUND(I270*H270,2)</f>
        <v>0</v>
      </c>
      <c r="K270" s="130" t="s">
        <v>138</v>
      </c>
      <c r="L270" s="33"/>
      <c r="M270" s="135" t="s">
        <v>19</v>
      </c>
      <c r="N270" s="136" t="s">
        <v>44</v>
      </c>
      <c r="P270" s="137">
        <f>O270*H270</f>
        <v>0</v>
      </c>
      <c r="Q270" s="137">
        <v>2.2399999999999998E-3</v>
      </c>
      <c r="R270" s="137">
        <f>Q270*H270</f>
        <v>9.7888000000000003E-2</v>
      </c>
      <c r="S270" s="137">
        <v>0</v>
      </c>
      <c r="T270" s="138">
        <f>S270*H270</f>
        <v>0</v>
      </c>
      <c r="AR270" s="139" t="s">
        <v>175</v>
      </c>
      <c r="AT270" s="139" t="s">
        <v>134</v>
      </c>
      <c r="AU270" s="139" t="s">
        <v>81</v>
      </c>
      <c r="AY270" s="18" t="s">
        <v>131</v>
      </c>
      <c r="BE270" s="140">
        <f>IF(N270="základní",J270,0)</f>
        <v>0</v>
      </c>
      <c r="BF270" s="140">
        <f>IF(N270="snížená",J270,0)</f>
        <v>0</v>
      </c>
      <c r="BG270" s="140">
        <f>IF(N270="zákl. přenesená",J270,0)</f>
        <v>0</v>
      </c>
      <c r="BH270" s="140">
        <f>IF(N270="sníž. přenesená",J270,0)</f>
        <v>0</v>
      </c>
      <c r="BI270" s="140">
        <f>IF(N270="nulová",J270,0)</f>
        <v>0</v>
      </c>
      <c r="BJ270" s="18" t="s">
        <v>34</v>
      </c>
      <c r="BK270" s="140">
        <f>ROUND(I270*H270,2)</f>
        <v>0</v>
      </c>
      <c r="BL270" s="18" t="s">
        <v>175</v>
      </c>
      <c r="BM270" s="139" t="s">
        <v>1018</v>
      </c>
    </row>
    <row r="271" spans="2:65" s="1" customFormat="1" ht="10.199999999999999" hidden="1">
      <c r="B271" s="33"/>
      <c r="D271" s="141" t="s">
        <v>140</v>
      </c>
      <c r="F271" s="142" t="s">
        <v>457</v>
      </c>
      <c r="I271" s="143"/>
      <c r="L271" s="33"/>
      <c r="M271" s="144"/>
      <c r="T271" s="54"/>
      <c r="AT271" s="18" t="s">
        <v>140</v>
      </c>
      <c r="AU271" s="18" t="s">
        <v>81</v>
      </c>
    </row>
    <row r="272" spans="2:65" s="12" customFormat="1" ht="10.199999999999999">
      <c r="B272" s="145"/>
      <c r="D272" s="146" t="s">
        <v>142</v>
      </c>
      <c r="E272" s="147" t="s">
        <v>19</v>
      </c>
      <c r="F272" s="148" t="s">
        <v>1019</v>
      </c>
      <c r="H272" s="147" t="s">
        <v>19</v>
      </c>
      <c r="I272" s="149"/>
      <c r="L272" s="145"/>
      <c r="M272" s="150"/>
      <c r="T272" s="151"/>
      <c r="AT272" s="147" t="s">
        <v>142</v>
      </c>
      <c r="AU272" s="147" t="s">
        <v>81</v>
      </c>
      <c r="AV272" s="12" t="s">
        <v>34</v>
      </c>
      <c r="AW272" s="12" t="s">
        <v>33</v>
      </c>
      <c r="AX272" s="12" t="s">
        <v>73</v>
      </c>
      <c r="AY272" s="147" t="s">
        <v>131</v>
      </c>
    </row>
    <row r="273" spans="2:65" s="13" customFormat="1" ht="10.199999999999999">
      <c r="B273" s="152"/>
      <c r="D273" s="146" t="s">
        <v>142</v>
      </c>
      <c r="E273" s="153" t="s">
        <v>19</v>
      </c>
      <c r="F273" s="154" t="s">
        <v>967</v>
      </c>
      <c r="H273" s="155">
        <v>43.7</v>
      </c>
      <c r="I273" s="156"/>
      <c r="L273" s="152"/>
      <c r="M273" s="157"/>
      <c r="T273" s="158"/>
      <c r="AT273" s="153" t="s">
        <v>142</v>
      </c>
      <c r="AU273" s="153" t="s">
        <v>81</v>
      </c>
      <c r="AV273" s="13" t="s">
        <v>81</v>
      </c>
      <c r="AW273" s="13" t="s">
        <v>33</v>
      </c>
      <c r="AX273" s="13" t="s">
        <v>73</v>
      </c>
      <c r="AY273" s="153" t="s">
        <v>131</v>
      </c>
    </row>
    <row r="274" spans="2:65" s="14" customFormat="1" ht="10.199999999999999">
      <c r="B274" s="159"/>
      <c r="D274" s="146" t="s">
        <v>142</v>
      </c>
      <c r="E274" s="160" t="s">
        <v>19</v>
      </c>
      <c r="F274" s="161" t="s">
        <v>147</v>
      </c>
      <c r="H274" s="162">
        <v>43.7</v>
      </c>
      <c r="I274" s="163"/>
      <c r="L274" s="159"/>
      <c r="M274" s="164"/>
      <c r="T274" s="165"/>
      <c r="AT274" s="160" t="s">
        <v>142</v>
      </c>
      <c r="AU274" s="160" t="s">
        <v>81</v>
      </c>
      <c r="AV274" s="14" t="s">
        <v>87</v>
      </c>
      <c r="AW274" s="14" t="s">
        <v>33</v>
      </c>
      <c r="AX274" s="14" t="s">
        <v>34</v>
      </c>
      <c r="AY274" s="160" t="s">
        <v>131</v>
      </c>
    </row>
    <row r="275" spans="2:65" s="1" customFormat="1" ht="44.25" customHeight="1">
      <c r="B275" s="33"/>
      <c r="C275" s="128" t="s">
        <v>421</v>
      </c>
      <c r="D275" s="128" t="s">
        <v>134</v>
      </c>
      <c r="E275" s="129" t="s">
        <v>699</v>
      </c>
      <c r="F275" s="130" t="s">
        <v>700</v>
      </c>
      <c r="G275" s="131" t="s">
        <v>252</v>
      </c>
      <c r="H275" s="132">
        <v>0.109</v>
      </c>
      <c r="I275" s="133"/>
      <c r="J275" s="134">
        <f>ROUND(I275*H275,2)</f>
        <v>0</v>
      </c>
      <c r="K275" s="130" t="s">
        <v>138</v>
      </c>
      <c r="L275" s="33"/>
      <c r="M275" s="135" t="s">
        <v>19</v>
      </c>
      <c r="N275" s="136" t="s">
        <v>44</v>
      </c>
      <c r="P275" s="137">
        <f>O275*H275</f>
        <v>0</v>
      </c>
      <c r="Q275" s="137">
        <v>0</v>
      </c>
      <c r="R275" s="137">
        <f>Q275*H275</f>
        <v>0</v>
      </c>
      <c r="S275" s="137">
        <v>0</v>
      </c>
      <c r="T275" s="138">
        <f>S275*H275</f>
        <v>0</v>
      </c>
      <c r="AR275" s="139" t="s">
        <v>175</v>
      </c>
      <c r="AT275" s="139" t="s">
        <v>134</v>
      </c>
      <c r="AU275" s="139" t="s">
        <v>81</v>
      </c>
      <c r="AY275" s="18" t="s">
        <v>131</v>
      </c>
      <c r="BE275" s="140">
        <f>IF(N275="základní",J275,0)</f>
        <v>0</v>
      </c>
      <c r="BF275" s="140">
        <f>IF(N275="snížená",J275,0)</f>
        <v>0</v>
      </c>
      <c r="BG275" s="140">
        <f>IF(N275="zákl. přenesená",J275,0)</f>
        <v>0</v>
      </c>
      <c r="BH275" s="140">
        <f>IF(N275="sníž. přenesená",J275,0)</f>
        <v>0</v>
      </c>
      <c r="BI275" s="140">
        <f>IF(N275="nulová",J275,0)</f>
        <v>0</v>
      </c>
      <c r="BJ275" s="18" t="s">
        <v>34</v>
      </c>
      <c r="BK275" s="140">
        <f>ROUND(I275*H275,2)</f>
        <v>0</v>
      </c>
      <c r="BL275" s="18" t="s">
        <v>175</v>
      </c>
      <c r="BM275" s="139" t="s">
        <v>1020</v>
      </c>
    </row>
    <row r="276" spans="2:65" s="1" customFormat="1" ht="10.199999999999999" hidden="1">
      <c r="B276" s="33"/>
      <c r="D276" s="141" t="s">
        <v>140</v>
      </c>
      <c r="F276" s="142" t="s">
        <v>702</v>
      </c>
      <c r="I276" s="143"/>
      <c r="L276" s="33"/>
      <c r="M276" s="144"/>
      <c r="T276" s="54"/>
      <c r="AT276" s="18" t="s">
        <v>140</v>
      </c>
      <c r="AU276" s="18" t="s">
        <v>81</v>
      </c>
    </row>
    <row r="277" spans="2:65" s="11" customFormat="1" ht="22.8" customHeight="1">
      <c r="B277" s="116"/>
      <c r="D277" s="117" t="s">
        <v>72</v>
      </c>
      <c r="E277" s="126" t="s">
        <v>492</v>
      </c>
      <c r="F277" s="126" t="s">
        <v>493</v>
      </c>
      <c r="I277" s="119"/>
      <c r="J277" s="127">
        <f>BK277</f>
        <v>0</v>
      </c>
      <c r="L277" s="116"/>
      <c r="M277" s="121"/>
      <c r="P277" s="122">
        <f>SUM(P278:P282)</f>
        <v>0</v>
      </c>
      <c r="R277" s="122">
        <f>SUM(R278:R282)</f>
        <v>3.9094999999999998E-3</v>
      </c>
      <c r="T277" s="123">
        <f>SUM(T278:T282)</f>
        <v>0</v>
      </c>
      <c r="AR277" s="117" t="s">
        <v>81</v>
      </c>
      <c r="AT277" s="124" t="s">
        <v>72</v>
      </c>
      <c r="AU277" s="124" t="s">
        <v>34</v>
      </c>
      <c r="AY277" s="117" t="s">
        <v>131</v>
      </c>
      <c r="BK277" s="125">
        <f>SUM(BK278:BK282)</f>
        <v>0</v>
      </c>
    </row>
    <row r="278" spans="2:65" s="1" customFormat="1" ht="16.5" customHeight="1">
      <c r="B278" s="33"/>
      <c r="C278" s="128" t="s">
        <v>426</v>
      </c>
      <c r="D278" s="128" t="s">
        <v>134</v>
      </c>
      <c r="E278" s="129" t="s">
        <v>495</v>
      </c>
      <c r="F278" s="130" t="s">
        <v>496</v>
      </c>
      <c r="G278" s="131" t="s">
        <v>137</v>
      </c>
      <c r="H278" s="132">
        <v>27.925000000000001</v>
      </c>
      <c r="I278" s="133"/>
      <c r="J278" s="134">
        <f>ROUND(I278*H278,2)</f>
        <v>0</v>
      </c>
      <c r="K278" s="130" t="s">
        <v>138</v>
      </c>
      <c r="L278" s="33"/>
      <c r="M278" s="135" t="s">
        <v>19</v>
      </c>
      <c r="N278" s="136" t="s">
        <v>44</v>
      </c>
      <c r="P278" s="137">
        <f>O278*H278</f>
        <v>0</v>
      </c>
      <c r="Q278" s="137">
        <v>1.3999999999999999E-4</v>
      </c>
      <c r="R278" s="137">
        <f>Q278*H278</f>
        <v>3.9094999999999998E-3</v>
      </c>
      <c r="S278" s="137">
        <v>0</v>
      </c>
      <c r="T278" s="138">
        <f>S278*H278</f>
        <v>0</v>
      </c>
      <c r="AR278" s="139" t="s">
        <v>175</v>
      </c>
      <c r="AT278" s="139" t="s">
        <v>134</v>
      </c>
      <c r="AU278" s="139" t="s">
        <v>81</v>
      </c>
      <c r="AY278" s="18" t="s">
        <v>131</v>
      </c>
      <c r="BE278" s="140">
        <f>IF(N278="základní",J278,0)</f>
        <v>0</v>
      </c>
      <c r="BF278" s="140">
        <f>IF(N278="snížená",J278,0)</f>
        <v>0</v>
      </c>
      <c r="BG278" s="140">
        <f>IF(N278="zákl. přenesená",J278,0)</f>
        <v>0</v>
      </c>
      <c r="BH278" s="140">
        <f>IF(N278="sníž. přenesená",J278,0)</f>
        <v>0</v>
      </c>
      <c r="BI278" s="140">
        <f>IF(N278="nulová",J278,0)</f>
        <v>0</v>
      </c>
      <c r="BJ278" s="18" t="s">
        <v>34</v>
      </c>
      <c r="BK278" s="140">
        <f>ROUND(I278*H278,2)</f>
        <v>0</v>
      </c>
      <c r="BL278" s="18" t="s">
        <v>175</v>
      </c>
      <c r="BM278" s="139" t="s">
        <v>1021</v>
      </c>
    </row>
    <row r="279" spans="2:65" s="1" customFormat="1" ht="10.199999999999999" hidden="1">
      <c r="B279" s="33"/>
      <c r="D279" s="141" t="s">
        <v>140</v>
      </c>
      <c r="F279" s="142" t="s">
        <v>498</v>
      </c>
      <c r="I279" s="143"/>
      <c r="L279" s="33"/>
      <c r="M279" s="144"/>
      <c r="T279" s="54"/>
      <c r="AT279" s="18" t="s">
        <v>140</v>
      </c>
      <c r="AU279" s="18" t="s">
        <v>81</v>
      </c>
    </row>
    <row r="280" spans="2:65" s="12" customFormat="1" ht="10.199999999999999">
      <c r="B280" s="145"/>
      <c r="D280" s="146" t="s">
        <v>142</v>
      </c>
      <c r="E280" s="147" t="s">
        <v>19</v>
      </c>
      <c r="F280" s="148" t="s">
        <v>1022</v>
      </c>
      <c r="H280" s="147" t="s">
        <v>19</v>
      </c>
      <c r="I280" s="149"/>
      <c r="L280" s="145"/>
      <c r="M280" s="150"/>
      <c r="T280" s="151"/>
      <c r="AT280" s="147" t="s">
        <v>142</v>
      </c>
      <c r="AU280" s="147" t="s">
        <v>81</v>
      </c>
      <c r="AV280" s="12" t="s">
        <v>34</v>
      </c>
      <c r="AW280" s="12" t="s">
        <v>33</v>
      </c>
      <c r="AX280" s="12" t="s">
        <v>73</v>
      </c>
      <c r="AY280" s="147" t="s">
        <v>131</v>
      </c>
    </row>
    <row r="281" spans="2:65" s="13" customFormat="1" ht="10.199999999999999">
      <c r="B281" s="152"/>
      <c r="D281" s="146" t="s">
        <v>142</v>
      </c>
      <c r="E281" s="153" t="s">
        <v>19</v>
      </c>
      <c r="F281" s="154" t="s">
        <v>1023</v>
      </c>
      <c r="H281" s="155">
        <v>27.925000000000001</v>
      </c>
      <c r="I281" s="156"/>
      <c r="L281" s="152"/>
      <c r="M281" s="157"/>
      <c r="T281" s="158"/>
      <c r="AT281" s="153" t="s">
        <v>142</v>
      </c>
      <c r="AU281" s="153" t="s">
        <v>81</v>
      </c>
      <c r="AV281" s="13" t="s">
        <v>81</v>
      </c>
      <c r="AW281" s="13" t="s">
        <v>33</v>
      </c>
      <c r="AX281" s="13" t="s">
        <v>73</v>
      </c>
      <c r="AY281" s="153" t="s">
        <v>131</v>
      </c>
    </row>
    <row r="282" spans="2:65" s="14" customFormat="1" ht="10.199999999999999">
      <c r="B282" s="159"/>
      <c r="D282" s="146" t="s">
        <v>142</v>
      </c>
      <c r="E282" s="160" t="s">
        <v>19</v>
      </c>
      <c r="F282" s="161" t="s">
        <v>147</v>
      </c>
      <c r="H282" s="162">
        <v>27.925000000000001</v>
      </c>
      <c r="I282" s="163"/>
      <c r="L282" s="159"/>
      <c r="M282" s="164"/>
      <c r="T282" s="165"/>
      <c r="AT282" s="160" t="s">
        <v>142</v>
      </c>
      <c r="AU282" s="160" t="s">
        <v>81</v>
      </c>
      <c r="AV282" s="14" t="s">
        <v>87</v>
      </c>
      <c r="AW282" s="14" t="s">
        <v>33</v>
      </c>
      <c r="AX282" s="14" t="s">
        <v>34</v>
      </c>
      <c r="AY282" s="160" t="s">
        <v>131</v>
      </c>
    </row>
    <row r="283" spans="2:65" s="11" customFormat="1" ht="25.95" customHeight="1">
      <c r="B283" s="116"/>
      <c r="D283" s="117" t="s">
        <v>72</v>
      </c>
      <c r="E283" s="118" t="s">
        <v>291</v>
      </c>
      <c r="F283" s="118" t="s">
        <v>511</v>
      </c>
      <c r="I283" s="119"/>
      <c r="J283" s="120">
        <f>BK283</f>
        <v>0</v>
      </c>
      <c r="L283" s="116"/>
      <c r="M283" s="121"/>
      <c r="P283" s="122">
        <f>P284</f>
        <v>0</v>
      </c>
      <c r="R283" s="122">
        <f>R284</f>
        <v>0</v>
      </c>
      <c r="T283" s="123">
        <f>T284</f>
        <v>0</v>
      </c>
      <c r="AR283" s="117" t="s">
        <v>84</v>
      </c>
      <c r="AT283" s="124" t="s">
        <v>72</v>
      </c>
      <c r="AU283" s="124" t="s">
        <v>73</v>
      </c>
      <c r="AY283" s="117" t="s">
        <v>131</v>
      </c>
      <c r="BK283" s="125">
        <f>BK284</f>
        <v>0</v>
      </c>
    </row>
    <row r="284" spans="2:65" s="11" customFormat="1" ht="22.8" customHeight="1">
      <c r="B284" s="116"/>
      <c r="D284" s="117" t="s">
        <v>72</v>
      </c>
      <c r="E284" s="126" t="s">
        <v>512</v>
      </c>
      <c r="F284" s="126" t="s">
        <v>513</v>
      </c>
      <c r="I284" s="119"/>
      <c r="J284" s="127">
        <f>BK284</f>
        <v>0</v>
      </c>
      <c r="L284" s="116"/>
      <c r="M284" s="121"/>
      <c r="P284" s="122">
        <f>SUM(P285:P297)</f>
        <v>0</v>
      </c>
      <c r="R284" s="122">
        <f>SUM(R285:R297)</f>
        <v>0</v>
      </c>
      <c r="T284" s="123">
        <f>SUM(T285:T297)</f>
        <v>0</v>
      </c>
      <c r="AR284" s="117" t="s">
        <v>84</v>
      </c>
      <c r="AT284" s="124" t="s">
        <v>72</v>
      </c>
      <c r="AU284" s="124" t="s">
        <v>34</v>
      </c>
      <c r="AY284" s="117" t="s">
        <v>131</v>
      </c>
      <c r="BK284" s="125">
        <f>SUM(BK285:BK297)</f>
        <v>0</v>
      </c>
    </row>
    <row r="285" spans="2:65" s="1" customFormat="1" ht="24.15" customHeight="1">
      <c r="B285" s="33"/>
      <c r="C285" s="128" t="s">
        <v>431</v>
      </c>
      <c r="D285" s="128" t="s">
        <v>134</v>
      </c>
      <c r="E285" s="129" t="s">
        <v>515</v>
      </c>
      <c r="F285" s="130" t="s">
        <v>516</v>
      </c>
      <c r="G285" s="131" t="s">
        <v>214</v>
      </c>
      <c r="H285" s="132">
        <v>43.7</v>
      </c>
      <c r="I285" s="133"/>
      <c r="J285" s="134">
        <f>ROUND(I285*H285,2)</f>
        <v>0</v>
      </c>
      <c r="K285" s="130" t="s">
        <v>138</v>
      </c>
      <c r="L285" s="33"/>
      <c r="M285" s="135" t="s">
        <v>19</v>
      </c>
      <c r="N285" s="136" t="s">
        <v>44</v>
      </c>
      <c r="P285" s="137">
        <f>O285*H285</f>
        <v>0</v>
      </c>
      <c r="Q285" s="137">
        <v>0</v>
      </c>
      <c r="R285" s="137">
        <f>Q285*H285</f>
        <v>0</v>
      </c>
      <c r="S285" s="137">
        <v>0</v>
      </c>
      <c r="T285" s="138">
        <f>S285*H285</f>
        <v>0</v>
      </c>
      <c r="AR285" s="139" t="s">
        <v>517</v>
      </c>
      <c r="AT285" s="139" t="s">
        <v>134</v>
      </c>
      <c r="AU285" s="139" t="s">
        <v>81</v>
      </c>
      <c r="AY285" s="18" t="s">
        <v>131</v>
      </c>
      <c r="BE285" s="140">
        <f>IF(N285="základní",J285,0)</f>
        <v>0</v>
      </c>
      <c r="BF285" s="140">
        <f>IF(N285="snížená",J285,0)</f>
        <v>0</v>
      </c>
      <c r="BG285" s="140">
        <f>IF(N285="zákl. přenesená",J285,0)</f>
        <v>0</v>
      </c>
      <c r="BH285" s="140">
        <f>IF(N285="sníž. přenesená",J285,0)</f>
        <v>0</v>
      </c>
      <c r="BI285" s="140">
        <f>IF(N285="nulová",J285,0)</f>
        <v>0</v>
      </c>
      <c r="BJ285" s="18" t="s">
        <v>34</v>
      </c>
      <c r="BK285" s="140">
        <f>ROUND(I285*H285,2)</f>
        <v>0</v>
      </c>
      <c r="BL285" s="18" t="s">
        <v>517</v>
      </c>
      <c r="BM285" s="139" t="s">
        <v>1024</v>
      </c>
    </row>
    <row r="286" spans="2:65" s="1" customFormat="1" ht="10.199999999999999" hidden="1">
      <c r="B286" s="33"/>
      <c r="D286" s="141" t="s">
        <v>140</v>
      </c>
      <c r="F286" s="142" t="s">
        <v>519</v>
      </c>
      <c r="I286" s="143"/>
      <c r="L286" s="33"/>
      <c r="M286" s="144"/>
      <c r="T286" s="54"/>
      <c r="AT286" s="18" t="s">
        <v>140</v>
      </c>
      <c r="AU286" s="18" t="s">
        <v>81</v>
      </c>
    </row>
    <row r="287" spans="2:65" s="1" customFormat="1" ht="19.2">
      <c r="B287" s="33"/>
      <c r="D287" s="146" t="s">
        <v>368</v>
      </c>
      <c r="F287" s="183" t="s">
        <v>520</v>
      </c>
      <c r="I287" s="143"/>
      <c r="L287" s="33"/>
      <c r="M287" s="144"/>
      <c r="T287" s="54"/>
      <c r="AT287" s="18" t="s">
        <v>368</v>
      </c>
      <c r="AU287" s="18" t="s">
        <v>81</v>
      </c>
    </row>
    <row r="288" spans="2:65" s="12" customFormat="1" ht="10.199999999999999">
      <c r="B288" s="145"/>
      <c r="D288" s="146" t="s">
        <v>142</v>
      </c>
      <c r="E288" s="147" t="s">
        <v>19</v>
      </c>
      <c r="F288" s="148" t="s">
        <v>1025</v>
      </c>
      <c r="H288" s="147" t="s">
        <v>19</v>
      </c>
      <c r="I288" s="149"/>
      <c r="L288" s="145"/>
      <c r="M288" s="150"/>
      <c r="T288" s="151"/>
      <c r="AT288" s="147" t="s">
        <v>142</v>
      </c>
      <c r="AU288" s="147" t="s">
        <v>81</v>
      </c>
      <c r="AV288" s="12" t="s">
        <v>34</v>
      </c>
      <c r="AW288" s="12" t="s">
        <v>33</v>
      </c>
      <c r="AX288" s="12" t="s">
        <v>73</v>
      </c>
      <c r="AY288" s="147" t="s">
        <v>131</v>
      </c>
    </row>
    <row r="289" spans="2:65" s="13" customFormat="1" ht="10.199999999999999">
      <c r="B289" s="152"/>
      <c r="D289" s="146" t="s">
        <v>142</v>
      </c>
      <c r="E289" s="153" t="s">
        <v>19</v>
      </c>
      <c r="F289" s="154" t="s">
        <v>967</v>
      </c>
      <c r="H289" s="155">
        <v>43.7</v>
      </c>
      <c r="I289" s="156"/>
      <c r="L289" s="152"/>
      <c r="M289" s="157"/>
      <c r="T289" s="158"/>
      <c r="AT289" s="153" t="s">
        <v>142</v>
      </c>
      <c r="AU289" s="153" t="s">
        <v>81</v>
      </c>
      <c r="AV289" s="13" t="s">
        <v>81</v>
      </c>
      <c r="AW289" s="13" t="s">
        <v>33</v>
      </c>
      <c r="AX289" s="13" t="s">
        <v>73</v>
      </c>
      <c r="AY289" s="153" t="s">
        <v>131</v>
      </c>
    </row>
    <row r="290" spans="2:65" s="14" customFormat="1" ht="10.199999999999999">
      <c r="B290" s="159"/>
      <c r="D290" s="146" t="s">
        <v>142</v>
      </c>
      <c r="E290" s="160" t="s">
        <v>19</v>
      </c>
      <c r="F290" s="161" t="s">
        <v>147</v>
      </c>
      <c r="H290" s="162">
        <v>43.7</v>
      </c>
      <c r="I290" s="163"/>
      <c r="L290" s="159"/>
      <c r="M290" s="164"/>
      <c r="T290" s="165"/>
      <c r="AT290" s="160" t="s">
        <v>142</v>
      </c>
      <c r="AU290" s="160" t="s">
        <v>81</v>
      </c>
      <c r="AV290" s="14" t="s">
        <v>87</v>
      </c>
      <c r="AW290" s="14" t="s">
        <v>33</v>
      </c>
      <c r="AX290" s="14" t="s">
        <v>34</v>
      </c>
      <c r="AY290" s="160" t="s">
        <v>131</v>
      </c>
    </row>
    <row r="291" spans="2:65" s="1" customFormat="1" ht="49.05" customHeight="1">
      <c r="B291" s="33"/>
      <c r="C291" s="128" t="s">
        <v>440</v>
      </c>
      <c r="D291" s="128" t="s">
        <v>134</v>
      </c>
      <c r="E291" s="129" t="s">
        <v>525</v>
      </c>
      <c r="F291" s="130" t="s">
        <v>526</v>
      </c>
      <c r="G291" s="131" t="s">
        <v>325</v>
      </c>
      <c r="H291" s="132">
        <v>1</v>
      </c>
      <c r="I291" s="133"/>
      <c r="J291" s="134">
        <f>ROUND(I291*H291,2)</f>
        <v>0</v>
      </c>
      <c r="K291" s="130" t="s">
        <v>138</v>
      </c>
      <c r="L291" s="33"/>
      <c r="M291" s="135" t="s">
        <v>19</v>
      </c>
      <c r="N291" s="136" t="s">
        <v>44</v>
      </c>
      <c r="P291" s="137">
        <f>O291*H291</f>
        <v>0</v>
      </c>
      <c r="Q291" s="137">
        <v>0</v>
      </c>
      <c r="R291" s="137">
        <f>Q291*H291</f>
        <v>0</v>
      </c>
      <c r="S291" s="137">
        <v>0</v>
      </c>
      <c r="T291" s="138">
        <f>S291*H291</f>
        <v>0</v>
      </c>
      <c r="AR291" s="139" t="s">
        <v>517</v>
      </c>
      <c r="AT291" s="139" t="s">
        <v>134</v>
      </c>
      <c r="AU291" s="139" t="s">
        <v>81</v>
      </c>
      <c r="AY291" s="18" t="s">
        <v>131</v>
      </c>
      <c r="BE291" s="140">
        <f>IF(N291="základní",J291,0)</f>
        <v>0</v>
      </c>
      <c r="BF291" s="140">
        <f>IF(N291="snížená",J291,0)</f>
        <v>0</v>
      </c>
      <c r="BG291" s="140">
        <f>IF(N291="zákl. přenesená",J291,0)</f>
        <v>0</v>
      </c>
      <c r="BH291" s="140">
        <f>IF(N291="sníž. přenesená",J291,0)</f>
        <v>0</v>
      </c>
      <c r="BI291" s="140">
        <f>IF(N291="nulová",J291,0)</f>
        <v>0</v>
      </c>
      <c r="BJ291" s="18" t="s">
        <v>34</v>
      </c>
      <c r="BK291" s="140">
        <f>ROUND(I291*H291,2)</f>
        <v>0</v>
      </c>
      <c r="BL291" s="18" t="s">
        <v>517</v>
      </c>
      <c r="BM291" s="139" t="s">
        <v>1026</v>
      </c>
    </row>
    <row r="292" spans="2:65" s="1" customFormat="1" ht="10.199999999999999" hidden="1">
      <c r="B292" s="33"/>
      <c r="D292" s="141" t="s">
        <v>140</v>
      </c>
      <c r="F292" s="142" t="s">
        <v>528</v>
      </c>
      <c r="I292" s="143"/>
      <c r="L292" s="33"/>
      <c r="M292" s="144"/>
      <c r="T292" s="54"/>
      <c r="AT292" s="18" t="s">
        <v>140</v>
      </c>
      <c r="AU292" s="18" t="s">
        <v>81</v>
      </c>
    </row>
    <row r="293" spans="2:65" s="1" customFormat="1" ht="24.15" customHeight="1">
      <c r="B293" s="33"/>
      <c r="C293" s="128" t="s">
        <v>446</v>
      </c>
      <c r="D293" s="128" t="s">
        <v>134</v>
      </c>
      <c r="E293" s="129" t="s">
        <v>530</v>
      </c>
      <c r="F293" s="130" t="s">
        <v>531</v>
      </c>
      <c r="G293" s="131" t="s">
        <v>214</v>
      </c>
      <c r="H293" s="132">
        <v>43.7</v>
      </c>
      <c r="I293" s="133"/>
      <c r="J293" s="134">
        <f>ROUND(I293*H293,2)</f>
        <v>0</v>
      </c>
      <c r="K293" s="130" t="s">
        <v>138</v>
      </c>
      <c r="L293" s="33"/>
      <c r="M293" s="135" t="s">
        <v>19</v>
      </c>
      <c r="N293" s="136" t="s">
        <v>44</v>
      </c>
      <c r="P293" s="137">
        <f>O293*H293</f>
        <v>0</v>
      </c>
      <c r="Q293" s="137">
        <v>0</v>
      </c>
      <c r="R293" s="137">
        <f>Q293*H293</f>
        <v>0</v>
      </c>
      <c r="S293" s="137">
        <v>0</v>
      </c>
      <c r="T293" s="138">
        <f>S293*H293</f>
        <v>0</v>
      </c>
      <c r="AR293" s="139" t="s">
        <v>517</v>
      </c>
      <c r="AT293" s="139" t="s">
        <v>134</v>
      </c>
      <c r="AU293" s="139" t="s">
        <v>81</v>
      </c>
      <c r="AY293" s="18" t="s">
        <v>131</v>
      </c>
      <c r="BE293" s="140">
        <f>IF(N293="základní",J293,0)</f>
        <v>0</v>
      </c>
      <c r="BF293" s="140">
        <f>IF(N293="snížená",J293,0)</f>
        <v>0</v>
      </c>
      <c r="BG293" s="140">
        <f>IF(N293="zákl. přenesená",J293,0)</f>
        <v>0</v>
      </c>
      <c r="BH293" s="140">
        <f>IF(N293="sníž. přenesená",J293,0)</f>
        <v>0</v>
      </c>
      <c r="BI293" s="140">
        <f>IF(N293="nulová",J293,0)</f>
        <v>0</v>
      </c>
      <c r="BJ293" s="18" t="s">
        <v>34</v>
      </c>
      <c r="BK293" s="140">
        <f>ROUND(I293*H293,2)</f>
        <v>0</v>
      </c>
      <c r="BL293" s="18" t="s">
        <v>517</v>
      </c>
      <c r="BM293" s="139" t="s">
        <v>1027</v>
      </c>
    </row>
    <row r="294" spans="2:65" s="1" customFormat="1" ht="10.199999999999999" hidden="1">
      <c r="B294" s="33"/>
      <c r="D294" s="141" t="s">
        <v>140</v>
      </c>
      <c r="F294" s="142" t="s">
        <v>533</v>
      </c>
      <c r="I294" s="143"/>
      <c r="L294" s="33"/>
      <c r="M294" s="144"/>
      <c r="T294" s="54"/>
      <c r="AT294" s="18" t="s">
        <v>140</v>
      </c>
      <c r="AU294" s="18" t="s">
        <v>81</v>
      </c>
    </row>
    <row r="295" spans="2:65" s="12" customFormat="1" ht="10.199999999999999">
      <c r="B295" s="145"/>
      <c r="D295" s="146" t="s">
        <v>142</v>
      </c>
      <c r="E295" s="147" t="s">
        <v>19</v>
      </c>
      <c r="F295" s="148" t="s">
        <v>1025</v>
      </c>
      <c r="H295" s="147" t="s">
        <v>19</v>
      </c>
      <c r="I295" s="149"/>
      <c r="L295" s="145"/>
      <c r="M295" s="150"/>
      <c r="T295" s="151"/>
      <c r="AT295" s="147" t="s">
        <v>142</v>
      </c>
      <c r="AU295" s="147" t="s">
        <v>81</v>
      </c>
      <c r="AV295" s="12" t="s">
        <v>34</v>
      </c>
      <c r="AW295" s="12" t="s">
        <v>33</v>
      </c>
      <c r="AX295" s="12" t="s">
        <v>73</v>
      </c>
      <c r="AY295" s="147" t="s">
        <v>131</v>
      </c>
    </row>
    <row r="296" spans="2:65" s="13" customFormat="1" ht="10.199999999999999">
      <c r="B296" s="152"/>
      <c r="D296" s="146" t="s">
        <v>142</v>
      </c>
      <c r="E296" s="153" t="s">
        <v>19</v>
      </c>
      <c r="F296" s="154" t="s">
        <v>967</v>
      </c>
      <c r="H296" s="155">
        <v>43.7</v>
      </c>
      <c r="I296" s="156"/>
      <c r="L296" s="152"/>
      <c r="M296" s="157"/>
      <c r="T296" s="158"/>
      <c r="AT296" s="153" t="s">
        <v>142</v>
      </c>
      <c r="AU296" s="153" t="s">
        <v>81</v>
      </c>
      <c r="AV296" s="13" t="s">
        <v>81</v>
      </c>
      <c r="AW296" s="13" t="s">
        <v>33</v>
      </c>
      <c r="AX296" s="13" t="s">
        <v>73</v>
      </c>
      <c r="AY296" s="153" t="s">
        <v>131</v>
      </c>
    </row>
    <row r="297" spans="2:65" s="14" customFormat="1" ht="10.199999999999999">
      <c r="B297" s="159"/>
      <c r="D297" s="146" t="s">
        <v>142</v>
      </c>
      <c r="E297" s="160" t="s">
        <v>19</v>
      </c>
      <c r="F297" s="161" t="s">
        <v>147</v>
      </c>
      <c r="H297" s="162">
        <v>43.7</v>
      </c>
      <c r="I297" s="163"/>
      <c r="L297" s="159"/>
      <c r="M297" s="164"/>
      <c r="T297" s="165"/>
      <c r="AT297" s="160" t="s">
        <v>142</v>
      </c>
      <c r="AU297" s="160" t="s">
        <v>81</v>
      </c>
      <c r="AV297" s="14" t="s">
        <v>87</v>
      </c>
      <c r="AW297" s="14" t="s">
        <v>33</v>
      </c>
      <c r="AX297" s="14" t="s">
        <v>34</v>
      </c>
      <c r="AY297" s="160" t="s">
        <v>131</v>
      </c>
    </row>
    <row r="298" spans="2:65" s="11" customFormat="1" ht="25.95" customHeight="1">
      <c r="B298" s="116"/>
      <c r="D298" s="117" t="s">
        <v>72</v>
      </c>
      <c r="E298" s="118" t="s">
        <v>534</v>
      </c>
      <c r="F298" s="118" t="s">
        <v>535</v>
      </c>
      <c r="I298" s="119"/>
      <c r="J298" s="120">
        <f>BK298</f>
        <v>0</v>
      </c>
      <c r="L298" s="116"/>
      <c r="M298" s="121"/>
      <c r="P298" s="122">
        <f>SUM(P299:P304)</f>
        <v>0</v>
      </c>
      <c r="R298" s="122">
        <f>SUM(R299:R304)</f>
        <v>0</v>
      </c>
      <c r="T298" s="123">
        <f>SUM(T299:T304)</f>
        <v>0</v>
      </c>
      <c r="AR298" s="117" t="s">
        <v>90</v>
      </c>
      <c r="AT298" s="124" t="s">
        <v>72</v>
      </c>
      <c r="AU298" s="124" t="s">
        <v>73</v>
      </c>
      <c r="AY298" s="117" t="s">
        <v>131</v>
      </c>
      <c r="BK298" s="125">
        <f>SUM(BK299:BK304)</f>
        <v>0</v>
      </c>
    </row>
    <row r="299" spans="2:65" s="1" customFormat="1" ht="16.5" customHeight="1">
      <c r="B299" s="33"/>
      <c r="C299" s="128" t="s">
        <v>453</v>
      </c>
      <c r="D299" s="128" t="s">
        <v>134</v>
      </c>
      <c r="E299" s="129" t="s">
        <v>536</v>
      </c>
      <c r="F299" s="130" t="s">
        <v>537</v>
      </c>
      <c r="G299" s="131" t="s">
        <v>538</v>
      </c>
      <c r="H299" s="132">
        <v>1</v>
      </c>
      <c r="I299" s="133"/>
      <c r="J299" s="134">
        <f>ROUND(I299*H299,2)</f>
        <v>0</v>
      </c>
      <c r="K299" s="130" t="s">
        <v>138</v>
      </c>
      <c r="L299" s="33"/>
      <c r="M299" s="135" t="s">
        <v>19</v>
      </c>
      <c r="N299" s="136" t="s">
        <v>44</v>
      </c>
      <c r="P299" s="137">
        <f>O299*H299</f>
        <v>0</v>
      </c>
      <c r="Q299" s="137">
        <v>0</v>
      </c>
      <c r="R299" s="137">
        <f>Q299*H299</f>
        <v>0</v>
      </c>
      <c r="S299" s="137">
        <v>0</v>
      </c>
      <c r="T299" s="138">
        <f>S299*H299</f>
        <v>0</v>
      </c>
      <c r="AR299" s="139" t="s">
        <v>539</v>
      </c>
      <c r="AT299" s="139" t="s">
        <v>134</v>
      </c>
      <c r="AU299" s="139" t="s">
        <v>34</v>
      </c>
      <c r="AY299" s="18" t="s">
        <v>131</v>
      </c>
      <c r="BE299" s="140">
        <f>IF(N299="základní",J299,0)</f>
        <v>0</v>
      </c>
      <c r="BF299" s="140">
        <f>IF(N299="snížená",J299,0)</f>
        <v>0</v>
      </c>
      <c r="BG299" s="140">
        <f>IF(N299="zákl. přenesená",J299,0)</f>
        <v>0</v>
      </c>
      <c r="BH299" s="140">
        <f>IF(N299="sníž. přenesená",J299,0)</f>
        <v>0</v>
      </c>
      <c r="BI299" s="140">
        <f>IF(N299="nulová",J299,0)</f>
        <v>0</v>
      </c>
      <c r="BJ299" s="18" t="s">
        <v>34</v>
      </c>
      <c r="BK299" s="140">
        <f>ROUND(I299*H299,2)</f>
        <v>0</v>
      </c>
      <c r="BL299" s="18" t="s">
        <v>539</v>
      </c>
      <c r="BM299" s="139" t="s">
        <v>1028</v>
      </c>
    </row>
    <row r="300" spans="2:65" s="1" customFormat="1" ht="10.199999999999999" hidden="1">
      <c r="B300" s="33"/>
      <c r="D300" s="141" t="s">
        <v>140</v>
      </c>
      <c r="F300" s="142" t="s">
        <v>541</v>
      </c>
      <c r="I300" s="143"/>
      <c r="L300" s="33"/>
      <c r="M300" s="144"/>
      <c r="T300" s="54"/>
      <c r="AT300" s="18" t="s">
        <v>140</v>
      </c>
      <c r="AU300" s="18" t="s">
        <v>34</v>
      </c>
    </row>
    <row r="301" spans="2:65" s="1" customFormat="1" ht="16.5" customHeight="1">
      <c r="B301" s="33"/>
      <c r="C301" s="128" t="s">
        <v>458</v>
      </c>
      <c r="D301" s="128" t="s">
        <v>134</v>
      </c>
      <c r="E301" s="129" t="s">
        <v>543</v>
      </c>
      <c r="F301" s="130" t="s">
        <v>544</v>
      </c>
      <c r="G301" s="131" t="s">
        <v>538</v>
      </c>
      <c r="H301" s="132">
        <v>1</v>
      </c>
      <c r="I301" s="133"/>
      <c r="J301" s="134">
        <f>ROUND(I301*H301,2)</f>
        <v>0</v>
      </c>
      <c r="K301" s="130" t="s">
        <v>19</v>
      </c>
      <c r="L301" s="33"/>
      <c r="M301" s="135" t="s">
        <v>19</v>
      </c>
      <c r="N301" s="136" t="s">
        <v>44</v>
      </c>
      <c r="P301" s="137">
        <f>O301*H301</f>
        <v>0</v>
      </c>
      <c r="Q301" s="137">
        <v>0</v>
      </c>
      <c r="R301" s="137">
        <f>Q301*H301</f>
        <v>0</v>
      </c>
      <c r="S301" s="137">
        <v>0</v>
      </c>
      <c r="T301" s="138">
        <f>S301*H301</f>
        <v>0</v>
      </c>
      <c r="AR301" s="139" t="s">
        <v>87</v>
      </c>
      <c r="AT301" s="139" t="s">
        <v>134</v>
      </c>
      <c r="AU301" s="139" t="s">
        <v>34</v>
      </c>
      <c r="AY301" s="18" t="s">
        <v>131</v>
      </c>
      <c r="BE301" s="140">
        <f>IF(N301="základní",J301,0)</f>
        <v>0</v>
      </c>
      <c r="BF301" s="140">
        <f>IF(N301="snížená",J301,0)</f>
        <v>0</v>
      </c>
      <c r="BG301" s="140">
        <f>IF(N301="zákl. přenesená",J301,0)</f>
        <v>0</v>
      </c>
      <c r="BH301" s="140">
        <f>IF(N301="sníž. přenesená",J301,0)</f>
        <v>0</v>
      </c>
      <c r="BI301" s="140">
        <f>IF(N301="nulová",J301,0)</f>
        <v>0</v>
      </c>
      <c r="BJ301" s="18" t="s">
        <v>34</v>
      </c>
      <c r="BK301" s="140">
        <f>ROUND(I301*H301,2)</f>
        <v>0</v>
      </c>
      <c r="BL301" s="18" t="s">
        <v>87</v>
      </c>
      <c r="BM301" s="139" t="s">
        <v>1029</v>
      </c>
    </row>
    <row r="302" spans="2:65" s="1" customFormat="1" ht="28.8">
      <c r="B302" s="33"/>
      <c r="D302" s="146" t="s">
        <v>368</v>
      </c>
      <c r="F302" s="183" t="s">
        <v>546</v>
      </c>
      <c r="I302" s="143"/>
      <c r="L302" s="33"/>
      <c r="M302" s="144"/>
      <c r="T302" s="54"/>
      <c r="AT302" s="18" t="s">
        <v>368</v>
      </c>
      <c r="AU302" s="18" t="s">
        <v>34</v>
      </c>
    </row>
    <row r="303" spans="2:65" s="1" customFormat="1" ht="16.5" customHeight="1">
      <c r="B303" s="33"/>
      <c r="C303" s="128" t="s">
        <v>465</v>
      </c>
      <c r="D303" s="128" t="s">
        <v>134</v>
      </c>
      <c r="E303" s="129" t="s">
        <v>547</v>
      </c>
      <c r="F303" s="130" t="s">
        <v>548</v>
      </c>
      <c r="G303" s="131" t="s">
        <v>538</v>
      </c>
      <c r="H303" s="132">
        <v>1</v>
      </c>
      <c r="I303" s="133"/>
      <c r="J303" s="134">
        <f>ROUND(I303*H303,2)</f>
        <v>0</v>
      </c>
      <c r="K303" s="130" t="s">
        <v>138</v>
      </c>
      <c r="L303" s="33"/>
      <c r="M303" s="135" t="s">
        <v>19</v>
      </c>
      <c r="N303" s="136" t="s">
        <v>44</v>
      </c>
      <c r="P303" s="137">
        <f>O303*H303</f>
        <v>0</v>
      </c>
      <c r="Q303" s="137">
        <v>0</v>
      </c>
      <c r="R303" s="137">
        <f>Q303*H303</f>
        <v>0</v>
      </c>
      <c r="S303" s="137">
        <v>0</v>
      </c>
      <c r="T303" s="138">
        <f>S303*H303</f>
        <v>0</v>
      </c>
      <c r="AR303" s="139" t="s">
        <v>539</v>
      </c>
      <c r="AT303" s="139" t="s">
        <v>134</v>
      </c>
      <c r="AU303" s="139" t="s">
        <v>34</v>
      </c>
      <c r="AY303" s="18" t="s">
        <v>131</v>
      </c>
      <c r="BE303" s="140">
        <f>IF(N303="základní",J303,0)</f>
        <v>0</v>
      </c>
      <c r="BF303" s="140">
        <f>IF(N303="snížená",J303,0)</f>
        <v>0</v>
      </c>
      <c r="BG303" s="140">
        <f>IF(N303="zákl. přenesená",J303,0)</f>
        <v>0</v>
      </c>
      <c r="BH303" s="140">
        <f>IF(N303="sníž. přenesená",J303,0)</f>
        <v>0</v>
      </c>
      <c r="BI303" s="140">
        <f>IF(N303="nulová",J303,0)</f>
        <v>0</v>
      </c>
      <c r="BJ303" s="18" t="s">
        <v>34</v>
      </c>
      <c r="BK303" s="140">
        <f>ROUND(I303*H303,2)</f>
        <v>0</v>
      </c>
      <c r="BL303" s="18" t="s">
        <v>539</v>
      </c>
      <c r="BM303" s="139" t="s">
        <v>1030</v>
      </c>
    </row>
    <row r="304" spans="2:65" s="1" customFormat="1" ht="10.199999999999999" hidden="1">
      <c r="B304" s="33"/>
      <c r="D304" s="141" t="s">
        <v>140</v>
      </c>
      <c r="F304" s="142" t="s">
        <v>550</v>
      </c>
      <c r="I304" s="143"/>
      <c r="L304" s="33"/>
      <c r="M304" s="184"/>
      <c r="N304" s="185"/>
      <c r="O304" s="185"/>
      <c r="P304" s="185"/>
      <c r="Q304" s="185"/>
      <c r="R304" s="185"/>
      <c r="S304" s="185"/>
      <c r="T304" s="186"/>
      <c r="AT304" s="18" t="s">
        <v>140</v>
      </c>
      <c r="AU304" s="18" t="s">
        <v>34</v>
      </c>
    </row>
    <row r="305" spans="2:12" s="1" customFormat="1" ht="6.9" customHeight="1">
      <c r="B305" s="42"/>
      <c r="C305" s="43"/>
      <c r="D305" s="43"/>
      <c r="E305" s="43"/>
      <c r="F305" s="43"/>
      <c r="G305" s="43"/>
      <c r="H305" s="43"/>
      <c r="I305" s="43"/>
      <c r="J305" s="43"/>
      <c r="K305" s="43"/>
      <c r="L305" s="33"/>
    </row>
  </sheetData>
  <sheetProtection algorithmName="SHA-512" hashValue="jtcRnut4q7uq0JHWuwVYP3LyIPZu83Ao4xcmyQheE38mdJgWHeXBjfheKAdMt9Lh/ByHaOv8lcTD702RjKqNkw==" saltValue="VckdGVSS/b4RWhl9mebs3KltJgS+EUQ5Q/3RBMpeljzuio0m0eCmrjfTR1ODKDPKENtRU60/6mWJr0HF0SHqEA==" spinCount="100000" sheet="1" objects="1" scenarios="1" formatColumns="0" formatRows="0" autoFilter="0"/>
  <autoFilter ref="C94:K304" xr:uid="{00000000-0009-0000-0000-000004000000}">
    <filterColumn colId="1">
      <filters blank="1">
        <filter val="D"/>
        <filter val="K"/>
        <filter val="M"/>
        <filter val="P"/>
        <filter val="VV"/>
      </filters>
    </filterColumn>
  </autoFilter>
  <mergeCells count="9">
    <mergeCell ref="E50:H50"/>
    <mergeCell ref="E85:H85"/>
    <mergeCell ref="E87:H87"/>
    <mergeCell ref="L2:V2"/>
    <mergeCell ref="E7:H7"/>
    <mergeCell ref="E9:H9"/>
    <mergeCell ref="E18:H18"/>
    <mergeCell ref="E27:H27"/>
    <mergeCell ref="E48:H48"/>
  </mergeCells>
  <hyperlinks>
    <hyperlink ref="F99" r:id="rId1" xr:uid="{00000000-0004-0000-0400-000000000000}"/>
    <hyperlink ref="F105" r:id="rId2" xr:uid="{00000000-0004-0000-0400-000001000000}"/>
    <hyperlink ref="F110" r:id="rId3" xr:uid="{00000000-0004-0000-0400-000002000000}"/>
    <hyperlink ref="F115" r:id="rId4" xr:uid="{00000000-0004-0000-0400-000003000000}"/>
    <hyperlink ref="F120" r:id="rId5" xr:uid="{00000000-0004-0000-0400-000004000000}"/>
    <hyperlink ref="F125" r:id="rId6" xr:uid="{00000000-0004-0000-0400-000005000000}"/>
    <hyperlink ref="F139" r:id="rId7" xr:uid="{00000000-0004-0000-0400-000006000000}"/>
    <hyperlink ref="F145" r:id="rId8" xr:uid="{00000000-0004-0000-0400-000007000000}"/>
    <hyperlink ref="F149" r:id="rId9" xr:uid="{00000000-0004-0000-0400-000008000000}"/>
    <hyperlink ref="F152" r:id="rId10" xr:uid="{00000000-0004-0000-0400-000009000000}"/>
    <hyperlink ref="F154" r:id="rId11" xr:uid="{00000000-0004-0000-0400-00000A000000}"/>
    <hyperlink ref="F158" r:id="rId12" xr:uid="{00000000-0004-0000-0400-00000B000000}"/>
    <hyperlink ref="F161" r:id="rId13" xr:uid="{00000000-0004-0000-0400-00000C000000}"/>
    <hyperlink ref="F163" r:id="rId14" xr:uid="{00000000-0004-0000-0400-00000D000000}"/>
    <hyperlink ref="F170" r:id="rId15" xr:uid="{00000000-0004-0000-0400-00000E000000}"/>
    <hyperlink ref="F175" r:id="rId16" xr:uid="{00000000-0004-0000-0400-00000F000000}"/>
    <hyperlink ref="F184" r:id="rId17" xr:uid="{00000000-0004-0000-0400-000010000000}"/>
    <hyperlink ref="F186" r:id="rId18" xr:uid="{00000000-0004-0000-0400-000011000000}"/>
    <hyperlink ref="F188" r:id="rId19" xr:uid="{00000000-0004-0000-0400-000012000000}"/>
    <hyperlink ref="F190" r:id="rId20" xr:uid="{00000000-0004-0000-0400-000013000000}"/>
    <hyperlink ref="F193" r:id="rId21" xr:uid="{00000000-0004-0000-0400-000014000000}"/>
    <hyperlink ref="F196" r:id="rId22" xr:uid="{00000000-0004-0000-0400-000015000000}"/>
    <hyperlink ref="F200" r:id="rId23" xr:uid="{00000000-0004-0000-0400-000016000000}"/>
    <hyperlink ref="F207" r:id="rId24" xr:uid="{00000000-0004-0000-0400-000017000000}"/>
    <hyperlink ref="F219" r:id="rId25" xr:uid="{00000000-0004-0000-0400-000018000000}"/>
    <hyperlink ref="F232" r:id="rId26" xr:uid="{00000000-0004-0000-0400-000019000000}"/>
    <hyperlink ref="F235" r:id="rId27" xr:uid="{00000000-0004-0000-0400-00001A000000}"/>
    <hyperlink ref="F237" r:id="rId28" xr:uid="{00000000-0004-0000-0400-00001B000000}"/>
    <hyperlink ref="F241" r:id="rId29" xr:uid="{00000000-0004-0000-0400-00001C000000}"/>
    <hyperlink ref="F248" r:id="rId30" xr:uid="{00000000-0004-0000-0400-00001D000000}"/>
    <hyperlink ref="F251" r:id="rId31" xr:uid="{00000000-0004-0000-0400-00001E000000}"/>
    <hyperlink ref="F256" r:id="rId32" xr:uid="{00000000-0004-0000-0400-00001F000000}"/>
    <hyperlink ref="F261" r:id="rId33" xr:uid="{00000000-0004-0000-0400-000020000000}"/>
    <hyperlink ref="F266" r:id="rId34" xr:uid="{00000000-0004-0000-0400-000021000000}"/>
    <hyperlink ref="F271" r:id="rId35" xr:uid="{00000000-0004-0000-0400-000022000000}"/>
    <hyperlink ref="F276" r:id="rId36" xr:uid="{00000000-0004-0000-0400-000023000000}"/>
    <hyperlink ref="F279" r:id="rId37" xr:uid="{00000000-0004-0000-0400-000024000000}"/>
    <hyperlink ref="F286" r:id="rId38" xr:uid="{00000000-0004-0000-0400-000025000000}"/>
    <hyperlink ref="F292" r:id="rId39" xr:uid="{00000000-0004-0000-0400-000026000000}"/>
    <hyperlink ref="F294" r:id="rId40" xr:uid="{00000000-0004-0000-0400-000027000000}"/>
    <hyperlink ref="F300" r:id="rId41" xr:uid="{00000000-0004-0000-0400-000028000000}"/>
    <hyperlink ref="F304" r:id="rId42" xr:uid="{00000000-0004-0000-0400-000029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4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filterMode="1">
    <pageSetUpPr fitToPage="1"/>
  </sheetPr>
  <dimension ref="B2:BM383"/>
  <sheetViews>
    <sheetView showGridLines="0" tabSelected="1" topLeftCell="A83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88"/>
      <c r="M2" s="288"/>
      <c r="N2" s="288"/>
      <c r="O2" s="288"/>
      <c r="P2" s="288"/>
      <c r="Q2" s="288"/>
      <c r="R2" s="288"/>
      <c r="S2" s="288"/>
      <c r="T2" s="288"/>
      <c r="U2" s="288"/>
      <c r="V2" s="288"/>
      <c r="AT2" s="18" t="s">
        <v>92</v>
      </c>
    </row>
    <row r="3" spans="2:46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2:46" ht="24.9" customHeight="1">
      <c r="B4" s="21"/>
      <c r="D4" s="22" t="s">
        <v>93</v>
      </c>
      <c r="L4" s="21"/>
      <c r="M4" s="86" t="s">
        <v>10</v>
      </c>
      <c r="AT4" s="18" t="s">
        <v>4</v>
      </c>
    </row>
    <row r="5" spans="2:46" ht="6.9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03" t="str">
        <f>'Rekapitulace stavby'!K6</f>
        <v>Nemocnice Karviná-Ráj - oprava střech kotelny</v>
      </c>
      <c r="F7" s="304"/>
      <c r="G7" s="304"/>
      <c r="H7" s="304"/>
      <c r="L7" s="21"/>
    </row>
    <row r="8" spans="2:46" s="1" customFormat="1" ht="12" customHeight="1">
      <c r="B8" s="33"/>
      <c r="D8" s="28" t="s">
        <v>94</v>
      </c>
      <c r="L8" s="33"/>
    </row>
    <row r="9" spans="2:46" s="1" customFormat="1" ht="16.5" customHeight="1">
      <c r="B9" s="33"/>
      <c r="E9" s="266" t="s">
        <v>1031</v>
      </c>
      <c r="F9" s="305"/>
      <c r="G9" s="305"/>
      <c r="H9" s="305"/>
      <c r="L9" s="33"/>
    </row>
    <row r="10" spans="2:46" s="1" customFormat="1" ht="10.199999999999999">
      <c r="B10" s="33"/>
      <c r="L10" s="33"/>
    </row>
    <row r="11" spans="2:46" s="1" customFormat="1" ht="12" customHeight="1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</row>
    <row r="12" spans="2:46" s="1" customFormat="1" ht="12" customHeight="1">
      <c r="B12" s="33"/>
      <c r="D12" s="28" t="s">
        <v>21</v>
      </c>
      <c r="F12" s="26" t="s">
        <v>36</v>
      </c>
      <c r="I12" s="28" t="s">
        <v>23</v>
      </c>
      <c r="J12" s="50" t="str">
        <f>'Rekapitulace stavby'!AN8</f>
        <v>8. 9. 2023</v>
      </c>
      <c r="L12" s="33"/>
    </row>
    <row r="13" spans="2:46" s="1" customFormat="1" ht="10.8" customHeight="1">
      <c r="B13" s="33"/>
      <c r="L13" s="33"/>
    </row>
    <row r="14" spans="2:46" s="1" customFormat="1" ht="12" customHeight="1">
      <c r="B14" s="33"/>
      <c r="D14" s="28" t="s">
        <v>25</v>
      </c>
      <c r="I14" s="28" t="s">
        <v>26</v>
      </c>
      <c r="J14" s="26" t="str">
        <f>IF('Rekapitulace stavby'!AN10="","",'Rekapitulace stavby'!AN10)</f>
        <v/>
      </c>
      <c r="L14" s="33"/>
    </row>
    <row r="15" spans="2:46" s="1" customFormat="1" ht="18" customHeight="1">
      <c r="B15" s="33"/>
      <c r="E15" s="26" t="str">
        <f>IF('Rekapitulace stavby'!E11="","",'Rekapitulace stavby'!E11)</f>
        <v>Nemocnice Karviná-Ráj, p.o.</v>
      </c>
      <c r="I15" s="28" t="s">
        <v>28</v>
      </c>
      <c r="J15" s="26" t="str">
        <f>IF('Rekapitulace stavby'!AN11="","",'Rekapitulace stavby'!AN11)</f>
        <v/>
      </c>
      <c r="L15" s="33"/>
    </row>
    <row r="16" spans="2:46" s="1" customFormat="1" ht="6.9" customHeight="1">
      <c r="B16" s="33"/>
      <c r="L16" s="33"/>
    </row>
    <row r="17" spans="2:12" s="1" customFormat="1" ht="12" customHeight="1">
      <c r="B17" s="33"/>
      <c r="D17" s="28" t="s">
        <v>29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306" t="str">
        <f>'Rekapitulace stavby'!E14</f>
        <v>Vyplň údaj</v>
      </c>
      <c r="F18" s="287"/>
      <c r="G18" s="287"/>
      <c r="H18" s="287"/>
      <c r="I18" s="28" t="s">
        <v>28</v>
      </c>
      <c r="J18" s="29" t="str">
        <f>'Rekapitulace stavby'!AN14</f>
        <v>Vyplň údaj</v>
      </c>
      <c r="L18" s="33"/>
    </row>
    <row r="19" spans="2:12" s="1" customFormat="1" ht="6.9" customHeight="1">
      <c r="B19" s="33"/>
      <c r="L19" s="33"/>
    </row>
    <row r="20" spans="2:12" s="1" customFormat="1" ht="12" customHeight="1">
      <c r="B20" s="33"/>
      <c r="D20" s="28" t="s">
        <v>31</v>
      </c>
      <c r="I20" s="28" t="s">
        <v>26</v>
      </c>
      <c r="J20" s="26" t="str">
        <f>IF('Rekapitulace stavby'!AN16="","",'Rekapitulace stavby'!AN16)</f>
        <v/>
      </c>
      <c r="L20" s="33"/>
    </row>
    <row r="21" spans="2:12" s="1" customFormat="1" ht="18" customHeight="1">
      <c r="B21" s="33"/>
      <c r="E21" s="26" t="str">
        <f>IF('Rekapitulace stavby'!E17="","",'Rekapitulace stavby'!E17)</f>
        <v>ing. Jiří Majer</v>
      </c>
      <c r="I21" s="28" t="s">
        <v>28</v>
      </c>
      <c r="J21" s="26" t="str">
        <f>IF('Rekapitulace stavby'!AN17="","",'Rekapitulace stavby'!AN17)</f>
        <v/>
      </c>
      <c r="L21" s="33"/>
    </row>
    <row r="22" spans="2:12" s="1" customFormat="1" ht="6.9" customHeight="1">
      <c r="B22" s="33"/>
      <c r="L22" s="33"/>
    </row>
    <row r="23" spans="2:12" s="1" customFormat="1" ht="12" customHeight="1">
      <c r="B23" s="33"/>
      <c r="D23" s="28" t="s">
        <v>35</v>
      </c>
      <c r="I23" s="28" t="s">
        <v>26</v>
      </c>
      <c r="J23" s="26" t="str">
        <f>IF('Rekapitulace stavby'!AN19="","",'Rekapitulace stavby'!AN19)</f>
        <v/>
      </c>
      <c r="L23" s="33"/>
    </row>
    <row r="24" spans="2:12" s="1" customFormat="1" ht="18" customHeight="1">
      <c r="B24" s="33"/>
      <c r="E24" s="26" t="str">
        <f>IF('Rekapitulace stavby'!E20="","",'Rekapitulace stavby'!E20)</f>
        <v xml:space="preserve"> </v>
      </c>
      <c r="I24" s="28" t="s">
        <v>28</v>
      </c>
      <c r="J24" s="26" t="str">
        <f>IF('Rekapitulace stavby'!AN20="","",'Rekapitulace stavby'!AN20)</f>
        <v/>
      </c>
      <c r="L24" s="33"/>
    </row>
    <row r="25" spans="2:12" s="1" customFormat="1" ht="6.9" customHeight="1">
      <c r="B25" s="33"/>
      <c r="L25" s="33"/>
    </row>
    <row r="26" spans="2:12" s="1" customFormat="1" ht="12" customHeight="1">
      <c r="B26" s="33"/>
      <c r="D26" s="28" t="s">
        <v>37</v>
      </c>
      <c r="L26" s="33"/>
    </row>
    <row r="27" spans="2:12" s="7" customFormat="1" ht="16.5" customHeight="1">
      <c r="B27" s="87"/>
      <c r="E27" s="292" t="s">
        <v>19</v>
      </c>
      <c r="F27" s="292"/>
      <c r="G27" s="292"/>
      <c r="H27" s="292"/>
      <c r="L27" s="87"/>
    </row>
    <row r="28" spans="2:12" s="1" customFormat="1" ht="6.9" customHeight="1">
      <c r="B28" s="33"/>
      <c r="L28" s="33"/>
    </row>
    <row r="29" spans="2:12" s="1" customFormat="1" ht="6.9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88" t="s">
        <v>39</v>
      </c>
      <c r="J30" s="64">
        <f>ROUND(J96, 0)</f>
        <v>0</v>
      </c>
      <c r="L30" s="33"/>
    </row>
    <row r="31" spans="2:12" s="1" customFormat="1" ht="6.9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" customHeight="1">
      <c r="B32" s="33"/>
      <c r="F32" s="36" t="s">
        <v>41</v>
      </c>
      <c r="I32" s="36" t="s">
        <v>40</v>
      </c>
      <c r="J32" s="36" t="s">
        <v>42</v>
      </c>
      <c r="L32" s="33"/>
    </row>
    <row r="33" spans="2:12" s="1" customFormat="1" ht="14.4" customHeight="1">
      <c r="B33" s="33"/>
      <c r="D33" s="53" t="s">
        <v>43</v>
      </c>
      <c r="E33" s="28" t="s">
        <v>44</v>
      </c>
      <c r="F33" s="89">
        <f>ROUND((SUM(BE96:BE382)),  0)</f>
        <v>0</v>
      </c>
      <c r="I33" s="90">
        <v>0.21</v>
      </c>
      <c r="J33" s="89">
        <f>ROUND(((SUM(BE96:BE382))*I33),  0)</f>
        <v>0</v>
      </c>
      <c r="L33" s="33"/>
    </row>
    <row r="34" spans="2:12" s="1" customFormat="1" ht="14.4" customHeight="1">
      <c r="B34" s="33"/>
      <c r="E34" s="28" t="s">
        <v>45</v>
      </c>
      <c r="F34" s="89">
        <f>ROUND((SUM(BF96:BF382)),  0)</f>
        <v>0</v>
      </c>
      <c r="I34" s="90">
        <v>0.15</v>
      </c>
      <c r="J34" s="89">
        <f>ROUND(((SUM(BF96:BF382))*I34),  0)</f>
        <v>0</v>
      </c>
      <c r="L34" s="33"/>
    </row>
    <row r="35" spans="2:12" s="1" customFormat="1" ht="14.4" hidden="1" customHeight="1">
      <c r="B35" s="33"/>
      <c r="E35" s="28" t="s">
        <v>46</v>
      </c>
      <c r="F35" s="89">
        <f>ROUND((SUM(BG96:BG382)),  0)</f>
        <v>0</v>
      </c>
      <c r="I35" s="90">
        <v>0.21</v>
      </c>
      <c r="J35" s="89">
        <f>0</f>
        <v>0</v>
      </c>
      <c r="L35" s="33"/>
    </row>
    <row r="36" spans="2:12" s="1" customFormat="1" ht="14.4" hidden="1" customHeight="1">
      <c r="B36" s="33"/>
      <c r="E36" s="28" t="s">
        <v>47</v>
      </c>
      <c r="F36" s="89">
        <f>ROUND((SUM(BH96:BH382)),  0)</f>
        <v>0</v>
      </c>
      <c r="I36" s="90">
        <v>0.15</v>
      </c>
      <c r="J36" s="89">
        <f>0</f>
        <v>0</v>
      </c>
      <c r="L36" s="33"/>
    </row>
    <row r="37" spans="2:12" s="1" customFormat="1" ht="14.4" hidden="1" customHeight="1">
      <c r="B37" s="33"/>
      <c r="E37" s="28" t="s">
        <v>48</v>
      </c>
      <c r="F37" s="89">
        <f>ROUND((SUM(BI96:BI382)),  0)</f>
        <v>0</v>
      </c>
      <c r="I37" s="90">
        <v>0</v>
      </c>
      <c r="J37" s="89">
        <f>0</f>
        <v>0</v>
      </c>
      <c r="L37" s="33"/>
    </row>
    <row r="38" spans="2:12" s="1" customFormat="1" ht="6.9" customHeight="1">
      <c r="B38" s="33"/>
      <c r="L38" s="33"/>
    </row>
    <row r="39" spans="2:12" s="1" customFormat="1" ht="25.35" customHeight="1">
      <c r="B39" s="33"/>
      <c r="C39" s="91"/>
      <c r="D39" s="92" t="s">
        <v>49</v>
      </c>
      <c r="E39" s="55"/>
      <c r="F39" s="55"/>
      <c r="G39" s="93" t="s">
        <v>50</v>
      </c>
      <c r="H39" s="94" t="s">
        <v>51</v>
      </c>
      <c r="I39" s="55"/>
      <c r="J39" s="95">
        <f>SUM(J30:J37)</f>
        <v>0</v>
      </c>
      <c r="K39" s="96"/>
      <c r="L39" s="33"/>
    </row>
    <row r="40" spans="2:12" s="1" customFormat="1" ht="14.4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" customHeight="1">
      <c r="B45" s="33"/>
      <c r="C45" s="22" t="s">
        <v>96</v>
      </c>
      <c r="L45" s="33"/>
    </row>
    <row r="46" spans="2:12" s="1" customFormat="1" ht="6.9" customHeight="1">
      <c r="B46" s="33"/>
      <c r="L46" s="33"/>
    </row>
    <row r="47" spans="2:12" s="1" customFormat="1" ht="12" customHeight="1">
      <c r="B47" s="33"/>
      <c r="C47" s="28" t="s">
        <v>16</v>
      </c>
      <c r="L47" s="33"/>
    </row>
    <row r="48" spans="2:12" s="1" customFormat="1" ht="16.5" customHeight="1">
      <c r="B48" s="33"/>
      <c r="E48" s="303" t="str">
        <f>E7</f>
        <v>Nemocnice Karviná-Ráj - oprava střech kotelny</v>
      </c>
      <c r="F48" s="304"/>
      <c r="G48" s="304"/>
      <c r="H48" s="304"/>
      <c r="L48" s="33"/>
    </row>
    <row r="49" spans="2:47" s="1" customFormat="1" ht="12" customHeight="1">
      <c r="B49" s="33"/>
      <c r="C49" s="28" t="s">
        <v>94</v>
      </c>
      <c r="L49" s="33"/>
    </row>
    <row r="50" spans="2:47" s="1" customFormat="1" ht="16.5" customHeight="1">
      <c r="B50" s="33"/>
      <c r="E50" s="266" t="str">
        <f>E9</f>
        <v>5 - Střechy 8+9</v>
      </c>
      <c r="F50" s="305"/>
      <c r="G50" s="305"/>
      <c r="H50" s="305"/>
      <c r="L50" s="33"/>
    </row>
    <row r="51" spans="2:47" s="1" customFormat="1" ht="6.9" customHeight="1">
      <c r="B51" s="33"/>
      <c r="L51" s="33"/>
    </row>
    <row r="52" spans="2:47" s="1" customFormat="1" ht="12" customHeight="1">
      <c r="B52" s="33"/>
      <c r="C52" s="28" t="s">
        <v>21</v>
      </c>
      <c r="F52" s="26" t="str">
        <f>F12</f>
        <v xml:space="preserve"> </v>
      </c>
      <c r="I52" s="28" t="s">
        <v>23</v>
      </c>
      <c r="J52" s="50" t="str">
        <f>IF(J12="","",J12)</f>
        <v>8. 9. 2023</v>
      </c>
      <c r="L52" s="33"/>
    </row>
    <row r="53" spans="2:47" s="1" customFormat="1" ht="6.9" customHeight="1">
      <c r="B53" s="33"/>
      <c r="L53" s="33"/>
    </row>
    <row r="54" spans="2:47" s="1" customFormat="1" ht="15.15" customHeight="1">
      <c r="B54" s="33"/>
      <c r="C54" s="28" t="s">
        <v>25</v>
      </c>
      <c r="F54" s="26" t="str">
        <f>E15</f>
        <v>Nemocnice Karviná-Ráj, p.o.</v>
      </c>
      <c r="I54" s="28" t="s">
        <v>31</v>
      </c>
      <c r="J54" s="31" t="str">
        <f>E21</f>
        <v>ing. Jiří Majer</v>
      </c>
      <c r="L54" s="33"/>
    </row>
    <row r="55" spans="2:47" s="1" customFormat="1" ht="15.15" customHeight="1">
      <c r="B55" s="33"/>
      <c r="C55" s="28" t="s">
        <v>29</v>
      </c>
      <c r="F55" s="26" t="str">
        <f>IF(E18="","",E18)</f>
        <v>Vyplň údaj</v>
      </c>
      <c r="I55" s="28" t="s">
        <v>35</v>
      </c>
      <c r="J55" s="31" t="str">
        <f>E24</f>
        <v xml:space="preserve"> 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97" t="s">
        <v>97</v>
      </c>
      <c r="D57" s="91"/>
      <c r="E57" s="91"/>
      <c r="F57" s="91"/>
      <c r="G57" s="91"/>
      <c r="H57" s="91"/>
      <c r="I57" s="91"/>
      <c r="J57" s="98" t="s">
        <v>98</v>
      </c>
      <c r="K57" s="91"/>
      <c r="L57" s="33"/>
    </row>
    <row r="58" spans="2:47" s="1" customFormat="1" ht="10.35" customHeight="1">
      <c r="B58" s="33"/>
      <c r="L58" s="33"/>
    </row>
    <row r="59" spans="2:47" s="1" customFormat="1" ht="22.8" customHeight="1">
      <c r="B59" s="33"/>
      <c r="C59" s="99" t="s">
        <v>71</v>
      </c>
      <c r="J59" s="64">
        <f>J96</f>
        <v>0</v>
      </c>
      <c r="L59" s="33"/>
      <c r="AU59" s="18" t="s">
        <v>99</v>
      </c>
    </row>
    <row r="60" spans="2:47" s="8" customFormat="1" ht="24.9" customHeight="1">
      <c r="B60" s="100"/>
      <c r="D60" s="101" t="s">
        <v>100</v>
      </c>
      <c r="E60" s="102"/>
      <c r="F60" s="102"/>
      <c r="G60" s="102"/>
      <c r="H60" s="102"/>
      <c r="I60" s="102"/>
      <c r="J60" s="103">
        <f>J97</f>
        <v>0</v>
      </c>
      <c r="L60" s="100"/>
    </row>
    <row r="61" spans="2:47" s="9" customFormat="1" ht="19.95" customHeight="1">
      <c r="B61" s="104"/>
      <c r="D61" s="105" t="s">
        <v>552</v>
      </c>
      <c r="E61" s="106"/>
      <c r="F61" s="106"/>
      <c r="G61" s="106"/>
      <c r="H61" s="106"/>
      <c r="I61" s="106"/>
      <c r="J61" s="107">
        <f>J98</f>
        <v>0</v>
      </c>
      <c r="L61" s="104"/>
    </row>
    <row r="62" spans="2:47" s="9" customFormat="1" ht="19.95" customHeight="1">
      <c r="B62" s="104"/>
      <c r="D62" s="105" t="s">
        <v>101</v>
      </c>
      <c r="E62" s="106"/>
      <c r="F62" s="106"/>
      <c r="G62" s="106"/>
      <c r="H62" s="106"/>
      <c r="I62" s="106"/>
      <c r="J62" s="107">
        <f>J104</f>
        <v>0</v>
      </c>
      <c r="L62" s="104"/>
    </row>
    <row r="63" spans="2:47" s="9" customFormat="1" ht="19.95" customHeight="1">
      <c r="B63" s="104"/>
      <c r="D63" s="105" t="s">
        <v>102</v>
      </c>
      <c r="E63" s="106"/>
      <c r="F63" s="106"/>
      <c r="G63" s="106"/>
      <c r="H63" s="106"/>
      <c r="I63" s="106"/>
      <c r="J63" s="107">
        <f>J147</f>
        <v>0</v>
      </c>
      <c r="L63" s="104"/>
    </row>
    <row r="64" spans="2:47" s="9" customFormat="1" ht="19.95" customHeight="1">
      <c r="B64" s="104"/>
      <c r="D64" s="105" t="s">
        <v>103</v>
      </c>
      <c r="E64" s="106"/>
      <c r="F64" s="106"/>
      <c r="G64" s="106"/>
      <c r="H64" s="106"/>
      <c r="I64" s="106"/>
      <c r="J64" s="107">
        <f>J187</f>
        <v>0</v>
      </c>
      <c r="L64" s="104"/>
    </row>
    <row r="65" spans="2:12" s="9" customFormat="1" ht="19.95" customHeight="1">
      <c r="B65" s="104"/>
      <c r="D65" s="105" t="s">
        <v>104</v>
      </c>
      <c r="E65" s="106"/>
      <c r="F65" s="106"/>
      <c r="G65" s="106"/>
      <c r="H65" s="106"/>
      <c r="I65" s="106"/>
      <c r="J65" s="107">
        <f>J189</f>
        <v>0</v>
      </c>
      <c r="L65" s="104"/>
    </row>
    <row r="66" spans="2:12" s="9" customFormat="1" ht="19.95" customHeight="1">
      <c r="B66" s="104"/>
      <c r="D66" s="105" t="s">
        <v>105</v>
      </c>
      <c r="E66" s="106"/>
      <c r="F66" s="106"/>
      <c r="G66" s="106"/>
      <c r="H66" s="106"/>
      <c r="I66" s="106"/>
      <c r="J66" s="107">
        <f>J202</f>
        <v>0</v>
      </c>
      <c r="L66" s="104"/>
    </row>
    <row r="67" spans="2:12" s="8" customFormat="1" ht="24.9" customHeight="1">
      <c r="B67" s="100"/>
      <c r="D67" s="101" t="s">
        <v>106</v>
      </c>
      <c r="E67" s="102"/>
      <c r="F67" s="102"/>
      <c r="G67" s="102"/>
      <c r="H67" s="102"/>
      <c r="I67" s="102"/>
      <c r="J67" s="103">
        <f>J205</f>
        <v>0</v>
      </c>
      <c r="L67" s="100"/>
    </row>
    <row r="68" spans="2:12" s="9" customFormat="1" ht="19.95" customHeight="1">
      <c r="B68" s="104"/>
      <c r="D68" s="105" t="s">
        <v>107</v>
      </c>
      <c r="E68" s="106"/>
      <c r="F68" s="106"/>
      <c r="G68" s="106"/>
      <c r="H68" s="106"/>
      <c r="I68" s="106"/>
      <c r="J68" s="107">
        <f>J206</f>
        <v>0</v>
      </c>
      <c r="L68" s="104"/>
    </row>
    <row r="69" spans="2:12" s="9" customFormat="1" ht="19.95" customHeight="1">
      <c r="B69" s="104"/>
      <c r="D69" s="105" t="s">
        <v>108</v>
      </c>
      <c r="E69" s="106"/>
      <c r="F69" s="106"/>
      <c r="G69" s="106"/>
      <c r="H69" s="106"/>
      <c r="I69" s="106"/>
      <c r="J69" s="107">
        <f>J248</f>
        <v>0</v>
      </c>
      <c r="L69" s="104"/>
    </row>
    <row r="70" spans="2:12" s="9" customFormat="1" ht="19.95" customHeight="1">
      <c r="B70" s="104"/>
      <c r="D70" s="105" t="s">
        <v>922</v>
      </c>
      <c r="E70" s="106"/>
      <c r="F70" s="106"/>
      <c r="G70" s="106"/>
      <c r="H70" s="106"/>
      <c r="I70" s="106"/>
      <c r="J70" s="107">
        <f>J258</f>
        <v>0</v>
      </c>
      <c r="L70" s="104"/>
    </row>
    <row r="71" spans="2:12" s="9" customFormat="1" ht="19.95" customHeight="1">
      <c r="B71" s="104"/>
      <c r="D71" s="105" t="s">
        <v>109</v>
      </c>
      <c r="E71" s="106"/>
      <c r="F71" s="106"/>
      <c r="G71" s="106"/>
      <c r="H71" s="106"/>
      <c r="I71" s="106"/>
      <c r="J71" s="107">
        <f>J264</f>
        <v>0</v>
      </c>
      <c r="L71" s="104"/>
    </row>
    <row r="72" spans="2:12" s="9" customFormat="1" ht="19.95" customHeight="1">
      <c r="B72" s="104"/>
      <c r="D72" s="105" t="s">
        <v>110</v>
      </c>
      <c r="E72" s="106"/>
      <c r="F72" s="106"/>
      <c r="G72" s="106"/>
      <c r="H72" s="106"/>
      <c r="I72" s="106"/>
      <c r="J72" s="107">
        <f>J277</f>
        <v>0</v>
      </c>
      <c r="L72" s="104"/>
    </row>
    <row r="73" spans="2:12" s="9" customFormat="1" ht="19.95" customHeight="1">
      <c r="B73" s="104"/>
      <c r="D73" s="105" t="s">
        <v>111</v>
      </c>
      <c r="E73" s="106"/>
      <c r="F73" s="106"/>
      <c r="G73" s="106"/>
      <c r="H73" s="106"/>
      <c r="I73" s="106"/>
      <c r="J73" s="107">
        <f>J349</f>
        <v>0</v>
      </c>
      <c r="L73" s="104"/>
    </row>
    <row r="74" spans="2:12" s="8" customFormat="1" ht="24.9" customHeight="1">
      <c r="B74" s="100"/>
      <c r="D74" s="101" t="s">
        <v>113</v>
      </c>
      <c r="E74" s="102"/>
      <c r="F74" s="102"/>
      <c r="G74" s="102"/>
      <c r="H74" s="102"/>
      <c r="I74" s="102"/>
      <c r="J74" s="103">
        <f>J357</f>
        <v>0</v>
      </c>
      <c r="L74" s="100"/>
    </row>
    <row r="75" spans="2:12" s="9" customFormat="1" ht="19.95" customHeight="1">
      <c r="B75" s="104"/>
      <c r="D75" s="105" t="s">
        <v>114</v>
      </c>
      <c r="E75" s="106"/>
      <c r="F75" s="106"/>
      <c r="G75" s="106"/>
      <c r="H75" s="106"/>
      <c r="I75" s="106"/>
      <c r="J75" s="107">
        <f>J358</f>
        <v>0</v>
      </c>
      <c r="L75" s="104"/>
    </row>
    <row r="76" spans="2:12" s="8" customFormat="1" ht="24.9" customHeight="1">
      <c r="B76" s="100"/>
      <c r="D76" s="101" t="s">
        <v>115</v>
      </c>
      <c r="E76" s="102"/>
      <c r="F76" s="102"/>
      <c r="G76" s="102"/>
      <c r="H76" s="102"/>
      <c r="I76" s="102"/>
      <c r="J76" s="103">
        <f>J376</f>
        <v>0</v>
      </c>
      <c r="L76" s="100"/>
    </row>
    <row r="77" spans="2:12" s="1" customFormat="1" ht="21.75" customHeight="1">
      <c r="B77" s="33"/>
      <c r="L77" s="33"/>
    </row>
    <row r="78" spans="2:12" s="1" customFormat="1" ht="6.9" customHeight="1"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33"/>
    </row>
    <row r="82" spans="2:63" s="1" customFormat="1" ht="6.9" customHeight="1">
      <c r="B82" s="44"/>
      <c r="C82" s="45"/>
      <c r="D82" s="45"/>
      <c r="E82" s="45"/>
      <c r="F82" s="45"/>
      <c r="G82" s="45"/>
      <c r="H82" s="45"/>
      <c r="I82" s="45"/>
      <c r="J82" s="45"/>
      <c r="K82" s="45"/>
      <c r="L82" s="33"/>
    </row>
    <row r="83" spans="2:63" s="1" customFormat="1" ht="24.9" customHeight="1">
      <c r="B83" s="33"/>
      <c r="C83" s="22" t="s">
        <v>116</v>
      </c>
      <c r="L83" s="33"/>
    </row>
    <row r="84" spans="2:63" s="1" customFormat="1" ht="6.9" customHeight="1">
      <c r="B84" s="33"/>
      <c r="L84" s="33"/>
    </row>
    <row r="85" spans="2:63" s="1" customFormat="1" ht="12" customHeight="1">
      <c r="B85" s="33"/>
      <c r="C85" s="28" t="s">
        <v>16</v>
      </c>
      <c r="L85" s="33"/>
    </row>
    <row r="86" spans="2:63" s="1" customFormat="1" ht="16.5" customHeight="1">
      <c r="B86" s="33"/>
      <c r="E86" s="303" t="str">
        <f>E7</f>
        <v>Nemocnice Karviná-Ráj - oprava střech kotelny</v>
      </c>
      <c r="F86" s="304"/>
      <c r="G86" s="304"/>
      <c r="H86" s="304"/>
      <c r="L86" s="33"/>
    </row>
    <row r="87" spans="2:63" s="1" customFormat="1" ht="12" customHeight="1">
      <c r="B87" s="33"/>
      <c r="C87" s="28" t="s">
        <v>94</v>
      </c>
      <c r="L87" s="33"/>
    </row>
    <row r="88" spans="2:63" s="1" customFormat="1" ht="16.5" customHeight="1">
      <c r="B88" s="33"/>
      <c r="E88" s="266" t="str">
        <f>E9</f>
        <v>5 - Střechy 8+9</v>
      </c>
      <c r="F88" s="305"/>
      <c r="G88" s="305"/>
      <c r="H88" s="305"/>
      <c r="L88" s="33"/>
    </row>
    <row r="89" spans="2:63" s="1" customFormat="1" ht="6.9" customHeight="1">
      <c r="B89" s="33"/>
      <c r="L89" s="33"/>
    </row>
    <row r="90" spans="2:63" s="1" customFormat="1" ht="12" customHeight="1">
      <c r="B90" s="33"/>
      <c r="C90" s="28" t="s">
        <v>21</v>
      </c>
      <c r="F90" s="26" t="str">
        <f>F12</f>
        <v xml:space="preserve"> </v>
      </c>
      <c r="I90" s="28" t="s">
        <v>23</v>
      </c>
      <c r="J90" s="50" t="str">
        <f>IF(J12="","",J12)</f>
        <v>8. 9. 2023</v>
      </c>
      <c r="L90" s="33"/>
    </row>
    <row r="91" spans="2:63" s="1" customFormat="1" ht="6.9" customHeight="1">
      <c r="B91" s="33"/>
      <c r="L91" s="33"/>
    </row>
    <row r="92" spans="2:63" s="1" customFormat="1" ht="15.15" customHeight="1">
      <c r="B92" s="33"/>
      <c r="C92" s="28" t="s">
        <v>25</v>
      </c>
      <c r="F92" s="26" t="str">
        <f>E15</f>
        <v>Nemocnice Karviná-Ráj, p.o.</v>
      </c>
      <c r="I92" s="28" t="s">
        <v>31</v>
      </c>
      <c r="J92" s="31" t="str">
        <f>E21</f>
        <v>ing. Jiří Majer</v>
      </c>
      <c r="L92" s="33"/>
    </row>
    <row r="93" spans="2:63" s="1" customFormat="1" ht="15.15" customHeight="1">
      <c r="B93" s="33"/>
      <c r="C93" s="28" t="s">
        <v>29</v>
      </c>
      <c r="F93" s="26" t="str">
        <f>IF(E18="","",E18)</f>
        <v>Vyplň údaj</v>
      </c>
      <c r="I93" s="28" t="s">
        <v>35</v>
      </c>
      <c r="J93" s="31" t="str">
        <f>E24</f>
        <v xml:space="preserve"> </v>
      </c>
      <c r="L93" s="33"/>
    </row>
    <row r="94" spans="2:63" s="1" customFormat="1" ht="10.35" customHeight="1">
      <c r="B94" s="33"/>
      <c r="L94" s="33"/>
    </row>
    <row r="95" spans="2:63" s="10" customFormat="1" ht="29.25" customHeight="1">
      <c r="B95" s="108"/>
      <c r="C95" s="109" t="s">
        <v>117</v>
      </c>
      <c r="D95" s="110" t="s">
        <v>58</v>
      </c>
      <c r="E95" s="110" t="s">
        <v>54</v>
      </c>
      <c r="F95" s="110" t="s">
        <v>55</v>
      </c>
      <c r="G95" s="110" t="s">
        <v>118</v>
      </c>
      <c r="H95" s="110" t="s">
        <v>119</v>
      </c>
      <c r="I95" s="110" t="s">
        <v>120</v>
      </c>
      <c r="J95" s="110" t="s">
        <v>98</v>
      </c>
      <c r="K95" s="111" t="s">
        <v>121</v>
      </c>
      <c r="L95" s="108"/>
      <c r="M95" s="57" t="s">
        <v>19</v>
      </c>
      <c r="N95" s="58" t="s">
        <v>43</v>
      </c>
      <c r="O95" s="58" t="s">
        <v>122</v>
      </c>
      <c r="P95" s="58" t="s">
        <v>123</v>
      </c>
      <c r="Q95" s="58" t="s">
        <v>124</v>
      </c>
      <c r="R95" s="58" t="s">
        <v>125</v>
      </c>
      <c r="S95" s="58" t="s">
        <v>126</v>
      </c>
      <c r="T95" s="59" t="s">
        <v>127</v>
      </c>
    </row>
    <row r="96" spans="2:63" s="1" customFormat="1" ht="22.8" customHeight="1">
      <c r="B96" s="33"/>
      <c r="C96" s="62" t="s">
        <v>128</v>
      </c>
      <c r="J96" s="112">
        <f>BK96</f>
        <v>0</v>
      </c>
      <c r="L96" s="33"/>
      <c r="M96" s="60"/>
      <c r="N96" s="51"/>
      <c r="O96" s="51"/>
      <c r="P96" s="113">
        <f>P97+P205+P357+P376</f>
        <v>0</v>
      </c>
      <c r="Q96" s="51"/>
      <c r="R96" s="113">
        <f>R97+R205+R357+R376</f>
        <v>6.3770773129040013</v>
      </c>
      <c r="S96" s="51"/>
      <c r="T96" s="114">
        <f>T97+T205+T357+T376</f>
        <v>5.2621107700000005</v>
      </c>
      <c r="AT96" s="18" t="s">
        <v>72</v>
      </c>
      <c r="AU96" s="18" t="s">
        <v>99</v>
      </c>
      <c r="BK96" s="115">
        <f>BK97+BK205+BK357+BK376</f>
        <v>0</v>
      </c>
    </row>
    <row r="97" spans="2:65" s="11" customFormat="1" ht="25.95" customHeight="1">
      <c r="B97" s="116"/>
      <c r="D97" s="117" t="s">
        <v>72</v>
      </c>
      <c r="E97" s="118" t="s">
        <v>129</v>
      </c>
      <c r="F97" s="118" t="s">
        <v>130</v>
      </c>
      <c r="I97" s="119"/>
      <c r="J97" s="120">
        <f>BK97</f>
        <v>0</v>
      </c>
      <c r="L97" s="116"/>
      <c r="M97" s="121"/>
      <c r="P97" s="122">
        <f>P98+P104+P147+P187+P189+P202</f>
        <v>0</v>
      </c>
      <c r="R97" s="122">
        <f>R98+R104+R147+R187+R189+R202</f>
        <v>1.9524164599999998</v>
      </c>
      <c r="T97" s="123">
        <f>T98+T104+T147+T187+T189+T202</f>
        <v>4.2191840000000003</v>
      </c>
      <c r="AR97" s="117" t="s">
        <v>34</v>
      </c>
      <c r="AT97" s="124" t="s">
        <v>72</v>
      </c>
      <c r="AU97" s="124" t="s">
        <v>73</v>
      </c>
      <c r="AY97" s="117" t="s">
        <v>131</v>
      </c>
      <c r="BK97" s="125">
        <f>BK98+BK104+BK147+BK187+BK189+BK202</f>
        <v>0</v>
      </c>
    </row>
    <row r="98" spans="2:65" s="11" customFormat="1" ht="22.8" customHeight="1">
      <c r="B98" s="116"/>
      <c r="D98" s="117" t="s">
        <v>72</v>
      </c>
      <c r="E98" s="126" t="s">
        <v>84</v>
      </c>
      <c r="F98" s="126" t="s">
        <v>554</v>
      </c>
      <c r="I98" s="119"/>
      <c r="J98" s="127">
        <f>BK98</f>
        <v>0</v>
      </c>
      <c r="L98" s="116"/>
      <c r="M98" s="121"/>
      <c r="P98" s="122">
        <f>SUM(P99:P103)</f>
        <v>0</v>
      </c>
      <c r="R98" s="122">
        <f>SUM(R99:R103)</f>
        <v>0.19993286000000002</v>
      </c>
      <c r="T98" s="123">
        <f>SUM(T99:T103)</f>
        <v>0</v>
      </c>
      <c r="AR98" s="117" t="s">
        <v>34</v>
      </c>
      <c r="AT98" s="124" t="s">
        <v>72</v>
      </c>
      <c r="AU98" s="124" t="s">
        <v>34</v>
      </c>
      <c r="AY98" s="117" t="s">
        <v>131</v>
      </c>
      <c r="BK98" s="125">
        <f>SUM(BK99:BK103)</f>
        <v>0</v>
      </c>
    </row>
    <row r="99" spans="2:65" s="1" customFormat="1" ht="37.799999999999997" customHeight="1">
      <c r="B99" s="33"/>
      <c r="C99" s="128" t="s">
        <v>34</v>
      </c>
      <c r="D99" s="128" t="s">
        <v>134</v>
      </c>
      <c r="E99" s="129" t="s">
        <v>555</v>
      </c>
      <c r="F99" s="130" t="s">
        <v>556</v>
      </c>
      <c r="G99" s="131" t="s">
        <v>137</v>
      </c>
      <c r="H99" s="132">
        <v>6.9980000000000002</v>
      </c>
      <c r="I99" s="133"/>
      <c r="J99" s="134">
        <f>ROUND(I99*H99,2)</f>
        <v>0</v>
      </c>
      <c r="K99" s="130" t="s">
        <v>138</v>
      </c>
      <c r="L99" s="33"/>
      <c r="M99" s="135" t="s">
        <v>19</v>
      </c>
      <c r="N99" s="136" t="s">
        <v>44</v>
      </c>
      <c r="P99" s="137">
        <f>O99*H99</f>
        <v>0</v>
      </c>
      <c r="Q99" s="137">
        <v>2.8570000000000002E-2</v>
      </c>
      <c r="R99" s="137">
        <f>Q99*H99</f>
        <v>0.19993286000000002</v>
      </c>
      <c r="S99" s="137">
        <v>0</v>
      </c>
      <c r="T99" s="138">
        <f>S99*H99</f>
        <v>0</v>
      </c>
      <c r="AR99" s="139" t="s">
        <v>87</v>
      </c>
      <c r="AT99" s="139" t="s">
        <v>134</v>
      </c>
      <c r="AU99" s="139" t="s">
        <v>81</v>
      </c>
      <c r="AY99" s="18" t="s">
        <v>131</v>
      </c>
      <c r="BE99" s="140">
        <f>IF(N99="základní",J99,0)</f>
        <v>0</v>
      </c>
      <c r="BF99" s="140">
        <f>IF(N99="snížená",J99,0)</f>
        <v>0</v>
      </c>
      <c r="BG99" s="140">
        <f>IF(N99="zákl. přenesená",J99,0)</f>
        <v>0</v>
      </c>
      <c r="BH99" s="140">
        <f>IF(N99="sníž. přenesená",J99,0)</f>
        <v>0</v>
      </c>
      <c r="BI99" s="140">
        <f>IF(N99="nulová",J99,0)</f>
        <v>0</v>
      </c>
      <c r="BJ99" s="18" t="s">
        <v>34</v>
      </c>
      <c r="BK99" s="140">
        <f>ROUND(I99*H99,2)</f>
        <v>0</v>
      </c>
      <c r="BL99" s="18" t="s">
        <v>87</v>
      </c>
      <c r="BM99" s="139" t="s">
        <v>1032</v>
      </c>
    </row>
    <row r="100" spans="2:65" s="1" customFormat="1" ht="10.199999999999999" hidden="1">
      <c r="B100" s="33"/>
      <c r="D100" s="141" t="s">
        <v>140</v>
      </c>
      <c r="F100" s="142" t="s">
        <v>557</v>
      </c>
      <c r="I100" s="143"/>
      <c r="L100" s="33"/>
      <c r="M100" s="144"/>
      <c r="T100" s="54"/>
      <c r="AT100" s="18" t="s">
        <v>140</v>
      </c>
      <c r="AU100" s="18" t="s">
        <v>81</v>
      </c>
    </row>
    <row r="101" spans="2:65" s="12" customFormat="1" ht="10.199999999999999">
      <c r="B101" s="145"/>
      <c r="D101" s="146" t="s">
        <v>142</v>
      </c>
      <c r="E101" s="147" t="s">
        <v>19</v>
      </c>
      <c r="F101" s="148" t="s">
        <v>1033</v>
      </c>
      <c r="H101" s="147" t="s">
        <v>19</v>
      </c>
      <c r="I101" s="149"/>
      <c r="L101" s="145"/>
      <c r="M101" s="150"/>
      <c r="T101" s="151"/>
      <c r="AT101" s="147" t="s">
        <v>142</v>
      </c>
      <c r="AU101" s="147" t="s">
        <v>81</v>
      </c>
      <c r="AV101" s="12" t="s">
        <v>34</v>
      </c>
      <c r="AW101" s="12" t="s">
        <v>33</v>
      </c>
      <c r="AX101" s="12" t="s">
        <v>73</v>
      </c>
      <c r="AY101" s="147" t="s">
        <v>131</v>
      </c>
    </row>
    <row r="102" spans="2:65" s="13" customFormat="1" ht="10.199999999999999">
      <c r="B102" s="152"/>
      <c r="D102" s="146" t="s">
        <v>142</v>
      </c>
      <c r="E102" s="153" t="s">
        <v>19</v>
      </c>
      <c r="F102" s="154" t="s">
        <v>1034</v>
      </c>
      <c r="H102" s="155">
        <v>6.9980000000000002</v>
      </c>
      <c r="I102" s="156"/>
      <c r="L102" s="152"/>
      <c r="M102" s="157"/>
      <c r="T102" s="158"/>
      <c r="AT102" s="153" t="s">
        <v>142</v>
      </c>
      <c r="AU102" s="153" t="s">
        <v>81</v>
      </c>
      <c r="AV102" s="13" t="s">
        <v>81</v>
      </c>
      <c r="AW102" s="13" t="s">
        <v>33</v>
      </c>
      <c r="AX102" s="13" t="s">
        <v>73</v>
      </c>
      <c r="AY102" s="153" t="s">
        <v>131</v>
      </c>
    </row>
    <row r="103" spans="2:65" s="14" customFormat="1" ht="10.199999999999999">
      <c r="B103" s="159"/>
      <c r="D103" s="146" t="s">
        <v>142</v>
      </c>
      <c r="E103" s="160" t="s">
        <v>19</v>
      </c>
      <c r="F103" s="161" t="s">
        <v>147</v>
      </c>
      <c r="H103" s="162">
        <v>6.9980000000000002</v>
      </c>
      <c r="I103" s="163"/>
      <c r="L103" s="159"/>
      <c r="M103" s="164"/>
      <c r="T103" s="165"/>
      <c r="AT103" s="160" t="s">
        <v>142</v>
      </c>
      <c r="AU103" s="160" t="s">
        <v>81</v>
      </c>
      <c r="AV103" s="14" t="s">
        <v>87</v>
      </c>
      <c r="AW103" s="14" t="s">
        <v>33</v>
      </c>
      <c r="AX103" s="14" t="s">
        <v>34</v>
      </c>
      <c r="AY103" s="160" t="s">
        <v>131</v>
      </c>
    </row>
    <row r="104" spans="2:65" s="11" customFormat="1" ht="22.8" customHeight="1">
      <c r="B104" s="116"/>
      <c r="D104" s="117" t="s">
        <v>72</v>
      </c>
      <c r="E104" s="126" t="s">
        <v>132</v>
      </c>
      <c r="F104" s="126" t="s">
        <v>133</v>
      </c>
      <c r="I104" s="119"/>
      <c r="J104" s="127">
        <f>BK104</f>
        <v>0</v>
      </c>
      <c r="L104" s="116"/>
      <c r="M104" s="121"/>
      <c r="P104" s="122">
        <f>SUM(P105:P146)</f>
        <v>0</v>
      </c>
      <c r="R104" s="122">
        <f>SUM(R105:R146)</f>
        <v>1.5999043999999998</v>
      </c>
      <c r="T104" s="123">
        <f>SUM(T105:T146)</f>
        <v>0.73726400000000014</v>
      </c>
      <c r="AR104" s="117" t="s">
        <v>34</v>
      </c>
      <c r="AT104" s="124" t="s">
        <v>72</v>
      </c>
      <c r="AU104" s="124" t="s">
        <v>34</v>
      </c>
      <c r="AY104" s="117" t="s">
        <v>131</v>
      </c>
      <c r="BK104" s="125">
        <f>SUM(BK105:BK146)</f>
        <v>0</v>
      </c>
    </row>
    <row r="105" spans="2:65" s="1" customFormat="1" ht="37.799999999999997" customHeight="1">
      <c r="B105" s="33"/>
      <c r="C105" s="128" t="s">
        <v>81</v>
      </c>
      <c r="D105" s="128" t="s">
        <v>134</v>
      </c>
      <c r="E105" s="129" t="s">
        <v>727</v>
      </c>
      <c r="F105" s="130" t="s">
        <v>728</v>
      </c>
      <c r="G105" s="131" t="s">
        <v>137</v>
      </c>
      <c r="H105" s="132">
        <v>27.5</v>
      </c>
      <c r="I105" s="133"/>
      <c r="J105" s="134">
        <f>ROUND(I105*H105,2)</f>
        <v>0</v>
      </c>
      <c r="K105" s="130" t="s">
        <v>138</v>
      </c>
      <c r="L105" s="33"/>
      <c r="M105" s="135" t="s">
        <v>19</v>
      </c>
      <c r="N105" s="136" t="s">
        <v>44</v>
      </c>
      <c r="P105" s="137">
        <f>O105*H105</f>
        <v>0</v>
      </c>
      <c r="Q105" s="137">
        <v>1.7639999999999999E-2</v>
      </c>
      <c r="R105" s="137">
        <f>Q105*H105</f>
        <v>0.48509999999999998</v>
      </c>
      <c r="S105" s="137">
        <v>0.02</v>
      </c>
      <c r="T105" s="138">
        <f>S105*H105</f>
        <v>0.55000000000000004</v>
      </c>
      <c r="AR105" s="139" t="s">
        <v>87</v>
      </c>
      <c r="AT105" s="139" t="s">
        <v>134</v>
      </c>
      <c r="AU105" s="139" t="s">
        <v>81</v>
      </c>
      <c r="AY105" s="18" t="s">
        <v>131</v>
      </c>
      <c r="BE105" s="140">
        <f>IF(N105="základní",J105,0)</f>
        <v>0</v>
      </c>
      <c r="BF105" s="140">
        <f>IF(N105="snížená",J105,0)</f>
        <v>0</v>
      </c>
      <c r="BG105" s="140">
        <f>IF(N105="zákl. přenesená",J105,0)</f>
        <v>0</v>
      </c>
      <c r="BH105" s="140">
        <f>IF(N105="sníž. přenesená",J105,0)</f>
        <v>0</v>
      </c>
      <c r="BI105" s="140">
        <f>IF(N105="nulová",J105,0)</f>
        <v>0</v>
      </c>
      <c r="BJ105" s="18" t="s">
        <v>34</v>
      </c>
      <c r="BK105" s="140">
        <f>ROUND(I105*H105,2)</f>
        <v>0</v>
      </c>
      <c r="BL105" s="18" t="s">
        <v>87</v>
      </c>
      <c r="BM105" s="139" t="s">
        <v>1035</v>
      </c>
    </row>
    <row r="106" spans="2:65" s="1" customFormat="1" ht="10.199999999999999" hidden="1">
      <c r="B106" s="33"/>
      <c r="D106" s="141" t="s">
        <v>140</v>
      </c>
      <c r="F106" s="142" t="s">
        <v>730</v>
      </c>
      <c r="I106" s="143"/>
      <c r="L106" s="33"/>
      <c r="M106" s="144"/>
      <c r="T106" s="54"/>
      <c r="AT106" s="18" t="s">
        <v>140</v>
      </c>
      <c r="AU106" s="18" t="s">
        <v>81</v>
      </c>
    </row>
    <row r="107" spans="2:65" s="12" customFormat="1" ht="20.399999999999999">
      <c r="B107" s="145"/>
      <c r="D107" s="146" t="s">
        <v>142</v>
      </c>
      <c r="E107" s="147" t="s">
        <v>19</v>
      </c>
      <c r="F107" s="148" t="s">
        <v>1036</v>
      </c>
      <c r="H107" s="147" t="s">
        <v>19</v>
      </c>
      <c r="I107" s="149"/>
      <c r="L107" s="145"/>
      <c r="M107" s="150"/>
      <c r="T107" s="151"/>
      <c r="AT107" s="147" t="s">
        <v>142</v>
      </c>
      <c r="AU107" s="147" t="s">
        <v>81</v>
      </c>
      <c r="AV107" s="12" t="s">
        <v>34</v>
      </c>
      <c r="AW107" s="12" t="s">
        <v>33</v>
      </c>
      <c r="AX107" s="12" t="s">
        <v>73</v>
      </c>
      <c r="AY107" s="147" t="s">
        <v>131</v>
      </c>
    </row>
    <row r="108" spans="2:65" s="13" customFormat="1" ht="10.199999999999999">
      <c r="B108" s="152"/>
      <c r="D108" s="146" t="s">
        <v>142</v>
      </c>
      <c r="E108" s="153" t="s">
        <v>19</v>
      </c>
      <c r="F108" s="154" t="s">
        <v>1037</v>
      </c>
      <c r="H108" s="155">
        <v>27.5</v>
      </c>
      <c r="I108" s="156"/>
      <c r="L108" s="152"/>
      <c r="M108" s="157"/>
      <c r="T108" s="158"/>
      <c r="AT108" s="153" t="s">
        <v>142</v>
      </c>
      <c r="AU108" s="153" t="s">
        <v>81</v>
      </c>
      <c r="AV108" s="13" t="s">
        <v>81</v>
      </c>
      <c r="AW108" s="13" t="s">
        <v>33</v>
      </c>
      <c r="AX108" s="13" t="s">
        <v>73</v>
      </c>
      <c r="AY108" s="153" t="s">
        <v>131</v>
      </c>
    </row>
    <row r="109" spans="2:65" s="14" customFormat="1" ht="10.199999999999999">
      <c r="B109" s="159"/>
      <c r="D109" s="146" t="s">
        <v>142</v>
      </c>
      <c r="E109" s="160" t="s">
        <v>19</v>
      </c>
      <c r="F109" s="161" t="s">
        <v>147</v>
      </c>
      <c r="H109" s="162">
        <v>27.5</v>
      </c>
      <c r="I109" s="163"/>
      <c r="L109" s="159"/>
      <c r="M109" s="164"/>
      <c r="T109" s="165"/>
      <c r="AT109" s="160" t="s">
        <v>142</v>
      </c>
      <c r="AU109" s="160" t="s">
        <v>81</v>
      </c>
      <c r="AV109" s="14" t="s">
        <v>87</v>
      </c>
      <c r="AW109" s="14" t="s">
        <v>33</v>
      </c>
      <c r="AX109" s="14" t="s">
        <v>34</v>
      </c>
      <c r="AY109" s="160" t="s">
        <v>131</v>
      </c>
    </row>
    <row r="110" spans="2:65" s="1" customFormat="1" ht="37.799999999999997" customHeight="1">
      <c r="B110" s="33"/>
      <c r="C110" s="128" t="s">
        <v>84</v>
      </c>
      <c r="D110" s="128" t="s">
        <v>134</v>
      </c>
      <c r="E110" s="129" t="s">
        <v>733</v>
      </c>
      <c r="F110" s="130" t="s">
        <v>734</v>
      </c>
      <c r="G110" s="131" t="s">
        <v>137</v>
      </c>
      <c r="H110" s="132">
        <v>27.5</v>
      </c>
      <c r="I110" s="133"/>
      <c r="J110" s="134">
        <f>ROUND(I110*H110,2)</f>
        <v>0</v>
      </c>
      <c r="K110" s="130" t="s">
        <v>138</v>
      </c>
      <c r="L110" s="33"/>
      <c r="M110" s="135" t="s">
        <v>19</v>
      </c>
      <c r="N110" s="136" t="s">
        <v>44</v>
      </c>
      <c r="P110" s="137">
        <f>O110*H110</f>
        <v>0</v>
      </c>
      <c r="Q110" s="137">
        <v>2.2000000000000001E-4</v>
      </c>
      <c r="R110" s="137">
        <f>Q110*H110</f>
        <v>6.0499999999999998E-3</v>
      </c>
      <c r="S110" s="137">
        <v>2E-3</v>
      </c>
      <c r="T110" s="138">
        <f>S110*H110</f>
        <v>5.5E-2</v>
      </c>
      <c r="AR110" s="139" t="s">
        <v>87</v>
      </c>
      <c r="AT110" s="139" t="s">
        <v>134</v>
      </c>
      <c r="AU110" s="139" t="s">
        <v>81</v>
      </c>
      <c r="AY110" s="18" t="s">
        <v>131</v>
      </c>
      <c r="BE110" s="140">
        <f>IF(N110="základní",J110,0)</f>
        <v>0</v>
      </c>
      <c r="BF110" s="140">
        <f>IF(N110="snížená",J110,0)</f>
        <v>0</v>
      </c>
      <c r="BG110" s="140">
        <f>IF(N110="zákl. přenesená",J110,0)</f>
        <v>0</v>
      </c>
      <c r="BH110" s="140">
        <f>IF(N110="sníž. přenesená",J110,0)</f>
        <v>0</v>
      </c>
      <c r="BI110" s="140">
        <f>IF(N110="nulová",J110,0)</f>
        <v>0</v>
      </c>
      <c r="BJ110" s="18" t="s">
        <v>34</v>
      </c>
      <c r="BK110" s="140">
        <f>ROUND(I110*H110,2)</f>
        <v>0</v>
      </c>
      <c r="BL110" s="18" t="s">
        <v>87</v>
      </c>
      <c r="BM110" s="139" t="s">
        <v>1038</v>
      </c>
    </row>
    <row r="111" spans="2:65" s="1" customFormat="1" ht="10.199999999999999" hidden="1">
      <c r="B111" s="33"/>
      <c r="D111" s="141" t="s">
        <v>140</v>
      </c>
      <c r="F111" s="142" t="s">
        <v>736</v>
      </c>
      <c r="I111" s="143"/>
      <c r="L111" s="33"/>
      <c r="M111" s="144"/>
      <c r="T111" s="54"/>
      <c r="AT111" s="18" t="s">
        <v>140</v>
      </c>
      <c r="AU111" s="18" t="s">
        <v>81</v>
      </c>
    </row>
    <row r="112" spans="2:65" s="12" customFormat="1" ht="10.199999999999999">
      <c r="B112" s="145"/>
      <c r="D112" s="146" t="s">
        <v>142</v>
      </c>
      <c r="E112" s="147" t="s">
        <v>19</v>
      </c>
      <c r="F112" s="148" t="s">
        <v>737</v>
      </c>
      <c r="H112" s="147" t="s">
        <v>19</v>
      </c>
      <c r="I112" s="149"/>
      <c r="L112" s="145"/>
      <c r="M112" s="150"/>
      <c r="T112" s="151"/>
      <c r="AT112" s="147" t="s">
        <v>142</v>
      </c>
      <c r="AU112" s="147" t="s">
        <v>81</v>
      </c>
      <c r="AV112" s="12" t="s">
        <v>34</v>
      </c>
      <c r="AW112" s="12" t="s">
        <v>33</v>
      </c>
      <c r="AX112" s="12" t="s">
        <v>73</v>
      </c>
      <c r="AY112" s="147" t="s">
        <v>131</v>
      </c>
    </row>
    <row r="113" spans="2:65" s="13" customFormat="1" ht="10.199999999999999">
      <c r="B113" s="152"/>
      <c r="D113" s="146" t="s">
        <v>142</v>
      </c>
      <c r="E113" s="153" t="s">
        <v>19</v>
      </c>
      <c r="F113" s="154" t="s">
        <v>1039</v>
      </c>
      <c r="H113" s="155">
        <v>27.5</v>
      </c>
      <c r="I113" s="156"/>
      <c r="L113" s="152"/>
      <c r="M113" s="157"/>
      <c r="T113" s="158"/>
      <c r="AT113" s="153" t="s">
        <v>142</v>
      </c>
      <c r="AU113" s="153" t="s">
        <v>81</v>
      </c>
      <c r="AV113" s="13" t="s">
        <v>81</v>
      </c>
      <c r="AW113" s="13" t="s">
        <v>33</v>
      </c>
      <c r="AX113" s="13" t="s">
        <v>73</v>
      </c>
      <c r="AY113" s="153" t="s">
        <v>131</v>
      </c>
    </row>
    <row r="114" spans="2:65" s="14" customFormat="1" ht="10.199999999999999">
      <c r="B114" s="159"/>
      <c r="D114" s="146" t="s">
        <v>142</v>
      </c>
      <c r="E114" s="160" t="s">
        <v>19</v>
      </c>
      <c r="F114" s="161" t="s">
        <v>147</v>
      </c>
      <c r="H114" s="162">
        <v>27.5</v>
      </c>
      <c r="I114" s="163"/>
      <c r="L114" s="159"/>
      <c r="M114" s="164"/>
      <c r="T114" s="165"/>
      <c r="AT114" s="160" t="s">
        <v>142</v>
      </c>
      <c r="AU114" s="160" t="s">
        <v>81</v>
      </c>
      <c r="AV114" s="14" t="s">
        <v>87</v>
      </c>
      <c r="AW114" s="14" t="s">
        <v>33</v>
      </c>
      <c r="AX114" s="14" t="s">
        <v>34</v>
      </c>
      <c r="AY114" s="160" t="s">
        <v>131</v>
      </c>
    </row>
    <row r="115" spans="2:65" s="1" customFormat="1" ht="24.15" customHeight="1">
      <c r="B115" s="33"/>
      <c r="C115" s="128" t="s">
        <v>87</v>
      </c>
      <c r="D115" s="128" t="s">
        <v>134</v>
      </c>
      <c r="E115" s="129" t="s">
        <v>931</v>
      </c>
      <c r="F115" s="130" t="s">
        <v>932</v>
      </c>
      <c r="G115" s="131" t="s">
        <v>137</v>
      </c>
      <c r="H115" s="132">
        <v>20.472000000000001</v>
      </c>
      <c r="I115" s="133"/>
      <c r="J115" s="134">
        <f>ROUND(I115*H115,2)</f>
        <v>0</v>
      </c>
      <c r="K115" s="130" t="s">
        <v>138</v>
      </c>
      <c r="L115" s="33"/>
      <c r="M115" s="135" t="s">
        <v>19</v>
      </c>
      <c r="N115" s="136" t="s">
        <v>44</v>
      </c>
      <c r="P115" s="137">
        <f>O115*H115</f>
        <v>0</v>
      </c>
      <c r="Q115" s="137">
        <v>2.5999999999999998E-4</v>
      </c>
      <c r="R115" s="137">
        <f>Q115*H115</f>
        <v>5.3227199999999995E-3</v>
      </c>
      <c r="S115" s="137">
        <v>0</v>
      </c>
      <c r="T115" s="138">
        <f>S115*H115</f>
        <v>0</v>
      </c>
      <c r="AR115" s="139" t="s">
        <v>87</v>
      </c>
      <c r="AT115" s="139" t="s">
        <v>134</v>
      </c>
      <c r="AU115" s="139" t="s">
        <v>81</v>
      </c>
      <c r="AY115" s="18" t="s">
        <v>131</v>
      </c>
      <c r="BE115" s="140">
        <f>IF(N115="základní",J115,0)</f>
        <v>0</v>
      </c>
      <c r="BF115" s="140">
        <f>IF(N115="snížená",J115,0)</f>
        <v>0</v>
      </c>
      <c r="BG115" s="140">
        <f>IF(N115="zákl. přenesená",J115,0)</f>
        <v>0</v>
      </c>
      <c r="BH115" s="140">
        <f>IF(N115="sníž. přenesená",J115,0)</f>
        <v>0</v>
      </c>
      <c r="BI115" s="140">
        <f>IF(N115="nulová",J115,0)</f>
        <v>0</v>
      </c>
      <c r="BJ115" s="18" t="s">
        <v>34</v>
      </c>
      <c r="BK115" s="140">
        <f>ROUND(I115*H115,2)</f>
        <v>0</v>
      </c>
      <c r="BL115" s="18" t="s">
        <v>87</v>
      </c>
      <c r="BM115" s="139" t="s">
        <v>1040</v>
      </c>
    </row>
    <row r="116" spans="2:65" s="1" customFormat="1" ht="10.199999999999999" hidden="1">
      <c r="B116" s="33"/>
      <c r="D116" s="141" t="s">
        <v>140</v>
      </c>
      <c r="F116" s="142" t="s">
        <v>934</v>
      </c>
      <c r="I116" s="143"/>
      <c r="L116" s="33"/>
      <c r="M116" s="144"/>
      <c r="T116" s="54"/>
      <c r="AT116" s="18" t="s">
        <v>140</v>
      </c>
      <c r="AU116" s="18" t="s">
        <v>81</v>
      </c>
    </row>
    <row r="117" spans="2:65" s="12" customFormat="1" ht="20.399999999999999">
      <c r="B117" s="145"/>
      <c r="D117" s="146" t="s">
        <v>142</v>
      </c>
      <c r="E117" s="147" t="s">
        <v>19</v>
      </c>
      <c r="F117" s="148" t="s">
        <v>1041</v>
      </c>
      <c r="H117" s="147" t="s">
        <v>19</v>
      </c>
      <c r="I117" s="149"/>
      <c r="L117" s="145"/>
      <c r="M117" s="150"/>
      <c r="T117" s="151"/>
      <c r="AT117" s="147" t="s">
        <v>142</v>
      </c>
      <c r="AU117" s="147" t="s">
        <v>81</v>
      </c>
      <c r="AV117" s="12" t="s">
        <v>34</v>
      </c>
      <c r="AW117" s="12" t="s">
        <v>33</v>
      </c>
      <c r="AX117" s="12" t="s">
        <v>73</v>
      </c>
      <c r="AY117" s="147" t="s">
        <v>131</v>
      </c>
    </row>
    <row r="118" spans="2:65" s="13" customFormat="1" ht="10.199999999999999">
      <c r="B118" s="152"/>
      <c r="D118" s="146" t="s">
        <v>142</v>
      </c>
      <c r="E118" s="153" t="s">
        <v>19</v>
      </c>
      <c r="F118" s="154" t="s">
        <v>1042</v>
      </c>
      <c r="H118" s="155">
        <v>20.472000000000001</v>
      </c>
      <c r="I118" s="156"/>
      <c r="L118" s="152"/>
      <c r="M118" s="157"/>
      <c r="T118" s="158"/>
      <c r="AT118" s="153" t="s">
        <v>142</v>
      </c>
      <c r="AU118" s="153" t="s">
        <v>81</v>
      </c>
      <c r="AV118" s="13" t="s">
        <v>81</v>
      </c>
      <c r="AW118" s="13" t="s">
        <v>33</v>
      </c>
      <c r="AX118" s="13" t="s">
        <v>73</v>
      </c>
      <c r="AY118" s="153" t="s">
        <v>131</v>
      </c>
    </row>
    <row r="119" spans="2:65" s="14" customFormat="1" ht="10.199999999999999">
      <c r="B119" s="159"/>
      <c r="D119" s="146" t="s">
        <v>142</v>
      </c>
      <c r="E119" s="160" t="s">
        <v>19</v>
      </c>
      <c r="F119" s="161" t="s">
        <v>147</v>
      </c>
      <c r="H119" s="162">
        <v>20.472000000000001</v>
      </c>
      <c r="I119" s="163"/>
      <c r="L119" s="159"/>
      <c r="M119" s="164"/>
      <c r="T119" s="165"/>
      <c r="AT119" s="160" t="s">
        <v>142</v>
      </c>
      <c r="AU119" s="160" t="s">
        <v>81</v>
      </c>
      <c r="AV119" s="14" t="s">
        <v>87</v>
      </c>
      <c r="AW119" s="14" t="s">
        <v>33</v>
      </c>
      <c r="AX119" s="14" t="s">
        <v>34</v>
      </c>
      <c r="AY119" s="160" t="s">
        <v>131</v>
      </c>
    </row>
    <row r="120" spans="2:65" s="1" customFormat="1" ht="24.15" customHeight="1">
      <c r="B120" s="33"/>
      <c r="C120" s="128" t="s">
        <v>90</v>
      </c>
      <c r="D120" s="128" t="s">
        <v>134</v>
      </c>
      <c r="E120" s="129" t="s">
        <v>937</v>
      </c>
      <c r="F120" s="130" t="s">
        <v>938</v>
      </c>
      <c r="G120" s="131" t="s">
        <v>137</v>
      </c>
      <c r="H120" s="132">
        <v>20.472000000000001</v>
      </c>
      <c r="I120" s="133"/>
      <c r="J120" s="134">
        <f>ROUND(I120*H120,2)</f>
        <v>0</v>
      </c>
      <c r="K120" s="130" t="s">
        <v>138</v>
      </c>
      <c r="L120" s="33"/>
      <c r="M120" s="135" t="s">
        <v>19</v>
      </c>
      <c r="N120" s="136" t="s">
        <v>44</v>
      </c>
      <c r="P120" s="137">
        <f>O120*H120</f>
        <v>0</v>
      </c>
      <c r="Q120" s="137">
        <v>5.4599999999999996E-3</v>
      </c>
      <c r="R120" s="137">
        <f>Q120*H120</f>
        <v>0.11177711999999999</v>
      </c>
      <c r="S120" s="137">
        <v>0</v>
      </c>
      <c r="T120" s="138">
        <f>S120*H120</f>
        <v>0</v>
      </c>
      <c r="AR120" s="139" t="s">
        <v>87</v>
      </c>
      <c r="AT120" s="139" t="s">
        <v>134</v>
      </c>
      <c r="AU120" s="139" t="s">
        <v>81</v>
      </c>
      <c r="AY120" s="18" t="s">
        <v>131</v>
      </c>
      <c r="BE120" s="140">
        <f>IF(N120="základní",J120,0)</f>
        <v>0</v>
      </c>
      <c r="BF120" s="140">
        <f>IF(N120="snížená",J120,0)</f>
        <v>0</v>
      </c>
      <c r="BG120" s="140">
        <f>IF(N120="zákl. přenesená",J120,0)</f>
        <v>0</v>
      </c>
      <c r="BH120" s="140">
        <f>IF(N120="sníž. přenesená",J120,0)</f>
        <v>0</v>
      </c>
      <c r="BI120" s="140">
        <f>IF(N120="nulová",J120,0)</f>
        <v>0</v>
      </c>
      <c r="BJ120" s="18" t="s">
        <v>34</v>
      </c>
      <c r="BK120" s="140">
        <f>ROUND(I120*H120,2)</f>
        <v>0</v>
      </c>
      <c r="BL120" s="18" t="s">
        <v>87</v>
      </c>
      <c r="BM120" s="139" t="s">
        <v>1043</v>
      </c>
    </row>
    <row r="121" spans="2:65" s="1" customFormat="1" ht="10.199999999999999" hidden="1">
      <c r="B121" s="33"/>
      <c r="D121" s="141" t="s">
        <v>140</v>
      </c>
      <c r="F121" s="142" t="s">
        <v>940</v>
      </c>
      <c r="I121" s="143"/>
      <c r="L121" s="33"/>
      <c r="M121" s="144"/>
      <c r="T121" s="54"/>
      <c r="AT121" s="18" t="s">
        <v>140</v>
      </c>
      <c r="AU121" s="18" t="s">
        <v>81</v>
      </c>
    </row>
    <row r="122" spans="2:65" s="12" customFormat="1" ht="20.399999999999999">
      <c r="B122" s="145"/>
      <c r="D122" s="146" t="s">
        <v>142</v>
      </c>
      <c r="E122" s="147" t="s">
        <v>19</v>
      </c>
      <c r="F122" s="148" t="s">
        <v>1041</v>
      </c>
      <c r="H122" s="147" t="s">
        <v>19</v>
      </c>
      <c r="I122" s="149"/>
      <c r="L122" s="145"/>
      <c r="M122" s="150"/>
      <c r="T122" s="151"/>
      <c r="AT122" s="147" t="s">
        <v>142</v>
      </c>
      <c r="AU122" s="147" t="s">
        <v>81</v>
      </c>
      <c r="AV122" s="12" t="s">
        <v>34</v>
      </c>
      <c r="AW122" s="12" t="s">
        <v>33</v>
      </c>
      <c r="AX122" s="12" t="s">
        <v>73</v>
      </c>
      <c r="AY122" s="147" t="s">
        <v>131</v>
      </c>
    </row>
    <row r="123" spans="2:65" s="13" customFormat="1" ht="10.199999999999999">
      <c r="B123" s="152"/>
      <c r="D123" s="146" t="s">
        <v>142</v>
      </c>
      <c r="E123" s="153" t="s">
        <v>19</v>
      </c>
      <c r="F123" s="154" t="s">
        <v>1042</v>
      </c>
      <c r="H123" s="155">
        <v>20.472000000000001</v>
      </c>
      <c r="I123" s="156"/>
      <c r="L123" s="152"/>
      <c r="M123" s="157"/>
      <c r="T123" s="158"/>
      <c r="AT123" s="153" t="s">
        <v>142</v>
      </c>
      <c r="AU123" s="153" t="s">
        <v>81</v>
      </c>
      <c r="AV123" s="13" t="s">
        <v>81</v>
      </c>
      <c r="AW123" s="13" t="s">
        <v>33</v>
      </c>
      <c r="AX123" s="13" t="s">
        <v>73</v>
      </c>
      <c r="AY123" s="153" t="s">
        <v>131</v>
      </c>
    </row>
    <row r="124" spans="2:65" s="14" customFormat="1" ht="10.199999999999999">
      <c r="B124" s="159"/>
      <c r="D124" s="146" t="s">
        <v>142</v>
      </c>
      <c r="E124" s="160" t="s">
        <v>19</v>
      </c>
      <c r="F124" s="161" t="s">
        <v>147</v>
      </c>
      <c r="H124" s="162">
        <v>20.472000000000001</v>
      </c>
      <c r="I124" s="163"/>
      <c r="L124" s="159"/>
      <c r="M124" s="164"/>
      <c r="T124" s="165"/>
      <c r="AT124" s="160" t="s">
        <v>142</v>
      </c>
      <c r="AU124" s="160" t="s">
        <v>81</v>
      </c>
      <c r="AV124" s="14" t="s">
        <v>87</v>
      </c>
      <c r="AW124" s="14" t="s">
        <v>33</v>
      </c>
      <c r="AX124" s="14" t="s">
        <v>34</v>
      </c>
      <c r="AY124" s="160" t="s">
        <v>131</v>
      </c>
    </row>
    <row r="125" spans="2:65" s="1" customFormat="1" ht="24.15" customHeight="1">
      <c r="B125" s="33"/>
      <c r="C125" s="128" t="s">
        <v>132</v>
      </c>
      <c r="D125" s="128" t="s">
        <v>134</v>
      </c>
      <c r="E125" s="129" t="s">
        <v>944</v>
      </c>
      <c r="F125" s="130" t="s">
        <v>945</v>
      </c>
      <c r="G125" s="131" t="s">
        <v>137</v>
      </c>
      <c r="H125" s="132">
        <v>20.472000000000001</v>
      </c>
      <c r="I125" s="133"/>
      <c r="J125" s="134">
        <f>ROUND(I125*H125,2)</f>
        <v>0</v>
      </c>
      <c r="K125" s="130" t="s">
        <v>19</v>
      </c>
      <c r="L125" s="33"/>
      <c r="M125" s="135" t="s">
        <v>19</v>
      </c>
      <c r="N125" s="136" t="s">
        <v>44</v>
      </c>
      <c r="P125" s="137">
        <f>O125*H125</f>
        <v>0</v>
      </c>
      <c r="Q125" s="137">
        <v>1.3129999999999999E-2</v>
      </c>
      <c r="R125" s="137">
        <f>Q125*H125</f>
        <v>0.26879735999999999</v>
      </c>
      <c r="S125" s="137">
        <v>0</v>
      </c>
      <c r="T125" s="138">
        <f>S125*H125</f>
        <v>0</v>
      </c>
      <c r="AR125" s="139" t="s">
        <v>87</v>
      </c>
      <c r="AT125" s="139" t="s">
        <v>134</v>
      </c>
      <c r="AU125" s="139" t="s">
        <v>81</v>
      </c>
      <c r="AY125" s="18" t="s">
        <v>131</v>
      </c>
      <c r="BE125" s="140">
        <f>IF(N125="základní",J125,0)</f>
        <v>0</v>
      </c>
      <c r="BF125" s="140">
        <f>IF(N125="snížená",J125,0)</f>
        <v>0</v>
      </c>
      <c r="BG125" s="140">
        <f>IF(N125="zákl. přenesená",J125,0)</f>
        <v>0</v>
      </c>
      <c r="BH125" s="140">
        <f>IF(N125="sníž. přenesená",J125,0)</f>
        <v>0</v>
      </c>
      <c r="BI125" s="140">
        <f>IF(N125="nulová",J125,0)</f>
        <v>0</v>
      </c>
      <c r="BJ125" s="18" t="s">
        <v>34</v>
      </c>
      <c r="BK125" s="140">
        <f>ROUND(I125*H125,2)</f>
        <v>0</v>
      </c>
      <c r="BL125" s="18" t="s">
        <v>87</v>
      </c>
      <c r="BM125" s="139" t="s">
        <v>1044</v>
      </c>
    </row>
    <row r="126" spans="2:65" s="1" customFormat="1" ht="19.2">
      <c r="B126" s="33"/>
      <c r="D126" s="146" t="s">
        <v>368</v>
      </c>
      <c r="F126" s="183" t="s">
        <v>947</v>
      </c>
      <c r="I126" s="143"/>
      <c r="L126" s="33"/>
      <c r="M126" s="144"/>
      <c r="T126" s="54"/>
      <c r="AT126" s="18" t="s">
        <v>368</v>
      </c>
      <c r="AU126" s="18" t="s">
        <v>81</v>
      </c>
    </row>
    <row r="127" spans="2:65" s="12" customFormat="1" ht="20.399999999999999">
      <c r="B127" s="145"/>
      <c r="D127" s="146" t="s">
        <v>142</v>
      </c>
      <c r="E127" s="147" t="s">
        <v>19</v>
      </c>
      <c r="F127" s="148" t="s">
        <v>1041</v>
      </c>
      <c r="H127" s="147" t="s">
        <v>19</v>
      </c>
      <c r="I127" s="149"/>
      <c r="L127" s="145"/>
      <c r="M127" s="150"/>
      <c r="T127" s="151"/>
      <c r="AT127" s="147" t="s">
        <v>142</v>
      </c>
      <c r="AU127" s="147" t="s">
        <v>81</v>
      </c>
      <c r="AV127" s="12" t="s">
        <v>34</v>
      </c>
      <c r="AW127" s="12" t="s">
        <v>33</v>
      </c>
      <c r="AX127" s="12" t="s">
        <v>73</v>
      </c>
      <c r="AY127" s="147" t="s">
        <v>131</v>
      </c>
    </row>
    <row r="128" spans="2:65" s="13" customFormat="1" ht="10.199999999999999">
      <c r="B128" s="152"/>
      <c r="D128" s="146" t="s">
        <v>142</v>
      </c>
      <c r="E128" s="153" t="s">
        <v>19</v>
      </c>
      <c r="F128" s="154" t="s">
        <v>1042</v>
      </c>
      <c r="H128" s="155">
        <v>20.472000000000001</v>
      </c>
      <c r="I128" s="156"/>
      <c r="L128" s="152"/>
      <c r="M128" s="157"/>
      <c r="T128" s="158"/>
      <c r="AT128" s="153" t="s">
        <v>142</v>
      </c>
      <c r="AU128" s="153" t="s">
        <v>81</v>
      </c>
      <c r="AV128" s="13" t="s">
        <v>81</v>
      </c>
      <c r="AW128" s="13" t="s">
        <v>33</v>
      </c>
      <c r="AX128" s="13" t="s">
        <v>73</v>
      </c>
      <c r="AY128" s="153" t="s">
        <v>131</v>
      </c>
    </row>
    <row r="129" spans="2:65" s="14" customFormat="1" ht="10.199999999999999">
      <c r="B129" s="159"/>
      <c r="D129" s="146" t="s">
        <v>142</v>
      </c>
      <c r="E129" s="160" t="s">
        <v>19</v>
      </c>
      <c r="F129" s="161" t="s">
        <v>147</v>
      </c>
      <c r="H129" s="162">
        <v>20.472000000000001</v>
      </c>
      <c r="I129" s="163"/>
      <c r="L129" s="159"/>
      <c r="M129" s="164"/>
      <c r="T129" s="165"/>
      <c r="AT129" s="160" t="s">
        <v>142</v>
      </c>
      <c r="AU129" s="160" t="s">
        <v>81</v>
      </c>
      <c r="AV129" s="14" t="s">
        <v>87</v>
      </c>
      <c r="AW129" s="14" t="s">
        <v>33</v>
      </c>
      <c r="AX129" s="14" t="s">
        <v>34</v>
      </c>
      <c r="AY129" s="160" t="s">
        <v>131</v>
      </c>
    </row>
    <row r="130" spans="2:65" s="1" customFormat="1" ht="33" customHeight="1">
      <c r="B130" s="33"/>
      <c r="C130" s="128" t="s">
        <v>179</v>
      </c>
      <c r="D130" s="128" t="s">
        <v>134</v>
      </c>
      <c r="E130" s="129" t="s">
        <v>135</v>
      </c>
      <c r="F130" s="130" t="s">
        <v>136</v>
      </c>
      <c r="G130" s="131" t="s">
        <v>137</v>
      </c>
      <c r="H130" s="132">
        <v>6.4480000000000004</v>
      </c>
      <c r="I130" s="133"/>
      <c r="J130" s="134">
        <f>ROUND(I130*H130,2)</f>
        <v>0</v>
      </c>
      <c r="K130" s="130" t="s">
        <v>138</v>
      </c>
      <c r="L130" s="33"/>
      <c r="M130" s="135" t="s">
        <v>19</v>
      </c>
      <c r="N130" s="136" t="s">
        <v>44</v>
      </c>
      <c r="P130" s="137">
        <f>O130*H130</f>
        <v>0</v>
      </c>
      <c r="Q130" s="137">
        <v>3.15E-2</v>
      </c>
      <c r="R130" s="137">
        <f>Q130*H130</f>
        <v>0.20311200000000001</v>
      </c>
      <c r="S130" s="137">
        <v>0</v>
      </c>
      <c r="T130" s="138">
        <f>S130*H130</f>
        <v>0</v>
      </c>
      <c r="AR130" s="139" t="s">
        <v>87</v>
      </c>
      <c r="AT130" s="139" t="s">
        <v>134</v>
      </c>
      <c r="AU130" s="139" t="s">
        <v>81</v>
      </c>
      <c r="AY130" s="18" t="s">
        <v>131</v>
      </c>
      <c r="BE130" s="140">
        <f>IF(N130="základní",J130,0)</f>
        <v>0</v>
      </c>
      <c r="BF130" s="140">
        <f>IF(N130="snížená",J130,0)</f>
        <v>0</v>
      </c>
      <c r="BG130" s="140">
        <f>IF(N130="zákl. přenesená",J130,0)</f>
        <v>0</v>
      </c>
      <c r="BH130" s="140">
        <f>IF(N130="sníž. přenesená",J130,0)</f>
        <v>0</v>
      </c>
      <c r="BI130" s="140">
        <f>IF(N130="nulová",J130,0)</f>
        <v>0</v>
      </c>
      <c r="BJ130" s="18" t="s">
        <v>34</v>
      </c>
      <c r="BK130" s="140">
        <f>ROUND(I130*H130,2)</f>
        <v>0</v>
      </c>
      <c r="BL130" s="18" t="s">
        <v>87</v>
      </c>
      <c r="BM130" s="139" t="s">
        <v>1045</v>
      </c>
    </row>
    <row r="131" spans="2:65" s="1" customFormat="1" ht="10.199999999999999" hidden="1">
      <c r="B131" s="33"/>
      <c r="D131" s="141" t="s">
        <v>140</v>
      </c>
      <c r="F131" s="142" t="s">
        <v>141</v>
      </c>
      <c r="I131" s="143"/>
      <c r="L131" s="33"/>
      <c r="M131" s="144"/>
      <c r="T131" s="54"/>
      <c r="AT131" s="18" t="s">
        <v>140</v>
      </c>
      <c r="AU131" s="18" t="s">
        <v>81</v>
      </c>
    </row>
    <row r="132" spans="2:65" s="12" customFormat="1" ht="10.199999999999999">
      <c r="B132" s="145"/>
      <c r="D132" s="146" t="s">
        <v>142</v>
      </c>
      <c r="E132" s="147" t="s">
        <v>19</v>
      </c>
      <c r="F132" s="148" t="s">
        <v>1046</v>
      </c>
      <c r="H132" s="147" t="s">
        <v>19</v>
      </c>
      <c r="I132" s="149"/>
      <c r="L132" s="145"/>
      <c r="M132" s="150"/>
      <c r="T132" s="151"/>
      <c r="AT132" s="147" t="s">
        <v>142</v>
      </c>
      <c r="AU132" s="147" t="s">
        <v>81</v>
      </c>
      <c r="AV132" s="12" t="s">
        <v>34</v>
      </c>
      <c r="AW132" s="12" t="s">
        <v>33</v>
      </c>
      <c r="AX132" s="12" t="s">
        <v>73</v>
      </c>
      <c r="AY132" s="147" t="s">
        <v>131</v>
      </c>
    </row>
    <row r="133" spans="2:65" s="13" customFormat="1" ht="10.199999999999999">
      <c r="B133" s="152"/>
      <c r="D133" s="146" t="s">
        <v>142</v>
      </c>
      <c r="E133" s="153" t="s">
        <v>19</v>
      </c>
      <c r="F133" s="154" t="s">
        <v>1047</v>
      </c>
      <c r="H133" s="155">
        <v>6.4480000000000004</v>
      </c>
      <c r="I133" s="156"/>
      <c r="L133" s="152"/>
      <c r="M133" s="157"/>
      <c r="T133" s="158"/>
      <c r="AT133" s="153" t="s">
        <v>142</v>
      </c>
      <c r="AU133" s="153" t="s">
        <v>81</v>
      </c>
      <c r="AV133" s="13" t="s">
        <v>81</v>
      </c>
      <c r="AW133" s="13" t="s">
        <v>33</v>
      </c>
      <c r="AX133" s="13" t="s">
        <v>73</v>
      </c>
      <c r="AY133" s="153" t="s">
        <v>131</v>
      </c>
    </row>
    <row r="134" spans="2:65" s="14" customFormat="1" ht="10.199999999999999">
      <c r="B134" s="159"/>
      <c r="D134" s="146" t="s">
        <v>142</v>
      </c>
      <c r="E134" s="160" t="s">
        <v>19</v>
      </c>
      <c r="F134" s="161" t="s">
        <v>147</v>
      </c>
      <c r="H134" s="162">
        <v>6.4480000000000004</v>
      </c>
      <c r="I134" s="163"/>
      <c r="L134" s="159"/>
      <c r="M134" s="164"/>
      <c r="T134" s="165"/>
      <c r="AT134" s="160" t="s">
        <v>142</v>
      </c>
      <c r="AU134" s="160" t="s">
        <v>81</v>
      </c>
      <c r="AV134" s="14" t="s">
        <v>87</v>
      </c>
      <c r="AW134" s="14" t="s">
        <v>33</v>
      </c>
      <c r="AX134" s="14" t="s">
        <v>34</v>
      </c>
      <c r="AY134" s="160" t="s">
        <v>131</v>
      </c>
    </row>
    <row r="135" spans="2:65" s="1" customFormat="1" ht="16.5" customHeight="1">
      <c r="B135" s="33"/>
      <c r="C135" s="128" t="s">
        <v>185</v>
      </c>
      <c r="D135" s="128" t="s">
        <v>134</v>
      </c>
      <c r="E135" s="129" t="s">
        <v>148</v>
      </c>
      <c r="F135" s="130" t="s">
        <v>149</v>
      </c>
      <c r="G135" s="131" t="s">
        <v>137</v>
      </c>
      <c r="H135" s="132">
        <v>6.4480000000000004</v>
      </c>
      <c r="I135" s="133"/>
      <c r="J135" s="134">
        <f>ROUND(I135*H135,2)</f>
        <v>0</v>
      </c>
      <c r="K135" s="130" t="s">
        <v>19</v>
      </c>
      <c r="L135" s="33"/>
      <c r="M135" s="135" t="s">
        <v>19</v>
      </c>
      <c r="N135" s="136" t="s">
        <v>44</v>
      </c>
      <c r="P135" s="137">
        <f>O135*H135</f>
        <v>0</v>
      </c>
      <c r="Q135" s="137">
        <v>0.06</v>
      </c>
      <c r="R135" s="137">
        <f>Q135*H135</f>
        <v>0.38688</v>
      </c>
      <c r="S135" s="137">
        <v>0</v>
      </c>
      <c r="T135" s="138">
        <f>S135*H135</f>
        <v>0</v>
      </c>
      <c r="AR135" s="139" t="s">
        <v>87</v>
      </c>
      <c r="AT135" s="139" t="s">
        <v>134</v>
      </c>
      <c r="AU135" s="139" t="s">
        <v>81</v>
      </c>
      <c r="AY135" s="18" t="s">
        <v>131</v>
      </c>
      <c r="BE135" s="140">
        <f>IF(N135="základní",J135,0)</f>
        <v>0</v>
      </c>
      <c r="BF135" s="140">
        <f>IF(N135="snížená",J135,0)</f>
        <v>0</v>
      </c>
      <c r="BG135" s="140">
        <f>IF(N135="zákl. přenesená",J135,0)</f>
        <v>0</v>
      </c>
      <c r="BH135" s="140">
        <f>IF(N135="sníž. přenesená",J135,0)</f>
        <v>0</v>
      </c>
      <c r="BI135" s="140">
        <f>IF(N135="nulová",J135,0)</f>
        <v>0</v>
      </c>
      <c r="BJ135" s="18" t="s">
        <v>34</v>
      </c>
      <c r="BK135" s="140">
        <f>ROUND(I135*H135,2)</f>
        <v>0</v>
      </c>
      <c r="BL135" s="18" t="s">
        <v>87</v>
      </c>
      <c r="BM135" s="139" t="s">
        <v>150</v>
      </c>
    </row>
    <row r="136" spans="2:65" s="13" customFormat="1" ht="10.199999999999999">
      <c r="B136" s="152"/>
      <c r="D136" s="146" t="s">
        <v>142</v>
      </c>
      <c r="E136" s="153" t="s">
        <v>19</v>
      </c>
      <c r="F136" s="154" t="s">
        <v>1048</v>
      </c>
      <c r="H136" s="155">
        <v>6.4480000000000004</v>
      </c>
      <c r="I136" s="156"/>
      <c r="L136" s="152"/>
      <c r="M136" s="157"/>
      <c r="T136" s="158"/>
      <c r="AT136" s="153" t="s">
        <v>142</v>
      </c>
      <c r="AU136" s="153" t="s">
        <v>81</v>
      </c>
      <c r="AV136" s="13" t="s">
        <v>81</v>
      </c>
      <c r="AW136" s="13" t="s">
        <v>33</v>
      </c>
      <c r="AX136" s="13" t="s">
        <v>73</v>
      </c>
      <c r="AY136" s="153" t="s">
        <v>131</v>
      </c>
    </row>
    <row r="137" spans="2:65" s="14" customFormat="1" ht="10.199999999999999">
      <c r="B137" s="159"/>
      <c r="D137" s="146" t="s">
        <v>142</v>
      </c>
      <c r="E137" s="160" t="s">
        <v>19</v>
      </c>
      <c r="F137" s="161" t="s">
        <v>147</v>
      </c>
      <c r="H137" s="162">
        <v>6.4480000000000004</v>
      </c>
      <c r="I137" s="163"/>
      <c r="L137" s="159"/>
      <c r="M137" s="164"/>
      <c r="T137" s="165"/>
      <c r="AT137" s="160" t="s">
        <v>142</v>
      </c>
      <c r="AU137" s="160" t="s">
        <v>81</v>
      </c>
      <c r="AV137" s="14" t="s">
        <v>87</v>
      </c>
      <c r="AW137" s="14" t="s">
        <v>33</v>
      </c>
      <c r="AX137" s="14" t="s">
        <v>34</v>
      </c>
      <c r="AY137" s="160" t="s">
        <v>131</v>
      </c>
    </row>
    <row r="138" spans="2:65" s="1" customFormat="1" ht="16.5" customHeight="1">
      <c r="B138" s="33"/>
      <c r="C138" s="128" t="s">
        <v>171</v>
      </c>
      <c r="D138" s="128" t="s">
        <v>134</v>
      </c>
      <c r="E138" s="129" t="s">
        <v>951</v>
      </c>
      <c r="F138" s="130" t="s">
        <v>952</v>
      </c>
      <c r="G138" s="131" t="s">
        <v>137</v>
      </c>
      <c r="H138" s="132">
        <v>20.472000000000001</v>
      </c>
      <c r="I138" s="133"/>
      <c r="J138" s="134">
        <f>ROUND(I138*H138,2)</f>
        <v>0</v>
      </c>
      <c r="K138" s="130" t="s">
        <v>138</v>
      </c>
      <c r="L138" s="33"/>
      <c r="M138" s="135" t="s">
        <v>19</v>
      </c>
      <c r="N138" s="136" t="s">
        <v>44</v>
      </c>
      <c r="P138" s="137">
        <f>O138*H138</f>
        <v>0</v>
      </c>
      <c r="Q138" s="137">
        <v>0</v>
      </c>
      <c r="R138" s="137">
        <f>Q138*H138</f>
        <v>0</v>
      </c>
      <c r="S138" s="137">
        <v>0</v>
      </c>
      <c r="T138" s="138">
        <f>S138*H138</f>
        <v>0</v>
      </c>
      <c r="AR138" s="139" t="s">
        <v>87</v>
      </c>
      <c r="AT138" s="139" t="s">
        <v>134</v>
      </c>
      <c r="AU138" s="139" t="s">
        <v>81</v>
      </c>
      <c r="AY138" s="18" t="s">
        <v>131</v>
      </c>
      <c r="BE138" s="140">
        <f>IF(N138="základní",J138,0)</f>
        <v>0</v>
      </c>
      <c r="BF138" s="140">
        <f>IF(N138="snížená",J138,0)</f>
        <v>0</v>
      </c>
      <c r="BG138" s="140">
        <f>IF(N138="zákl. přenesená",J138,0)</f>
        <v>0</v>
      </c>
      <c r="BH138" s="140">
        <f>IF(N138="sníž. přenesená",J138,0)</f>
        <v>0</v>
      </c>
      <c r="BI138" s="140">
        <f>IF(N138="nulová",J138,0)</f>
        <v>0</v>
      </c>
      <c r="BJ138" s="18" t="s">
        <v>34</v>
      </c>
      <c r="BK138" s="140">
        <f>ROUND(I138*H138,2)</f>
        <v>0</v>
      </c>
      <c r="BL138" s="18" t="s">
        <v>87</v>
      </c>
      <c r="BM138" s="139" t="s">
        <v>1049</v>
      </c>
    </row>
    <row r="139" spans="2:65" s="1" customFormat="1" ht="10.199999999999999" hidden="1">
      <c r="B139" s="33"/>
      <c r="D139" s="141" t="s">
        <v>140</v>
      </c>
      <c r="F139" s="142" t="s">
        <v>954</v>
      </c>
      <c r="I139" s="143"/>
      <c r="L139" s="33"/>
      <c r="M139" s="144"/>
      <c r="T139" s="54"/>
      <c r="AT139" s="18" t="s">
        <v>140</v>
      </c>
      <c r="AU139" s="18" t="s">
        <v>81</v>
      </c>
    </row>
    <row r="140" spans="2:65" s="12" customFormat="1" ht="20.399999999999999">
      <c r="B140" s="145"/>
      <c r="D140" s="146" t="s">
        <v>142</v>
      </c>
      <c r="E140" s="147" t="s">
        <v>19</v>
      </c>
      <c r="F140" s="148" t="s">
        <v>1041</v>
      </c>
      <c r="H140" s="147" t="s">
        <v>19</v>
      </c>
      <c r="I140" s="149"/>
      <c r="L140" s="145"/>
      <c r="M140" s="150"/>
      <c r="T140" s="151"/>
      <c r="AT140" s="147" t="s">
        <v>142</v>
      </c>
      <c r="AU140" s="147" t="s">
        <v>81</v>
      </c>
      <c r="AV140" s="12" t="s">
        <v>34</v>
      </c>
      <c r="AW140" s="12" t="s">
        <v>33</v>
      </c>
      <c r="AX140" s="12" t="s">
        <v>73</v>
      </c>
      <c r="AY140" s="147" t="s">
        <v>131</v>
      </c>
    </row>
    <row r="141" spans="2:65" s="13" customFormat="1" ht="10.199999999999999">
      <c r="B141" s="152"/>
      <c r="D141" s="146" t="s">
        <v>142</v>
      </c>
      <c r="E141" s="153" t="s">
        <v>19</v>
      </c>
      <c r="F141" s="154" t="s">
        <v>1042</v>
      </c>
      <c r="H141" s="155">
        <v>20.472000000000001</v>
      </c>
      <c r="I141" s="156"/>
      <c r="L141" s="152"/>
      <c r="M141" s="157"/>
      <c r="T141" s="158"/>
      <c r="AT141" s="153" t="s">
        <v>142</v>
      </c>
      <c r="AU141" s="153" t="s">
        <v>81</v>
      </c>
      <c r="AV141" s="13" t="s">
        <v>81</v>
      </c>
      <c r="AW141" s="13" t="s">
        <v>33</v>
      </c>
      <c r="AX141" s="13" t="s">
        <v>73</v>
      </c>
      <c r="AY141" s="153" t="s">
        <v>131</v>
      </c>
    </row>
    <row r="142" spans="2:65" s="14" customFormat="1" ht="10.199999999999999">
      <c r="B142" s="159"/>
      <c r="D142" s="146" t="s">
        <v>142</v>
      </c>
      <c r="E142" s="160" t="s">
        <v>19</v>
      </c>
      <c r="F142" s="161" t="s">
        <v>147</v>
      </c>
      <c r="H142" s="162">
        <v>20.472000000000001</v>
      </c>
      <c r="I142" s="163"/>
      <c r="L142" s="159"/>
      <c r="M142" s="164"/>
      <c r="T142" s="165"/>
      <c r="AT142" s="160" t="s">
        <v>142</v>
      </c>
      <c r="AU142" s="160" t="s">
        <v>81</v>
      </c>
      <c r="AV142" s="14" t="s">
        <v>87</v>
      </c>
      <c r="AW142" s="14" t="s">
        <v>33</v>
      </c>
      <c r="AX142" s="14" t="s">
        <v>34</v>
      </c>
      <c r="AY142" s="160" t="s">
        <v>131</v>
      </c>
    </row>
    <row r="143" spans="2:65" s="1" customFormat="1" ht="21.75" customHeight="1">
      <c r="B143" s="33"/>
      <c r="C143" s="128" t="s">
        <v>150</v>
      </c>
      <c r="D143" s="128" t="s">
        <v>134</v>
      </c>
      <c r="E143" s="129" t="s">
        <v>164</v>
      </c>
      <c r="F143" s="130" t="s">
        <v>165</v>
      </c>
      <c r="G143" s="131" t="s">
        <v>137</v>
      </c>
      <c r="H143" s="132">
        <v>6.0119999999999996</v>
      </c>
      <c r="I143" s="133"/>
      <c r="J143" s="134">
        <f>ROUND(I143*H143,2)</f>
        <v>0</v>
      </c>
      <c r="K143" s="130" t="s">
        <v>19</v>
      </c>
      <c r="L143" s="33"/>
      <c r="M143" s="135" t="s">
        <v>19</v>
      </c>
      <c r="N143" s="136" t="s">
        <v>44</v>
      </c>
      <c r="P143" s="137">
        <f>O143*H143</f>
        <v>0</v>
      </c>
      <c r="Q143" s="137">
        <v>2.2100000000000002E-2</v>
      </c>
      <c r="R143" s="137">
        <f>Q143*H143</f>
        <v>0.13286519999999999</v>
      </c>
      <c r="S143" s="137">
        <v>2.1999999999999999E-2</v>
      </c>
      <c r="T143" s="138">
        <f>S143*H143</f>
        <v>0.13226399999999999</v>
      </c>
      <c r="AR143" s="139" t="s">
        <v>87</v>
      </c>
      <c r="AT143" s="139" t="s">
        <v>134</v>
      </c>
      <c r="AU143" s="139" t="s">
        <v>81</v>
      </c>
      <c r="AY143" s="18" t="s">
        <v>131</v>
      </c>
      <c r="BE143" s="140">
        <f>IF(N143="základní",J143,0)</f>
        <v>0</v>
      </c>
      <c r="BF143" s="140">
        <f>IF(N143="snížená",J143,0)</f>
        <v>0</v>
      </c>
      <c r="BG143" s="140">
        <f>IF(N143="zákl. přenesená",J143,0)</f>
        <v>0</v>
      </c>
      <c r="BH143" s="140">
        <f>IF(N143="sníž. přenesená",J143,0)</f>
        <v>0</v>
      </c>
      <c r="BI143" s="140">
        <f>IF(N143="nulová",J143,0)</f>
        <v>0</v>
      </c>
      <c r="BJ143" s="18" t="s">
        <v>34</v>
      </c>
      <c r="BK143" s="140">
        <f>ROUND(I143*H143,2)</f>
        <v>0</v>
      </c>
      <c r="BL143" s="18" t="s">
        <v>87</v>
      </c>
      <c r="BM143" s="139" t="s">
        <v>1050</v>
      </c>
    </row>
    <row r="144" spans="2:65" s="12" customFormat="1" ht="10.199999999999999">
      <c r="B144" s="145"/>
      <c r="D144" s="146" t="s">
        <v>142</v>
      </c>
      <c r="E144" s="147" t="s">
        <v>19</v>
      </c>
      <c r="F144" s="148" t="s">
        <v>1051</v>
      </c>
      <c r="H144" s="147" t="s">
        <v>19</v>
      </c>
      <c r="I144" s="149"/>
      <c r="L144" s="145"/>
      <c r="M144" s="150"/>
      <c r="T144" s="151"/>
      <c r="AT144" s="147" t="s">
        <v>142</v>
      </c>
      <c r="AU144" s="147" t="s">
        <v>81</v>
      </c>
      <c r="AV144" s="12" t="s">
        <v>34</v>
      </c>
      <c r="AW144" s="12" t="s">
        <v>33</v>
      </c>
      <c r="AX144" s="12" t="s">
        <v>73</v>
      </c>
      <c r="AY144" s="147" t="s">
        <v>131</v>
      </c>
    </row>
    <row r="145" spans="2:65" s="13" customFormat="1" ht="10.199999999999999">
      <c r="B145" s="152"/>
      <c r="D145" s="146" t="s">
        <v>142</v>
      </c>
      <c r="E145" s="153" t="s">
        <v>19</v>
      </c>
      <c r="F145" s="154" t="s">
        <v>1052</v>
      </c>
      <c r="H145" s="155">
        <v>6.0119999999999996</v>
      </c>
      <c r="I145" s="156"/>
      <c r="L145" s="152"/>
      <c r="M145" s="157"/>
      <c r="T145" s="158"/>
      <c r="AT145" s="153" t="s">
        <v>142</v>
      </c>
      <c r="AU145" s="153" t="s">
        <v>81</v>
      </c>
      <c r="AV145" s="13" t="s">
        <v>81</v>
      </c>
      <c r="AW145" s="13" t="s">
        <v>33</v>
      </c>
      <c r="AX145" s="13" t="s">
        <v>73</v>
      </c>
      <c r="AY145" s="153" t="s">
        <v>131</v>
      </c>
    </row>
    <row r="146" spans="2:65" s="14" customFormat="1" ht="10.199999999999999">
      <c r="B146" s="159"/>
      <c r="D146" s="146" t="s">
        <v>142</v>
      </c>
      <c r="E146" s="160" t="s">
        <v>19</v>
      </c>
      <c r="F146" s="161" t="s">
        <v>147</v>
      </c>
      <c r="H146" s="162">
        <v>6.0119999999999996</v>
      </c>
      <c r="I146" s="163"/>
      <c r="L146" s="159"/>
      <c r="M146" s="164"/>
      <c r="T146" s="165"/>
      <c r="AT146" s="160" t="s">
        <v>142</v>
      </c>
      <c r="AU146" s="160" t="s">
        <v>81</v>
      </c>
      <c r="AV146" s="14" t="s">
        <v>87</v>
      </c>
      <c r="AW146" s="14" t="s">
        <v>33</v>
      </c>
      <c r="AX146" s="14" t="s">
        <v>34</v>
      </c>
      <c r="AY146" s="160" t="s">
        <v>131</v>
      </c>
    </row>
    <row r="147" spans="2:65" s="11" customFormat="1" ht="22.8" customHeight="1">
      <c r="B147" s="116"/>
      <c r="D147" s="117" t="s">
        <v>72</v>
      </c>
      <c r="E147" s="126" t="s">
        <v>171</v>
      </c>
      <c r="F147" s="126" t="s">
        <v>172</v>
      </c>
      <c r="I147" s="119"/>
      <c r="J147" s="127">
        <f>BK147</f>
        <v>0</v>
      </c>
      <c r="L147" s="116"/>
      <c r="M147" s="121"/>
      <c r="P147" s="122">
        <f>SUM(P148:P186)</f>
        <v>0</v>
      </c>
      <c r="R147" s="122">
        <f>SUM(R148:R186)</f>
        <v>2.5792000000000002E-3</v>
      </c>
      <c r="T147" s="123">
        <f>SUM(T148:T186)</f>
        <v>3.4819200000000001</v>
      </c>
      <c r="AR147" s="117" t="s">
        <v>34</v>
      </c>
      <c r="AT147" s="124" t="s">
        <v>72</v>
      </c>
      <c r="AU147" s="124" t="s">
        <v>34</v>
      </c>
      <c r="AY147" s="117" t="s">
        <v>131</v>
      </c>
      <c r="BK147" s="125">
        <f>SUM(BK148:BK186)</f>
        <v>0</v>
      </c>
    </row>
    <row r="148" spans="2:65" s="1" customFormat="1" ht="44.25" customHeight="1">
      <c r="B148" s="33"/>
      <c r="C148" s="128" t="s">
        <v>198</v>
      </c>
      <c r="D148" s="128" t="s">
        <v>134</v>
      </c>
      <c r="E148" s="129" t="s">
        <v>173</v>
      </c>
      <c r="F148" s="130" t="s">
        <v>174</v>
      </c>
      <c r="G148" s="131" t="s">
        <v>137</v>
      </c>
      <c r="H148" s="132">
        <v>221.47</v>
      </c>
      <c r="I148" s="133"/>
      <c r="J148" s="134">
        <f>ROUND(I148*H148,2)</f>
        <v>0</v>
      </c>
      <c r="K148" s="130" t="s">
        <v>138</v>
      </c>
      <c r="L148" s="33"/>
      <c r="M148" s="135" t="s">
        <v>19</v>
      </c>
      <c r="N148" s="136" t="s">
        <v>44</v>
      </c>
      <c r="P148" s="137">
        <f>O148*H148</f>
        <v>0</v>
      </c>
      <c r="Q148" s="137">
        <v>0</v>
      </c>
      <c r="R148" s="137">
        <f>Q148*H148</f>
        <v>0</v>
      </c>
      <c r="S148" s="137">
        <v>0</v>
      </c>
      <c r="T148" s="138">
        <f>S148*H148</f>
        <v>0</v>
      </c>
      <c r="AR148" s="139" t="s">
        <v>87</v>
      </c>
      <c r="AT148" s="139" t="s">
        <v>134</v>
      </c>
      <c r="AU148" s="139" t="s">
        <v>81</v>
      </c>
      <c r="AY148" s="18" t="s">
        <v>131</v>
      </c>
      <c r="BE148" s="140">
        <f>IF(N148="základní",J148,0)</f>
        <v>0</v>
      </c>
      <c r="BF148" s="140">
        <f>IF(N148="snížená",J148,0)</f>
        <v>0</v>
      </c>
      <c r="BG148" s="140">
        <f>IF(N148="zákl. přenesená",J148,0)</f>
        <v>0</v>
      </c>
      <c r="BH148" s="140">
        <f>IF(N148="sníž. přenesená",J148,0)</f>
        <v>0</v>
      </c>
      <c r="BI148" s="140">
        <f>IF(N148="nulová",J148,0)</f>
        <v>0</v>
      </c>
      <c r="BJ148" s="18" t="s">
        <v>34</v>
      </c>
      <c r="BK148" s="140">
        <f>ROUND(I148*H148,2)</f>
        <v>0</v>
      </c>
      <c r="BL148" s="18" t="s">
        <v>87</v>
      </c>
      <c r="BM148" s="139" t="s">
        <v>1053</v>
      </c>
    </row>
    <row r="149" spans="2:65" s="1" customFormat="1" ht="10.199999999999999" hidden="1">
      <c r="B149" s="33"/>
      <c r="D149" s="141" t="s">
        <v>140</v>
      </c>
      <c r="F149" s="142" t="s">
        <v>176</v>
      </c>
      <c r="I149" s="143"/>
      <c r="L149" s="33"/>
      <c r="M149" s="144"/>
      <c r="T149" s="54"/>
      <c r="AT149" s="18" t="s">
        <v>140</v>
      </c>
      <c r="AU149" s="18" t="s">
        <v>81</v>
      </c>
    </row>
    <row r="150" spans="2:65" s="13" customFormat="1" ht="10.199999999999999">
      <c r="B150" s="152"/>
      <c r="D150" s="146" t="s">
        <v>142</v>
      </c>
      <c r="E150" s="153" t="s">
        <v>19</v>
      </c>
      <c r="F150" s="154" t="s">
        <v>1054</v>
      </c>
      <c r="H150" s="155">
        <v>187.10499999999999</v>
      </c>
      <c r="I150" s="156"/>
      <c r="L150" s="152"/>
      <c r="M150" s="157"/>
      <c r="T150" s="158"/>
      <c r="AT150" s="153" t="s">
        <v>142</v>
      </c>
      <c r="AU150" s="153" t="s">
        <v>81</v>
      </c>
      <c r="AV150" s="13" t="s">
        <v>81</v>
      </c>
      <c r="AW150" s="13" t="s">
        <v>33</v>
      </c>
      <c r="AX150" s="13" t="s">
        <v>73</v>
      </c>
      <c r="AY150" s="153" t="s">
        <v>131</v>
      </c>
    </row>
    <row r="151" spans="2:65" s="13" customFormat="1" ht="10.199999999999999">
      <c r="B151" s="152"/>
      <c r="D151" s="146" t="s">
        <v>142</v>
      </c>
      <c r="E151" s="153" t="s">
        <v>19</v>
      </c>
      <c r="F151" s="154" t="s">
        <v>1055</v>
      </c>
      <c r="H151" s="155">
        <v>34.365000000000002</v>
      </c>
      <c r="I151" s="156"/>
      <c r="L151" s="152"/>
      <c r="M151" s="157"/>
      <c r="T151" s="158"/>
      <c r="AT151" s="153" t="s">
        <v>142</v>
      </c>
      <c r="AU151" s="153" t="s">
        <v>81</v>
      </c>
      <c r="AV151" s="13" t="s">
        <v>81</v>
      </c>
      <c r="AW151" s="13" t="s">
        <v>33</v>
      </c>
      <c r="AX151" s="13" t="s">
        <v>73</v>
      </c>
      <c r="AY151" s="153" t="s">
        <v>131</v>
      </c>
    </row>
    <row r="152" spans="2:65" s="14" customFormat="1" ht="10.199999999999999">
      <c r="B152" s="159"/>
      <c r="D152" s="146" t="s">
        <v>142</v>
      </c>
      <c r="E152" s="160" t="s">
        <v>19</v>
      </c>
      <c r="F152" s="161" t="s">
        <v>147</v>
      </c>
      <c r="H152" s="162">
        <v>221.47</v>
      </c>
      <c r="I152" s="163"/>
      <c r="L152" s="159"/>
      <c r="M152" s="164"/>
      <c r="T152" s="165"/>
      <c r="AT152" s="160" t="s">
        <v>142</v>
      </c>
      <c r="AU152" s="160" t="s">
        <v>81</v>
      </c>
      <c r="AV152" s="14" t="s">
        <v>87</v>
      </c>
      <c r="AW152" s="14" t="s">
        <v>33</v>
      </c>
      <c r="AX152" s="14" t="s">
        <v>34</v>
      </c>
      <c r="AY152" s="160" t="s">
        <v>131</v>
      </c>
    </row>
    <row r="153" spans="2:65" s="1" customFormat="1" ht="49.05" customHeight="1">
      <c r="B153" s="33"/>
      <c r="C153" s="128" t="s">
        <v>156</v>
      </c>
      <c r="D153" s="128" t="s">
        <v>134</v>
      </c>
      <c r="E153" s="129" t="s">
        <v>180</v>
      </c>
      <c r="F153" s="130" t="s">
        <v>181</v>
      </c>
      <c r="G153" s="131" t="s">
        <v>137</v>
      </c>
      <c r="H153" s="132">
        <v>6644.1</v>
      </c>
      <c r="I153" s="133"/>
      <c r="J153" s="134">
        <f>ROUND(I153*H153,2)</f>
        <v>0</v>
      </c>
      <c r="K153" s="130" t="s">
        <v>138</v>
      </c>
      <c r="L153" s="33"/>
      <c r="M153" s="135" t="s">
        <v>19</v>
      </c>
      <c r="N153" s="136" t="s">
        <v>44</v>
      </c>
      <c r="P153" s="137">
        <f>O153*H153</f>
        <v>0</v>
      </c>
      <c r="Q153" s="137">
        <v>0</v>
      </c>
      <c r="R153" s="137">
        <f>Q153*H153</f>
        <v>0</v>
      </c>
      <c r="S153" s="137">
        <v>0</v>
      </c>
      <c r="T153" s="138">
        <f>S153*H153</f>
        <v>0</v>
      </c>
      <c r="AR153" s="139" t="s">
        <v>87</v>
      </c>
      <c r="AT153" s="139" t="s">
        <v>134</v>
      </c>
      <c r="AU153" s="139" t="s">
        <v>81</v>
      </c>
      <c r="AY153" s="18" t="s">
        <v>131</v>
      </c>
      <c r="BE153" s="140">
        <f>IF(N153="základní",J153,0)</f>
        <v>0</v>
      </c>
      <c r="BF153" s="140">
        <f>IF(N153="snížená",J153,0)</f>
        <v>0</v>
      </c>
      <c r="BG153" s="140">
        <f>IF(N153="zákl. přenesená",J153,0)</f>
        <v>0</v>
      </c>
      <c r="BH153" s="140">
        <f>IF(N153="sníž. přenesená",J153,0)</f>
        <v>0</v>
      </c>
      <c r="BI153" s="140">
        <f>IF(N153="nulová",J153,0)</f>
        <v>0</v>
      </c>
      <c r="BJ153" s="18" t="s">
        <v>34</v>
      </c>
      <c r="BK153" s="140">
        <f>ROUND(I153*H153,2)</f>
        <v>0</v>
      </c>
      <c r="BL153" s="18" t="s">
        <v>87</v>
      </c>
      <c r="BM153" s="139" t="s">
        <v>1056</v>
      </c>
    </row>
    <row r="154" spans="2:65" s="1" customFormat="1" ht="10.199999999999999" hidden="1">
      <c r="B154" s="33"/>
      <c r="D154" s="141" t="s">
        <v>140</v>
      </c>
      <c r="F154" s="142" t="s">
        <v>183</v>
      </c>
      <c r="I154" s="143"/>
      <c r="L154" s="33"/>
      <c r="M154" s="144"/>
      <c r="T154" s="54"/>
      <c r="AT154" s="18" t="s">
        <v>140</v>
      </c>
      <c r="AU154" s="18" t="s">
        <v>81</v>
      </c>
    </row>
    <row r="155" spans="2:65" s="13" customFormat="1" ht="10.199999999999999">
      <c r="B155" s="152"/>
      <c r="D155" s="146" t="s">
        <v>142</v>
      </c>
      <c r="E155" s="153" t="s">
        <v>19</v>
      </c>
      <c r="F155" s="154" t="s">
        <v>1057</v>
      </c>
      <c r="H155" s="155">
        <v>6644.1</v>
      </c>
      <c r="I155" s="156"/>
      <c r="L155" s="152"/>
      <c r="M155" s="157"/>
      <c r="T155" s="158"/>
      <c r="AT155" s="153" t="s">
        <v>142</v>
      </c>
      <c r="AU155" s="153" t="s">
        <v>81</v>
      </c>
      <c r="AV155" s="13" t="s">
        <v>81</v>
      </c>
      <c r="AW155" s="13" t="s">
        <v>33</v>
      </c>
      <c r="AX155" s="13" t="s">
        <v>34</v>
      </c>
      <c r="AY155" s="153" t="s">
        <v>131</v>
      </c>
    </row>
    <row r="156" spans="2:65" s="1" customFormat="1" ht="44.25" customHeight="1">
      <c r="B156" s="33"/>
      <c r="C156" s="128" t="s">
        <v>211</v>
      </c>
      <c r="D156" s="128" t="s">
        <v>134</v>
      </c>
      <c r="E156" s="129" t="s">
        <v>186</v>
      </c>
      <c r="F156" s="130" t="s">
        <v>187</v>
      </c>
      <c r="G156" s="131" t="s">
        <v>137</v>
      </c>
      <c r="H156" s="132">
        <v>221.47</v>
      </c>
      <c r="I156" s="133"/>
      <c r="J156" s="134">
        <f>ROUND(I156*H156,2)</f>
        <v>0</v>
      </c>
      <c r="K156" s="130" t="s">
        <v>138</v>
      </c>
      <c r="L156" s="33"/>
      <c r="M156" s="135" t="s">
        <v>19</v>
      </c>
      <c r="N156" s="136" t="s">
        <v>44</v>
      </c>
      <c r="P156" s="137">
        <f>O156*H156</f>
        <v>0</v>
      </c>
      <c r="Q156" s="137">
        <v>0</v>
      </c>
      <c r="R156" s="137">
        <f>Q156*H156</f>
        <v>0</v>
      </c>
      <c r="S156" s="137">
        <v>0</v>
      </c>
      <c r="T156" s="138">
        <f>S156*H156</f>
        <v>0</v>
      </c>
      <c r="AR156" s="139" t="s">
        <v>87</v>
      </c>
      <c r="AT156" s="139" t="s">
        <v>134</v>
      </c>
      <c r="AU156" s="139" t="s">
        <v>81</v>
      </c>
      <c r="AY156" s="18" t="s">
        <v>131</v>
      </c>
      <c r="BE156" s="140">
        <f>IF(N156="základní",J156,0)</f>
        <v>0</v>
      </c>
      <c r="BF156" s="140">
        <f>IF(N156="snížená",J156,0)</f>
        <v>0</v>
      </c>
      <c r="BG156" s="140">
        <f>IF(N156="zákl. přenesená",J156,0)</f>
        <v>0</v>
      </c>
      <c r="BH156" s="140">
        <f>IF(N156="sníž. přenesená",J156,0)</f>
        <v>0</v>
      </c>
      <c r="BI156" s="140">
        <f>IF(N156="nulová",J156,0)</f>
        <v>0</v>
      </c>
      <c r="BJ156" s="18" t="s">
        <v>34</v>
      </c>
      <c r="BK156" s="140">
        <f>ROUND(I156*H156,2)</f>
        <v>0</v>
      </c>
      <c r="BL156" s="18" t="s">
        <v>87</v>
      </c>
      <c r="BM156" s="139" t="s">
        <v>1058</v>
      </c>
    </row>
    <row r="157" spans="2:65" s="1" customFormat="1" ht="10.199999999999999" hidden="1">
      <c r="B157" s="33"/>
      <c r="D157" s="141" t="s">
        <v>140</v>
      </c>
      <c r="F157" s="142" t="s">
        <v>189</v>
      </c>
      <c r="I157" s="143"/>
      <c r="L157" s="33"/>
      <c r="M157" s="144"/>
      <c r="T157" s="54"/>
      <c r="AT157" s="18" t="s">
        <v>140</v>
      </c>
      <c r="AU157" s="18" t="s">
        <v>81</v>
      </c>
    </row>
    <row r="158" spans="2:65" s="1" customFormat="1" ht="24.15" customHeight="1">
      <c r="B158" s="33"/>
      <c r="C158" s="128" t="s">
        <v>219</v>
      </c>
      <c r="D158" s="128" t="s">
        <v>134</v>
      </c>
      <c r="E158" s="129" t="s">
        <v>190</v>
      </c>
      <c r="F158" s="130" t="s">
        <v>191</v>
      </c>
      <c r="G158" s="131" t="s">
        <v>137</v>
      </c>
      <c r="H158" s="132">
        <v>221.47</v>
      </c>
      <c r="I158" s="133"/>
      <c r="J158" s="134">
        <f>ROUND(I158*H158,2)</f>
        <v>0</v>
      </c>
      <c r="K158" s="130" t="s">
        <v>138</v>
      </c>
      <c r="L158" s="33"/>
      <c r="M158" s="135" t="s">
        <v>19</v>
      </c>
      <c r="N158" s="136" t="s">
        <v>44</v>
      </c>
      <c r="P158" s="137">
        <f>O158*H158</f>
        <v>0</v>
      </c>
      <c r="Q158" s="137">
        <v>0</v>
      </c>
      <c r="R158" s="137">
        <f>Q158*H158</f>
        <v>0</v>
      </c>
      <c r="S158" s="137">
        <v>0</v>
      </c>
      <c r="T158" s="138">
        <f>S158*H158</f>
        <v>0</v>
      </c>
      <c r="AR158" s="139" t="s">
        <v>87</v>
      </c>
      <c r="AT158" s="139" t="s">
        <v>134</v>
      </c>
      <c r="AU158" s="139" t="s">
        <v>81</v>
      </c>
      <c r="AY158" s="18" t="s">
        <v>131</v>
      </c>
      <c r="BE158" s="140">
        <f>IF(N158="základní",J158,0)</f>
        <v>0</v>
      </c>
      <c r="BF158" s="140">
        <f>IF(N158="snížená",J158,0)</f>
        <v>0</v>
      </c>
      <c r="BG158" s="140">
        <f>IF(N158="zákl. přenesená",J158,0)</f>
        <v>0</v>
      </c>
      <c r="BH158" s="140">
        <f>IF(N158="sníž. přenesená",J158,0)</f>
        <v>0</v>
      </c>
      <c r="BI158" s="140">
        <f>IF(N158="nulová",J158,0)</f>
        <v>0</v>
      </c>
      <c r="BJ158" s="18" t="s">
        <v>34</v>
      </c>
      <c r="BK158" s="140">
        <f>ROUND(I158*H158,2)</f>
        <v>0</v>
      </c>
      <c r="BL158" s="18" t="s">
        <v>87</v>
      </c>
      <c r="BM158" s="139" t="s">
        <v>1059</v>
      </c>
    </row>
    <row r="159" spans="2:65" s="1" customFormat="1" ht="10.199999999999999" hidden="1">
      <c r="B159" s="33"/>
      <c r="D159" s="141" t="s">
        <v>140</v>
      </c>
      <c r="F159" s="142" t="s">
        <v>193</v>
      </c>
      <c r="I159" s="143"/>
      <c r="L159" s="33"/>
      <c r="M159" s="144"/>
      <c r="T159" s="54"/>
      <c r="AT159" s="18" t="s">
        <v>140</v>
      </c>
      <c r="AU159" s="18" t="s">
        <v>81</v>
      </c>
    </row>
    <row r="160" spans="2:65" s="13" customFormat="1" ht="10.199999999999999">
      <c r="B160" s="152"/>
      <c r="D160" s="146" t="s">
        <v>142</v>
      </c>
      <c r="E160" s="153" t="s">
        <v>19</v>
      </c>
      <c r="F160" s="154" t="s">
        <v>1054</v>
      </c>
      <c r="H160" s="155">
        <v>187.10499999999999</v>
      </c>
      <c r="I160" s="156"/>
      <c r="L160" s="152"/>
      <c r="M160" s="157"/>
      <c r="T160" s="158"/>
      <c r="AT160" s="153" t="s">
        <v>142</v>
      </c>
      <c r="AU160" s="153" t="s">
        <v>81</v>
      </c>
      <c r="AV160" s="13" t="s">
        <v>81</v>
      </c>
      <c r="AW160" s="13" t="s">
        <v>33</v>
      </c>
      <c r="AX160" s="13" t="s">
        <v>73</v>
      </c>
      <c r="AY160" s="153" t="s">
        <v>131</v>
      </c>
    </row>
    <row r="161" spans="2:65" s="13" customFormat="1" ht="10.199999999999999">
      <c r="B161" s="152"/>
      <c r="D161" s="146" t="s">
        <v>142</v>
      </c>
      <c r="E161" s="153" t="s">
        <v>19</v>
      </c>
      <c r="F161" s="154" t="s">
        <v>1055</v>
      </c>
      <c r="H161" s="155">
        <v>34.365000000000002</v>
      </c>
      <c r="I161" s="156"/>
      <c r="L161" s="152"/>
      <c r="M161" s="157"/>
      <c r="T161" s="158"/>
      <c r="AT161" s="153" t="s">
        <v>142</v>
      </c>
      <c r="AU161" s="153" t="s">
        <v>81</v>
      </c>
      <c r="AV161" s="13" t="s">
        <v>81</v>
      </c>
      <c r="AW161" s="13" t="s">
        <v>33</v>
      </c>
      <c r="AX161" s="13" t="s">
        <v>73</v>
      </c>
      <c r="AY161" s="153" t="s">
        <v>131</v>
      </c>
    </row>
    <row r="162" spans="2:65" s="14" customFormat="1" ht="10.199999999999999">
      <c r="B162" s="159"/>
      <c r="D162" s="146" t="s">
        <v>142</v>
      </c>
      <c r="E162" s="160" t="s">
        <v>19</v>
      </c>
      <c r="F162" s="161" t="s">
        <v>147</v>
      </c>
      <c r="H162" s="162">
        <v>221.47</v>
      </c>
      <c r="I162" s="163"/>
      <c r="L162" s="159"/>
      <c r="M162" s="164"/>
      <c r="T162" s="165"/>
      <c r="AT162" s="160" t="s">
        <v>142</v>
      </c>
      <c r="AU162" s="160" t="s">
        <v>81</v>
      </c>
      <c r="AV162" s="14" t="s">
        <v>87</v>
      </c>
      <c r="AW162" s="14" t="s">
        <v>33</v>
      </c>
      <c r="AX162" s="14" t="s">
        <v>34</v>
      </c>
      <c r="AY162" s="160" t="s">
        <v>131</v>
      </c>
    </row>
    <row r="163" spans="2:65" s="1" customFormat="1" ht="33" customHeight="1">
      <c r="B163" s="33"/>
      <c r="C163" s="128" t="s">
        <v>8</v>
      </c>
      <c r="D163" s="128" t="s">
        <v>134</v>
      </c>
      <c r="E163" s="129" t="s">
        <v>194</v>
      </c>
      <c r="F163" s="130" t="s">
        <v>195</v>
      </c>
      <c r="G163" s="131" t="s">
        <v>137</v>
      </c>
      <c r="H163" s="132">
        <v>6644.1</v>
      </c>
      <c r="I163" s="133"/>
      <c r="J163" s="134">
        <f>ROUND(I163*H163,2)</f>
        <v>0</v>
      </c>
      <c r="K163" s="130" t="s">
        <v>138</v>
      </c>
      <c r="L163" s="33"/>
      <c r="M163" s="135" t="s">
        <v>19</v>
      </c>
      <c r="N163" s="136" t="s">
        <v>44</v>
      </c>
      <c r="P163" s="137">
        <f>O163*H163</f>
        <v>0</v>
      </c>
      <c r="Q163" s="137">
        <v>0</v>
      </c>
      <c r="R163" s="137">
        <f>Q163*H163</f>
        <v>0</v>
      </c>
      <c r="S163" s="137">
        <v>0</v>
      </c>
      <c r="T163" s="138">
        <f>S163*H163</f>
        <v>0</v>
      </c>
      <c r="AR163" s="139" t="s">
        <v>87</v>
      </c>
      <c r="AT163" s="139" t="s">
        <v>134</v>
      </c>
      <c r="AU163" s="139" t="s">
        <v>81</v>
      </c>
      <c r="AY163" s="18" t="s">
        <v>131</v>
      </c>
      <c r="BE163" s="140">
        <f>IF(N163="základní",J163,0)</f>
        <v>0</v>
      </c>
      <c r="BF163" s="140">
        <f>IF(N163="snížená",J163,0)</f>
        <v>0</v>
      </c>
      <c r="BG163" s="140">
        <f>IF(N163="zákl. přenesená",J163,0)</f>
        <v>0</v>
      </c>
      <c r="BH163" s="140">
        <f>IF(N163="sníž. přenesená",J163,0)</f>
        <v>0</v>
      </c>
      <c r="BI163" s="140">
        <f>IF(N163="nulová",J163,0)</f>
        <v>0</v>
      </c>
      <c r="BJ163" s="18" t="s">
        <v>34</v>
      </c>
      <c r="BK163" s="140">
        <f>ROUND(I163*H163,2)</f>
        <v>0</v>
      </c>
      <c r="BL163" s="18" t="s">
        <v>87</v>
      </c>
      <c r="BM163" s="139" t="s">
        <v>1060</v>
      </c>
    </row>
    <row r="164" spans="2:65" s="1" customFormat="1" ht="10.199999999999999" hidden="1">
      <c r="B164" s="33"/>
      <c r="D164" s="141" t="s">
        <v>140</v>
      </c>
      <c r="F164" s="142" t="s">
        <v>197</v>
      </c>
      <c r="I164" s="143"/>
      <c r="L164" s="33"/>
      <c r="M164" s="144"/>
      <c r="T164" s="54"/>
      <c r="AT164" s="18" t="s">
        <v>140</v>
      </c>
      <c r="AU164" s="18" t="s">
        <v>81</v>
      </c>
    </row>
    <row r="165" spans="2:65" s="13" customFormat="1" ht="10.199999999999999">
      <c r="B165" s="152"/>
      <c r="D165" s="146" t="s">
        <v>142</v>
      </c>
      <c r="E165" s="153" t="s">
        <v>19</v>
      </c>
      <c r="F165" s="154" t="s">
        <v>1057</v>
      </c>
      <c r="H165" s="155">
        <v>6644.1</v>
      </c>
      <c r="I165" s="156"/>
      <c r="L165" s="152"/>
      <c r="M165" s="157"/>
      <c r="T165" s="158"/>
      <c r="AT165" s="153" t="s">
        <v>142</v>
      </c>
      <c r="AU165" s="153" t="s">
        <v>81</v>
      </c>
      <c r="AV165" s="13" t="s">
        <v>81</v>
      </c>
      <c r="AW165" s="13" t="s">
        <v>33</v>
      </c>
      <c r="AX165" s="13" t="s">
        <v>34</v>
      </c>
      <c r="AY165" s="153" t="s">
        <v>131</v>
      </c>
    </row>
    <row r="166" spans="2:65" s="1" customFormat="1" ht="24.15" customHeight="1">
      <c r="B166" s="33"/>
      <c r="C166" s="128" t="s">
        <v>175</v>
      </c>
      <c r="D166" s="128" t="s">
        <v>134</v>
      </c>
      <c r="E166" s="129" t="s">
        <v>199</v>
      </c>
      <c r="F166" s="130" t="s">
        <v>200</v>
      </c>
      <c r="G166" s="131" t="s">
        <v>137</v>
      </c>
      <c r="H166" s="132">
        <v>221.47</v>
      </c>
      <c r="I166" s="133"/>
      <c r="J166" s="134">
        <f>ROUND(I166*H166,2)</f>
        <v>0</v>
      </c>
      <c r="K166" s="130" t="s">
        <v>138</v>
      </c>
      <c r="L166" s="33"/>
      <c r="M166" s="135" t="s">
        <v>19</v>
      </c>
      <c r="N166" s="136" t="s">
        <v>44</v>
      </c>
      <c r="P166" s="137">
        <f>O166*H166</f>
        <v>0</v>
      </c>
      <c r="Q166" s="137">
        <v>0</v>
      </c>
      <c r="R166" s="137">
        <f>Q166*H166</f>
        <v>0</v>
      </c>
      <c r="S166" s="137">
        <v>0</v>
      </c>
      <c r="T166" s="138">
        <f>S166*H166</f>
        <v>0</v>
      </c>
      <c r="AR166" s="139" t="s">
        <v>87</v>
      </c>
      <c r="AT166" s="139" t="s">
        <v>134</v>
      </c>
      <c r="AU166" s="139" t="s">
        <v>81</v>
      </c>
      <c r="AY166" s="18" t="s">
        <v>131</v>
      </c>
      <c r="BE166" s="140">
        <f>IF(N166="základní",J166,0)</f>
        <v>0</v>
      </c>
      <c r="BF166" s="140">
        <f>IF(N166="snížená",J166,0)</f>
        <v>0</v>
      </c>
      <c r="BG166" s="140">
        <f>IF(N166="zákl. přenesená",J166,0)</f>
        <v>0</v>
      </c>
      <c r="BH166" s="140">
        <f>IF(N166="sníž. přenesená",J166,0)</f>
        <v>0</v>
      </c>
      <c r="BI166" s="140">
        <f>IF(N166="nulová",J166,0)</f>
        <v>0</v>
      </c>
      <c r="BJ166" s="18" t="s">
        <v>34</v>
      </c>
      <c r="BK166" s="140">
        <f>ROUND(I166*H166,2)</f>
        <v>0</v>
      </c>
      <c r="BL166" s="18" t="s">
        <v>87</v>
      </c>
      <c r="BM166" s="139" t="s">
        <v>1061</v>
      </c>
    </row>
    <row r="167" spans="2:65" s="1" customFormat="1" ht="10.199999999999999" hidden="1">
      <c r="B167" s="33"/>
      <c r="D167" s="141" t="s">
        <v>140</v>
      </c>
      <c r="F167" s="142" t="s">
        <v>202</v>
      </c>
      <c r="I167" s="143"/>
      <c r="L167" s="33"/>
      <c r="M167" s="144"/>
      <c r="T167" s="54"/>
      <c r="AT167" s="18" t="s">
        <v>140</v>
      </c>
      <c r="AU167" s="18" t="s">
        <v>81</v>
      </c>
    </row>
    <row r="168" spans="2:65" s="1" customFormat="1" ht="37.799999999999997" customHeight="1">
      <c r="B168" s="33"/>
      <c r="C168" s="128" t="s">
        <v>239</v>
      </c>
      <c r="D168" s="128" t="s">
        <v>134</v>
      </c>
      <c r="E168" s="129" t="s">
        <v>203</v>
      </c>
      <c r="F168" s="130" t="s">
        <v>204</v>
      </c>
      <c r="G168" s="131" t="s">
        <v>137</v>
      </c>
      <c r="H168" s="132">
        <v>213.48099999999999</v>
      </c>
      <c r="I168" s="133"/>
      <c r="J168" s="134">
        <f>ROUND(I168*H168,2)</f>
        <v>0</v>
      </c>
      <c r="K168" s="130" t="s">
        <v>138</v>
      </c>
      <c r="L168" s="33"/>
      <c r="M168" s="135" t="s">
        <v>19</v>
      </c>
      <c r="N168" s="136" t="s">
        <v>44</v>
      </c>
      <c r="P168" s="137">
        <f>O168*H168</f>
        <v>0</v>
      </c>
      <c r="Q168" s="137">
        <v>0</v>
      </c>
      <c r="R168" s="137">
        <f>Q168*H168</f>
        <v>0</v>
      </c>
      <c r="S168" s="137">
        <v>0</v>
      </c>
      <c r="T168" s="138">
        <f>S168*H168</f>
        <v>0</v>
      </c>
      <c r="AR168" s="139" t="s">
        <v>87</v>
      </c>
      <c r="AT168" s="139" t="s">
        <v>134</v>
      </c>
      <c r="AU168" s="139" t="s">
        <v>81</v>
      </c>
      <c r="AY168" s="18" t="s">
        <v>131</v>
      </c>
      <c r="BE168" s="140">
        <f>IF(N168="základní",J168,0)</f>
        <v>0</v>
      </c>
      <c r="BF168" s="140">
        <f>IF(N168="snížená",J168,0)</f>
        <v>0</v>
      </c>
      <c r="BG168" s="140">
        <f>IF(N168="zákl. přenesená",J168,0)</f>
        <v>0</v>
      </c>
      <c r="BH168" s="140">
        <f>IF(N168="sníž. přenesená",J168,0)</f>
        <v>0</v>
      </c>
      <c r="BI168" s="140">
        <f>IF(N168="nulová",J168,0)</f>
        <v>0</v>
      </c>
      <c r="BJ168" s="18" t="s">
        <v>34</v>
      </c>
      <c r="BK168" s="140">
        <f>ROUND(I168*H168,2)</f>
        <v>0</v>
      </c>
      <c r="BL168" s="18" t="s">
        <v>87</v>
      </c>
      <c r="BM168" s="139" t="s">
        <v>1062</v>
      </c>
    </row>
    <row r="169" spans="2:65" s="1" customFormat="1" ht="10.199999999999999" hidden="1">
      <c r="B169" s="33"/>
      <c r="D169" s="141" t="s">
        <v>140</v>
      </c>
      <c r="F169" s="142" t="s">
        <v>206</v>
      </c>
      <c r="I169" s="143"/>
      <c r="L169" s="33"/>
      <c r="M169" s="144"/>
      <c r="T169" s="54"/>
      <c r="AT169" s="18" t="s">
        <v>140</v>
      </c>
      <c r="AU169" s="18" t="s">
        <v>81</v>
      </c>
    </row>
    <row r="170" spans="2:65" s="12" customFormat="1" ht="10.199999999999999">
      <c r="B170" s="145"/>
      <c r="D170" s="146" t="s">
        <v>142</v>
      </c>
      <c r="E170" s="147" t="s">
        <v>19</v>
      </c>
      <c r="F170" s="148" t="s">
        <v>1063</v>
      </c>
      <c r="H170" s="147" t="s">
        <v>19</v>
      </c>
      <c r="I170" s="149"/>
      <c r="L170" s="145"/>
      <c r="M170" s="150"/>
      <c r="T170" s="151"/>
      <c r="AT170" s="147" t="s">
        <v>142</v>
      </c>
      <c r="AU170" s="147" t="s">
        <v>81</v>
      </c>
      <c r="AV170" s="12" t="s">
        <v>34</v>
      </c>
      <c r="AW170" s="12" t="s">
        <v>33</v>
      </c>
      <c r="AX170" s="12" t="s">
        <v>73</v>
      </c>
      <c r="AY170" s="147" t="s">
        <v>131</v>
      </c>
    </row>
    <row r="171" spans="2:65" s="13" customFormat="1" ht="10.199999999999999">
      <c r="B171" s="152"/>
      <c r="D171" s="146" t="s">
        <v>142</v>
      </c>
      <c r="E171" s="153" t="s">
        <v>19</v>
      </c>
      <c r="F171" s="154" t="s">
        <v>1064</v>
      </c>
      <c r="H171" s="155">
        <v>145.90299999999999</v>
      </c>
      <c r="I171" s="156"/>
      <c r="L171" s="152"/>
      <c r="M171" s="157"/>
      <c r="T171" s="158"/>
      <c r="AT171" s="153" t="s">
        <v>142</v>
      </c>
      <c r="AU171" s="153" t="s">
        <v>81</v>
      </c>
      <c r="AV171" s="13" t="s">
        <v>81</v>
      </c>
      <c r="AW171" s="13" t="s">
        <v>33</v>
      </c>
      <c r="AX171" s="13" t="s">
        <v>73</v>
      </c>
      <c r="AY171" s="153" t="s">
        <v>131</v>
      </c>
    </row>
    <row r="172" spans="2:65" s="12" customFormat="1" ht="10.199999999999999">
      <c r="B172" s="145"/>
      <c r="D172" s="146" t="s">
        <v>142</v>
      </c>
      <c r="E172" s="147" t="s">
        <v>19</v>
      </c>
      <c r="F172" s="148" t="s">
        <v>1065</v>
      </c>
      <c r="H172" s="147" t="s">
        <v>19</v>
      </c>
      <c r="I172" s="149"/>
      <c r="L172" s="145"/>
      <c r="M172" s="150"/>
      <c r="T172" s="151"/>
      <c r="AT172" s="147" t="s">
        <v>142</v>
      </c>
      <c r="AU172" s="147" t="s">
        <v>81</v>
      </c>
      <c r="AV172" s="12" t="s">
        <v>34</v>
      </c>
      <c r="AW172" s="12" t="s">
        <v>33</v>
      </c>
      <c r="AX172" s="12" t="s">
        <v>73</v>
      </c>
      <c r="AY172" s="147" t="s">
        <v>131</v>
      </c>
    </row>
    <row r="173" spans="2:65" s="13" customFormat="1" ht="10.199999999999999">
      <c r="B173" s="152"/>
      <c r="D173" s="146" t="s">
        <v>142</v>
      </c>
      <c r="E173" s="153" t="s">
        <v>19</v>
      </c>
      <c r="F173" s="154" t="s">
        <v>1066</v>
      </c>
      <c r="H173" s="155">
        <v>40.078000000000003</v>
      </c>
      <c r="I173" s="156"/>
      <c r="L173" s="152"/>
      <c r="M173" s="157"/>
      <c r="T173" s="158"/>
      <c r="AT173" s="153" t="s">
        <v>142</v>
      </c>
      <c r="AU173" s="153" t="s">
        <v>81</v>
      </c>
      <c r="AV173" s="13" t="s">
        <v>81</v>
      </c>
      <c r="AW173" s="13" t="s">
        <v>33</v>
      </c>
      <c r="AX173" s="13" t="s">
        <v>73</v>
      </c>
      <c r="AY173" s="153" t="s">
        <v>131</v>
      </c>
    </row>
    <row r="174" spans="2:65" s="12" customFormat="1" ht="20.399999999999999">
      <c r="B174" s="145"/>
      <c r="D174" s="146" t="s">
        <v>142</v>
      </c>
      <c r="E174" s="147" t="s">
        <v>19</v>
      </c>
      <c r="F174" s="148" t="s">
        <v>1067</v>
      </c>
      <c r="H174" s="147" t="s">
        <v>19</v>
      </c>
      <c r="I174" s="149"/>
      <c r="L174" s="145"/>
      <c r="M174" s="150"/>
      <c r="T174" s="151"/>
      <c r="AT174" s="147" t="s">
        <v>142</v>
      </c>
      <c r="AU174" s="147" t="s">
        <v>81</v>
      </c>
      <c r="AV174" s="12" t="s">
        <v>34</v>
      </c>
      <c r="AW174" s="12" t="s">
        <v>33</v>
      </c>
      <c r="AX174" s="12" t="s">
        <v>73</v>
      </c>
      <c r="AY174" s="147" t="s">
        <v>131</v>
      </c>
    </row>
    <row r="175" spans="2:65" s="13" customFormat="1" ht="10.199999999999999">
      <c r="B175" s="152"/>
      <c r="D175" s="146" t="s">
        <v>142</v>
      </c>
      <c r="E175" s="153" t="s">
        <v>19</v>
      </c>
      <c r="F175" s="154" t="s">
        <v>1037</v>
      </c>
      <c r="H175" s="155">
        <v>27.5</v>
      </c>
      <c r="I175" s="156"/>
      <c r="L175" s="152"/>
      <c r="M175" s="157"/>
      <c r="T175" s="158"/>
      <c r="AT175" s="153" t="s">
        <v>142</v>
      </c>
      <c r="AU175" s="153" t="s">
        <v>81</v>
      </c>
      <c r="AV175" s="13" t="s">
        <v>81</v>
      </c>
      <c r="AW175" s="13" t="s">
        <v>33</v>
      </c>
      <c r="AX175" s="13" t="s">
        <v>73</v>
      </c>
      <c r="AY175" s="153" t="s">
        <v>131</v>
      </c>
    </row>
    <row r="176" spans="2:65" s="14" customFormat="1" ht="10.199999999999999">
      <c r="B176" s="159"/>
      <c r="D176" s="146" t="s">
        <v>142</v>
      </c>
      <c r="E176" s="160" t="s">
        <v>19</v>
      </c>
      <c r="F176" s="161" t="s">
        <v>147</v>
      </c>
      <c r="H176" s="162">
        <v>213.48099999999999</v>
      </c>
      <c r="I176" s="163"/>
      <c r="L176" s="159"/>
      <c r="M176" s="164"/>
      <c r="T176" s="165"/>
      <c r="AT176" s="160" t="s">
        <v>142</v>
      </c>
      <c r="AU176" s="160" t="s">
        <v>81</v>
      </c>
      <c r="AV176" s="14" t="s">
        <v>87</v>
      </c>
      <c r="AW176" s="14" t="s">
        <v>33</v>
      </c>
      <c r="AX176" s="14" t="s">
        <v>34</v>
      </c>
      <c r="AY176" s="160" t="s">
        <v>131</v>
      </c>
    </row>
    <row r="177" spans="2:65" s="1" customFormat="1" ht="24.15" customHeight="1">
      <c r="B177" s="33"/>
      <c r="C177" s="128" t="s">
        <v>182</v>
      </c>
      <c r="D177" s="128" t="s">
        <v>134</v>
      </c>
      <c r="E177" s="129" t="s">
        <v>220</v>
      </c>
      <c r="F177" s="130" t="s">
        <v>221</v>
      </c>
      <c r="G177" s="131" t="s">
        <v>214</v>
      </c>
      <c r="H177" s="132">
        <v>32.24</v>
      </c>
      <c r="I177" s="133"/>
      <c r="J177" s="134">
        <f>ROUND(I177*H177,2)</f>
        <v>0</v>
      </c>
      <c r="K177" s="130" t="s">
        <v>138</v>
      </c>
      <c r="L177" s="33"/>
      <c r="M177" s="135" t="s">
        <v>19</v>
      </c>
      <c r="N177" s="136" t="s">
        <v>44</v>
      </c>
      <c r="P177" s="137">
        <f>O177*H177</f>
        <v>0</v>
      </c>
      <c r="Q177" s="137">
        <v>0</v>
      </c>
      <c r="R177" s="137">
        <f>Q177*H177</f>
        <v>0</v>
      </c>
      <c r="S177" s="137">
        <v>0.108</v>
      </c>
      <c r="T177" s="138">
        <f>S177*H177</f>
        <v>3.4819200000000001</v>
      </c>
      <c r="AR177" s="139" t="s">
        <v>87</v>
      </c>
      <c r="AT177" s="139" t="s">
        <v>134</v>
      </c>
      <c r="AU177" s="139" t="s">
        <v>81</v>
      </c>
      <c r="AY177" s="18" t="s">
        <v>131</v>
      </c>
      <c r="BE177" s="140">
        <f>IF(N177="základní",J177,0)</f>
        <v>0</v>
      </c>
      <c r="BF177" s="140">
        <f>IF(N177="snížená",J177,0)</f>
        <v>0</v>
      </c>
      <c r="BG177" s="140">
        <f>IF(N177="zákl. přenesená",J177,0)</f>
        <v>0</v>
      </c>
      <c r="BH177" s="140">
        <f>IF(N177="sníž. přenesená",J177,0)</f>
        <v>0</v>
      </c>
      <c r="BI177" s="140">
        <f>IF(N177="nulová",J177,0)</f>
        <v>0</v>
      </c>
      <c r="BJ177" s="18" t="s">
        <v>34</v>
      </c>
      <c r="BK177" s="140">
        <f>ROUND(I177*H177,2)</f>
        <v>0</v>
      </c>
      <c r="BL177" s="18" t="s">
        <v>87</v>
      </c>
      <c r="BM177" s="139" t="s">
        <v>1068</v>
      </c>
    </row>
    <row r="178" spans="2:65" s="1" customFormat="1" ht="10.199999999999999" hidden="1">
      <c r="B178" s="33"/>
      <c r="D178" s="141" t="s">
        <v>140</v>
      </c>
      <c r="F178" s="142" t="s">
        <v>223</v>
      </c>
      <c r="I178" s="143"/>
      <c r="L178" s="33"/>
      <c r="M178" s="144"/>
      <c r="T178" s="54"/>
      <c r="AT178" s="18" t="s">
        <v>140</v>
      </c>
      <c r="AU178" s="18" t="s">
        <v>81</v>
      </c>
    </row>
    <row r="179" spans="2:65" s="12" customFormat="1" ht="10.199999999999999">
      <c r="B179" s="145"/>
      <c r="D179" s="146" t="s">
        <v>142</v>
      </c>
      <c r="E179" s="147" t="s">
        <v>19</v>
      </c>
      <c r="F179" s="148" t="s">
        <v>1063</v>
      </c>
      <c r="H179" s="147" t="s">
        <v>19</v>
      </c>
      <c r="I179" s="149"/>
      <c r="L179" s="145"/>
      <c r="M179" s="150"/>
      <c r="T179" s="151"/>
      <c r="AT179" s="147" t="s">
        <v>142</v>
      </c>
      <c r="AU179" s="147" t="s">
        <v>81</v>
      </c>
      <c r="AV179" s="12" t="s">
        <v>34</v>
      </c>
      <c r="AW179" s="12" t="s">
        <v>33</v>
      </c>
      <c r="AX179" s="12" t="s">
        <v>73</v>
      </c>
      <c r="AY179" s="147" t="s">
        <v>131</v>
      </c>
    </row>
    <row r="180" spans="2:65" s="13" customFormat="1" ht="10.199999999999999">
      <c r="B180" s="152"/>
      <c r="D180" s="146" t="s">
        <v>142</v>
      </c>
      <c r="E180" s="153" t="s">
        <v>19</v>
      </c>
      <c r="F180" s="154" t="s">
        <v>1069</v>
      </c>
      <c r="H180" s="155">
        <v>32.24</v>
      </c>
      <c r="I180" s="156"/>
      <c r="L180" s="152"/>
      <c r="M180" s="157"/>
      <c r="T180" s="158"/>
      <c r="AT180" s="153" t="s">
        <v>142</v>
      </c>
      <c r="AU180" s="153" t="s">
        <v>81</v>
      </c>
      <c r="AV180" s="13" t="s">
        <v>81</v>
      </c>
      <c r="AW180" s="13" t="s">
        <v>33</v>
      </c>
      <c r="AX180" s="13" t="s">
        <v>73</v>
      </c>
      <c r="AY180" s="153" t="s">
        <v>131</v>
      </c>
    </row>
    <row r="181" spans="2:65" s="14" customFormat="1" ht="10.199999999999999">
      <c r="B181" s="159"/>
      <c r="D181" s="146" t="s">
        <v>142</v>
      </c>
      <c r="E181" s="160" t="s">
        <v>19</v>
      </c>
      <c r="F181" s="161" t="s">
        <v>147</v>
      </c>
      <c r="H181" s="162">
        <v>32.24</v>
      </c>
      <c r="I181" s="163"/>
      <c r="L181" s="159"/>
      <c r="M181" s="164"/>
      <c r="T181" s="165"/>
      <c r="AT181" s="160" t="s">
        <v>142</v>
      </c>
      <c r="AU181" s="160" t="s">
        <v>81</v>
      </c>
      <c r="AV181" s="14" t="s">
        <v>87</v>
      </c>
      <c r="AW181" s="14" t="s">
        <v>33</v>
      </c>
      <c r="AX181" s="14" t="s">
        <v>34</v>
      </c>
      <c r="AY181" s="160" t="s">
        <v>131</v>
      </c>
    </row>
    <row r="182" spans="2:65" s="1" customFormat="1" ht="37.799999999999997" customHeight="1">
      <c r="B182" s="33"/>
      <c r="C182" s="128" t="s">
        <v>249</v>
      </c>
      <c r="D182" s="128" t="s">
        <v>134</v>
      </c>
      <c r="E182" s="129" t="s">
        <v>226</v>
      </c>
      <c r="F182" s="130" t="s">
        <v>227</v>
      </c>
      <c r="G182" s="131" t="s">
        <v>214</v>
      </c>
      <c r="H182" s="132">
        <v>32.24</v>
      </c>
      <c r="I182" s="133"/>
      <c r="J182" s="134">
        <f>ROUND(I182*H182,2)</f>
        <v>0</v>
      </c>
      <c r="K182" s="130" t="s">
        <v>138</v>
      </c>
      <c r="L182" s="33"/>
      <c r="M182" s="135" t="s">
        <v>19</v>
      </c>
      <c r="N182" s="136" t="s">
        <v>44</v>
      </c>
      <c r="P182" s="137">
        <f>O182*H182</f>
        <v>0</v>
      </c>
      <c r="Q182" s="137">
        <v>8.0000000000000007E-5</v>
      </c>
      <c r="R182" s="137">
        <f>Q182*H182</f>
        <v>2.5792000000000002E-3</v>
      </c>
      <c r="S182" s="137">
        <v>0</v>
      </c>
      <c r="T182" s="138">
        <f>S182*H182</f>
        <v>0</v>
      </c>
      <c r="AR182" s="139" t="s">
        <v>87</v>
      </c>
      <c r="AT182" s="139" t="s">
        <v>134</v>
      </c>
      <c r="AU182" s="139" t="s">
        <v>81</v>
      </c>
      <c r="AY182" s="18" t="s">
        <v>131</v>
      </c>
      <c r="BE182" s="140">
        <f>IF(N182="základní",J182,0)</f>
        <v>0</v>
      </c>
      <c r="BF182" s="140">
        <f>IF(N182="snížená",J182,0)</f>
        <v>0</v>
      </c>
      <c r="BG182" s="140">
        <f>IF(N182="zákl. přenesená",J182,0)</f>
        <v>0</v>
      </c>
      <c r="BH182" s="140">
        <f>IF(N182="sníž. přenesená",J182,0)</f>
        <v>0</v>
      </c>
      <c r="BI182" s="140">
        <f>IF(N182="nulová",J182,0)</f>
        <v>0</v>
      </c>
      <c r="BJ182" s="18" t="s">
        <v>34</v>
      </c>
      <c r="BK182" s="140">
        <f>ROUND(I182*H182,2)</f>
        <v>0</v>
      </c>
      <c r="BL182" s="18" t="s">
        <v>87</v>
      </c>
      <c r="BM182" s="139" t="s">
        <v>1070</v>
      </c>
    </row>
    <row r="183" spans="2:65" s="1" customFormat="1" ht="10.199999999999999" hidden="1">
      <c r="B183" s="33"/>
      <c r="D183" s="141" t="s">
        <v>140</v>
      </c>
      <c r="F183" s="142" t="s">
        <v>229</v>
      </c>
      <c r="I183" s="143"/>
      <c r="L183" s="33"/>
      <c r="M183" s="144"/>
      <c r="T183" s="54"/>
      <c r="AT183" s="18" t="s">
        <v>140</v>
      </c>
      <c r="AU183" s="18" t="s">
        <v>81</v>
      </c>
    </row>
    <row r="184" spans="2:65" s="12" customFormat="1" ht="10.199999999999999">
      <c r="B184" s="145"/>
      <c r="D184" s="146" t="s">
        <v>142</v>
      </c>
      <c r="E184" s="147" t="s">
        <v>19</v>
      </c>
      <c r="F184" s="148" t="s">
        <v>1063</v>
      </c>
      <c r="H184" s="147" t="s">
        <v>19</v>
      </c>
      <c r="I184" s="149"/>
      <c r="L184" s="145"/>
      <c r="M184" s="150"/>
      <c r="T184" s="151"/>
      <c r="AT184" s="147" t="s">
        <v>142</v>
      </c>
      <c r="AU184" s="147" t="s">
        <v>81</v>
      </c>
      <c r="AV184" s="12" t="s">
        <v>34</v>
      </c>
      <c r="AW184" s="12" t="s">
        <v>33</v>
      </c>
      <c r="AX184" s="12" t="s">
        <v>73</v>
      </c>
      <c r="AY184" s="147" t="s">
        <v>131</v>
      </c>
    </row>
    <row r="185" spans="2:65" s="13" customFormat="1" ht="10.199999999999999">
      <c r="B185" s="152"/>
      <c r="D185" s="146" t="s">
        <v>142</v>
      </c>
      <c r="E185" s="153" t="s">
        <v>19</v>
      </c>
      <c r="F185" s="154" t="s">
        <v>1069</v>
      </c>
      <c r="H185" s="155">
        <v>32.24</v>
      </c>
      <c r="I185" s="156"/>
      <c r="L185" s="152"/>
      <c r="M185" s="157"/>
      <c r="T185" s="158"/>
      <c r="AT185" s="153" t="s">
        <v>142</v>
      </c>
      <c r="AU185" s="153" t="s">
        <v>81</v>
      </c>
      <c r="AV185" s="13" t="s">
        <v>81</v>
      </c>
      <c r="AW185" s="13" t="s">
        <v>33</v>
      </c>
      <c r="AX185" s="13" t="s">
        <v>73</v>
      </c>
      <c r="AY185" s="153" t="s">
        <v>131</v>
      </c>
    </row>
    <row r="186" spans="2:65" s="14" customFormat="1" ht="10.199999999999999">
      <c r="B186" s="159"/>
      <c r="D186" s="146" t="s">
        <v>142</v>
      </c>
      <c r="E186" s="160" t="s">
        <v>19</v>
      </c>
      <c r="F186" s="161" t="s">
        <v>147</v>
      </c>
      <c r="H186" s="162">
        <v>32.24</v>
      </c>
      <c r="I186" s="163"/>
      <c r="L186" s="159"/>
      <c r="M186" s="164"/>
      <c r="T186" s="165"/>
      <c r="AT186" s="160" t="s">
        <v>142</v>
      </c>
      <c r="AU186" s="160" t="s">
        <v>81</v>
      </c>
      <c r="AV186" s="14" t="s">
        <v>87</v>
      </c>
      <c r="AW186" s="14" t="s">
        <v>33</v>
      </c>
      <c r="AX186" s="14" t="s">
        <v>34</v>
      </c>
      <c r="AY186" s="160" t="s">
        <v>131</v>
      </c>
    </row>
    <row r="187" spans="2:65" s="11" customFormat="1" ht="22.8" customHeight="1">
      <c r="B187" s="116"/>
      <c r="D187" s="117" t="s">
        <v>72</v>
      </c>
      <c r="E187" s="126" t="s">
        <v>237</v>
      </c>
      <c r="F187" s="126" t="s">
        <v>238</v>
      </c>
      <c r="I187" s="119"/>
      <c r="J187" s="127">
        <f>BK187</f>
        <v>0</v>
      </c>
      <c r="L187" s="116"/>
      <c r="M187" s="121"/>
      <c r="P187" s="122">
        <f>P188</f>
        <v>0</v>
      </c>
      <c r="R187" s="122">
        <f>R188</f>
        <v>0.15</v>
      </c>
      <c r="T187" s="123">
        <f>T188</f>
        <v>0</v>
      </c>
      <c r="AR187" s="117" t="s">
        <v>34</v>
      </c>
      <c r="AT187" s="124" t="s">
        <v>72</v>
      </c>
      <c r="AU187" s="124" t="s">
        <v>34</v>
      </c>
      <c r="AY187" s="117" t="s">
        <v>131</v>
      </c>
      <c r="BK187" s="125">
        <f>BK188</f>
        <v>0</v>
      </c>
    </row>
    <row r="188" spans="2:65" s="1" customFormat="1" ht="16.5" customHeight="1">
      <c r="B188" s="33"/>
      <c r="C188" s="128" t="s">
        <v>188</v>
      </c>
      <c r="D188" s="128" t="s">
        <v>134</v>
      </c>
      <c r="E188" s="129" t="s">
        <v>240</v>
      </c>
      <c r="F188" s="130" t="s">
        <v>241</v>
      </c>
      <c r="G188" s="131" t="s">
        <v>242</v>
      </c>
      <c r="H188" s="132">
        <v>1</v>
      </c>
      <c r="I188" s="133"/>
      <c r="J188" s="134">
        <f>ROUND(I188*H188,2)</f>
        <v>0</v>
      </c>
      <c r="K188" s="130" t="s">
        <v>19</v>
      </c>
      <c r="L188" s="33"/>
      <c r="M188" s="135" t="s">
        <v>19</v>
      </c>
      <c r="N188" s="136" t="s">
        <v>44</v>
      </c>
      <c r="P188" s="137">
        <f>O188*H188</f>
        <v>0</v>
      </c>
      <c r="Q188" s="137">
        <v>0.15</v>
      </c>
      <c r="R188" s="137">
        <f>Q188*H188</f>
        <v>0.15</v>
      </c>
      <c r="S188" s="137">
        <v>0</v>
      </c>
      <c r="T188" s="138">
        <f>S188*H188</f>
        <v>0</v>
      </c>
      <c r="AR188" s="139" t="s">
        <v>87</v>
      </c>
      <c r="AT188" s="139" t="s">
        <v>134</v>
      </c>
      <c r="AU188" s="139" t="s">
        <v>81</v>
      </c>
      <c r="AY188" s="18" t="s">
        <v>131</v>
      </c>
      <c r="BE188" s="140">
        <f>IF(N188="základní",J188,0)</f>
        <v>0</v>
      </c>
      <c r="BF188" s="140">
        <f>IF(N188="snížená",J188,0)</f>
        <v>0</v>
      </c>
      <c r="BG188" s="140">
        <f>IF(N188="zákl. přenesená",J188,0)</f>
        <v>0</v>
      </c>
      <c r="BH188" s="140">
        <f>IF(N188="sníž. přenesená",J188,0)</f>
        <v>0</v>
      </c>
      <c r="BI188" s="140">
        <f>IF(N188="nulová",J188,0)</f>
        <v>0</v>
      </c>
      <c r="BJ188" s="18" t="s">
        <v>34</v>
      </c>
      <c r="BK188" s="140">
        <f>ROUND(I188*H188,2)</f>
        <v>0</v>
      </c>
      <c r="BL188" s="18" t="s">
        <v>87</v>
      </c>
      <c r="BM188" s="139" t="s">
        <v>219</v>
      </c>
    </row>
    <row r="189" spans="2:65" s="11" customFormat="1" ht="22.8" customHeight="1">
      <c r="B189" s="116"/>
      <c r="D189" s="117" t="s">
        <v>72</v>
      </c>
      <c r="E189" s="126" t="s">
        <v>243</v>
      </c>
      <c r="F189" s="126" t="s">
        <v>244</v>
      </c>
      <c r="I189" s="119"/>
      <c r="J189" s="127">
        <f>BK189</f>
        <v>0</v>
      </c>
      <c r="L189" s="116"/>
      <c r="M189" s="121"/>
      <c r="P189" s="122">
        <f>SUM(P190:P201)</f>
        <v>0</v>
      </c>
      <c r="R189" s="122">
        <f>SUM(R190:R201)</f>
        <v>0</v>
      </c>
      <c r="T189" s="123">
        <f>SUM(T190:T201)</f>
        <v>0</v>
      </c>
      <c r="AR189" s="117" t="s">
        <v>34</v>
      </c>
      <c r="AT189" s="124" t="s">
        <v>72</v>
      </c>
      <c r="AU189" s="124" t="s">
        <v>34</v>
      </c>
      <c r="AY189" s="117" t="s">
        <v>131</v>
      </c>
      <c r="BK189" s="125">
        <f>SUM(BK190:BK201)</f>
        <v>0</v>
      </c>
    </row>
    <row r="190" spans="2:65" s="1" customFormat="1" ht="16.5" customHeight="1">
      <c r="B190" s="33"/>
      <c r="C190" s="128" t="s">
        <v>7</v>
      </c>
      <c r="D190" s="128" t="s">
        <v>134</v>
      </c>
      <c r="E190" s="129" t="s">
        <v>245</v>
      </c>
      <c r="F190" s="130" t="s">
        <v>246</v>
      </c>
      <c r="G190" s="131" t="s">
        <v>247</v>
      </c>
      <c r="H190" s="132">
        <v>5</v>
      </c>
      <c r="I190" s="133"/>
      <c r="J190" s="134">
        <f>ROUND(I190*H190,2)</f>
        <v>0</v>
      </c>
      <c r="K190" s="130" t="s">
        <v>19</v>
      </c>
      <c r="L190" s="33"/>
      <c r="M190" s="135" t="s">
        <v>19</v>
      </c>
      <c r="N190" s="136" t="s">
        <v>44</v>
      </c>
      <c r="P190" s="137">
        <f>O190*H190</f>
        <v>0</v>
      </c>
      <c r="Q190" s="137">
        <v>0</v>
      </c>
      <c r="R190" s="137">
        <f>Q190*H190</f>
        <v>0</v>
      </c>
      <c r="S190" s="137">
        <v>0</v>
      </c>
      <c r="T190" s="138">
        <f>S190*H190</f>
        <v>0</v>
      </c>
      <c r="AR190" s="139" t="s">
        <v>87</v>
      </c>
      <c r="AT190" s="139" t="s">
        <v>134</v>
      </c>
      <c r="AU190" s="139" t="s">
        <v>81</v>
      </c>
      <c r="AY190" s="18" t="s">
        <v>131</v>
      </c>
      <c r="BE190" s="140">
        <f>IF(N190="základní",J190,0)</f>
        <v>0</v>
      </c>
      <c r="BF190" s="140">
        <f>IF(N190="snížená",J190,0)</f>
        <v>0</v>
      </c>
      <c r="BG190" s="140">
        <f>IF(N190="zákl. přenesená",J190,0)</f>
        <v>0</v>
      </c>
      <c r="BH190" s="140">
        <f>IF(N190="sníž. přenesená",J190,0)</f>
        <v>0</v>
      </c>
      <c r="BI190" s="140">
        <f>IF(N190="nulová",J190,0)</f>
        <v>0</v>
      </c>
      <c r="BJ190" s="18" t="s">
        <v>34</v>
      </c>
      <c r="BK190" s="140">
        <f>ROUND(I190*H190,2)</f>
        <v>0</v>
      </c>
      <c r="BL190" s="18" t="s">
        <v>87</v>
      </c>
      <c r="BM190" s="139" t="s">
        <v>1071</v>
      </c>
    </row>
    <row r="191" spans="2:65" s="1" customFormat="1" ht="24.15" customHeight="1">
      <c r="B191" s="33"/>
      <c r="C191" s="128" t="s">
        <v>192</v>
      </c>
      <c r="D191" s="128" t="s">
        <v>134</v>
      </c>
      <c r="E191" s="129" t="s">
        <v>250</v>
      </c>
      <c r="F191" s="130" t="s">
        <v>251</v>
      </c>
      <c r="G191" s="131" t="s">
        <v>252</v>
      </c>
      <c r="H191" s="132">
        <v>5.2619999999999996</v>
      </c>
      <c r="I191" s="133"/>
      <c r="J191" s="134">
        <f>ROUND(I191*H191,2)</f>
        <v>0</v>
      </c>
      <c r="K191" s="130" t="s">
        <v>138</v>
      </c>
      <c r="L191" s="33"/>
      <c r="M191" s="135" t="s">
        <v>19</v>
      </c>
      <c r="N191" s="136" t="s">
        <v>44</v>
      </c>
      <c r="P191" s="137">
        <f>O191*H191</f>
        <v>0</v>
      </c>
      <c r="Q191" s="137">
        <v>0</v>
      </c>
      <c r="R191" s="137">
        <f>Q191*H191</f>
        <v>0</v>
      </c>
      <c r="S191" s="137">
        <v>0</v>
      </c>
      <c r="T191" s="138">
        <f>S191*H191</f>
        <v>0</v>
      </c>
      <c r="AR191" s="139" t="s">
        <v>87</v>
      </c>
      <c r="AT191" s="139" t="s">
        <v>134</v>
      </c>
      <c r="AU191" s="139" t="s">
        <v>81</v>
      </c>
      <c r="AY191" s="18" t="s">
        <v>131</v>
      </c>
      <c r="BE191" s="140">
        <f>IF(N191="základní",J191,0)</f>
        <v>0</v>
      </c>
      <c r="BF191" s="140">
        <f>IF(N191="snížená",J191,0)</f>
        <v>0</v>
      </c>
      <c r="BG191" s="140">
        <f>IF(N191="zákl. přenesená",J191,0)</f>
        <v>0</v>
      </c>
      <c r="BH191" s="140">
        <f>IF(N191="sníž. přenesená",J191,0)</f>
        <v>0</v>
      </c>
      <c r="BI191" s="140">
        <f>IF(N191="nulová",J191,0)</f>
        <v>0</v>
      </c>
      <c r="BJ191" s="18" t="s">
        <v>34</v>
      </c>
      <c r="BK191" s="140">
        <f>ROUND(I191*H191,2)</f>
        <v>0</v>
      </c>
      <c r="BL191" s="18" t="s">
        <v>87</v>
      </c>
      <c r="BM191" s="139" t="s">
        <v>1072</v>
      </c>
    </row>
    <row r="192" spans="2:65" s="1" customFormat="1" ht="10.199999999999999" hidden="1">
      <c r="B192" s="33"/>
      <c r="D192" s="141" t="s">
        <v>140</v>
      </c>
      <c r="F192" s="142" t="s">
        <v>254</v>
      </c>
      <c r="I192" s="143"/>
      <c r="L192" s="33"/>
      <c r="M192" s="144"/>
      <c r="T192" s="54"/>
      <c r="AT192" s="18" t="s">
        <v>140</v>
      </c>
      <c r="AU192" s="18" t="s">
        <v>81</v>
      </c>
    </row>
    <row r="193" spans="2:65" s="1" customFormat="1" ht="44.25" customHeight="1">
      <c r="B193" s="33"/>
      <c r="C193" s="128" t="s">
        <v>268</v>
      </c>
      <c r="D193" s="128" t="s">
        <v>134</v>
      </c>
      <c r="E193" s="129" t="s">
        <v>1073</v>
      </c>
      <c r="F193" s="130" t="s">
        <v>1074</v>
      </c>
      <c r="G193" s="131" t="s">
        <v>252</v>
      </c>
      <c r="H193" s="132">
        <v>5.2619999999999996</v>
      </c>
      <c r="I193" s="133"/>
      <c r="J193" s="134">
        <f>ROUND(I193*H193,2)</f>
        <v>0</v>
      </c>
      <c r="K193" s="130" t="s">
        <v>138</v>
      </c>
      <c r="L193" s="33"/>
      <c r="M193" s="135" t="s">
        <v>19</v>
      </c>
      <c r="N193" s="136" t="s">
        <v>44</v>
      </c>
      <c r="P193" s="137">
        <f>O193*H193</f>
        <v>0</v>
      </c>
      <c r="Q193" s="137">
        <v>0</v>
      </c>
      <c r="R193" s="137">
        <f>Q193*H193</f>
        <v>0</v>
      </c>
      <c r="S193" s="137">
        <v>0</v>
      </c>
      <c r="T193" s="138">
        <f>S193*H193</f>
        <v>0</v>
      </c>
      <c r="AR193" s="139" t="s">
        <v>87</v>
      </c>
      <c r="AT193" s="139" t="s">
        <v>134</v>
      </c>
      <c r="AU193" s="139" t="s">
        <v>81</v>
      </c>
      <c r="AY193" s="18" t="s">
        <v>131</v>
      </c>
      <c r="BE193" s="140">
        <f>IF(N193="základní",J193,0)</f>
        <v>0</v>
      </c>
      <c r="BF193" s="140">
        <f>IF(N193="snížená",J193,0)</f>
        <v>0</v>
      </c>
      <c r="BG193" s="140">
        <f>IF(N193="zákl. přenesená",J193,0)</f>
        <v>0</v>
      </c>
      <c r="BH193" s="140">
        <f>IF(N193="sníž. přenesená",J193,0)</f>
        <v>0</v>
      </c>
      <c r="BI193" s="140">
        <f>IF(N193="nulová",J193,0)</f>
        <v>0</v>
      </c>
      <c r="BJ193" s="18" t="s">
        <v>34</v>
      </c>
      <c r="BK193" s="140">
        <f>ROUND(I193*H193,2)</f>
        <v>0</v>
      </c>
      <c r="BL193" s="18" t="s">
        <v>87</v>
      </c>
      <c r="BM193" s="139" t="s">
        <v>1075</v>
      </c>
    </row>
    <row r="194" spans="2:65" s="1" customFormat="1" ht="10.199999999999999" hidden="1">
      <c r="B194" s="33"/>
      <c r="D194" s="141" t="s">
        <v>140</v>
      </c>
      <c r="F194" s="142" t="s">
        <v>1076</v>
      </c>
      <c r="I194" s="143"/>
      <c r="L194" s="33"/>
      <c r="M194" s="144"/>
      <c r="T194" s="54"/>
      <c r="AT194" s="18" t="s">
        <v>140</v>
      </c>
      <c r="AU194" s="18" t="s">
        <v>81</v>
      </c>
    </row>
    <row r="195" spans="2:65" s="1" customFormat="1" ht="33" customHeight="1">
      <c r="B195" s="33"/>
      <c r="C195" s="128" t="s">
        <v>201</v>
      </c>
      <c r="D195" s="128" t="s">
        <v>134</v>
      </c>
      <c r="E195" s="129" t="s">
        <v>259</v>
      </c>
      <c r="F195" s="130" t="s">
        <v>260</v>
      </c>
      <c r="G195" s="131" t="s">
        <v>252</v>
      </c>
      <c r="H195" s="132">
        <v>5.2619999999999996</v>
      </c>
      <c r="I195" s="133"/>
      <c r="J195" s="134">
        <f>ROUND(I195*H195,2)</f>
        <v>0</v>
      </c>
      <c r="K195" s="130" t="s">
        <v>138</v>
      </c>
      <c r="L195" s="33"/>
      <c r="M195" s="135" t="s">
        <v>19</v>
      </c>
      <c r="N195" s="136" t="s">
        <v>44</v>
      </c>
      <c r="P195" s="137">
        <f>O195*H195</f>
        <v>0</v>
      </c>
      <c r="Q195" s="137">
        <v>0</v>
      </c>
      <c r="R195" s="137">
        <f>Q195*H195</f>
        <v>0</v>
      </c>
      <c r="S195" s="137">
        <v>0</v>
      </c>
      <c r="T195" s="138">
        <f>S195*H195</f>
        <v>0</v>
      </c>
      <c r="AR195" s="139" t="s">
        <v>87</v>
      </c>
      <c r="AT195" s="139" t="s">
        <v>134</v>
      </c>
      <c r="AU195" s="139" t="s">
        <v>81</v>
      </c>
      <c r="AY195" s="18" t="s">
        <v>131</v>
      </c>
      <c r="BE195" s="140">
        <f>IF(N195="základní",J195,0)</f>
        <v>0</v>
      </c>
      <c r="BF195" s="140">
        <f>IF(N195="snížená",J195,0)</f>
        <v>0</v>
      </c>
      <c r="BG195" s="140">
        <f>IF(N195="zákl. přenesená",J195,0)</f>
        <v>0</v>
      </c>
      <c r="BH195" s="140">
        <f>IF(N195="sníž. přenesená",J195,0)</f>
        <v>0</v>
      </c>
      <c r="BI195" s="140">
        <f>IF(N195="nulová",J195,0)</f>
        <v>0</v>
      </c>
      <c r="BJ195" s="18" t="s">
        <v>34</v>
      </c>
      <c r="BK195" s="140">
        <f>ROUND(I195*H195,2)</f>
        <v>0</v>
      </c>
      <c r="BL195" s="18" t="s">
        <v>87</v>
      </c>
      <c r="BM195" s="139" t="s">
        <v>1077</v>
      </c>
    </row>
    <row r="196" spans="2:65" s="1" customFormat="1" ht="10.199999999999999" hidden="1">
      <c r="B196" s="33"/>
      <c r="D196" s="141" t="s">
        <v>140</v>
      </c>
      <c r="F196" s="142" t="s">
        <v>262</v>
      </c>
      <c r="I196" s="143"/>
      <c r="L196" s="33"/>
      <c r="M196" s="144"/>
      <c r="T196" s="54"/>
      <c r="AT196" s="18" t="s">
        <v>140</v>
      </c>
      <c r="AU196" s="18" t="s">
        <v>81</v>
      </c>
    </row>
    <row r="197" spans="2:65" s="1" customFormat="1" ht="44.25" customHeight="1">
      <c r="B197" s="33"/>
      <c r="C197" s="128" t="s">
        <v>283</v>
      </c>
      <c r="D197" s="128" t="s">
        <v>134</v>
      </c>
      <c r="E197" s="129" t="s">
        <v>263</v>
      </c>
      <c r="F197" s="130" t="s">
        <v>264</v>
      </c>
      <c r="G197" s="131" t="s">
        <v>252</v>
      </c>
      <c r="H197" s="132">
        <v>68.406000000000006</v>
      </c>
      <c r="I197" s="133"/>
      <c r="J197" s="134">
        <f>ROUND(I197*H197,2)</f>
        <v>0</v>
      </c>
      <c r="K197" s="130" t="s">
        <v>138</v>
      </c>
      <c r="L197" s="33"/>
      <c r="M197" s="135" t="s">
        <v>19</v>
      </c>
      <c r="N197" s="136" t="s">
        <v>44</v>
      </c>
      <c r="P197" s="137">
        <f>O197*H197</f>
        <v>0</v>
      </c>
      <c r="Q197" s="137">
        <v>0</v>
      </c>
      <c r="R197" s="137">
        <f>Q197*H197</f>
        <v>0</v>
      </c>
      <c r="S197" s="137">
        <v>0</v>
      </c>
      <c r="T197" s="138">
        <f>S197*H197</f>
        <v>0</v>
      </c>
      <c r="AR197" s="139" t="s">
        <v>87</v>
      </c>
      <c r="AT197" s="139" t="s">
        <v>134</v>
      </c>
      <c r="AU197" s="139" t="s">
        <v>81</v>
      </c>
      <c r="AY197" s="18" t="s">
        <v>131</v>
      </c>
      <c r="BE197" s="140">
        <f>IF(N197="základní",J197,0)</f>
        <v>0</v>
      </c>
      <c r="BF197" s="140">
        <f>IF(N197="snížená",J197,0)</f>
        <v>0</v>
      </c>
      <c r="BG197" s="140">
        <f>IF(N197="zákl. přenesená",J197,0)</f>
        <v>0</v>
      </c>
      <c r="BH197" s="140">
        <f>IF(N197="sníž. přenesená",J197,0)</f>
        <v>0</v>
      </c>
      <c r="BI197" s="140">
        <f>IF(N197="nulová",J197,0)</f>
        <v>0</v>
      </c>
      <c r="BJ197" s="18" t="s">
        <v>34</v>
      </c>
      <c r="BK197" s="140">
        <f>ROUND(I197*H197,2)</f>
        <v>0</v>
      </c>
      <c r="BL197" s="18" t="s">
        <v>87</v>
      </c>
      <c r="BM197" s="139" t="s">
        <v>1078</v>
      </c>
    </row>
    <row r="198" spans="2:65" s="1" customFormat="1" ht="10.199999999999999" hidden="1">
      <c r="B198" s="33"/>
      <c r="D198" s="141" t="s">
        <v>140</v>
      </c>
      <c r="F198" s="142" t="s">
        <v>266</v>
      </c>
      <c r="I198" s="143"/>
      <c r="L198" s="33"/>
      <c r="M198" s="144"/>
      <c r="T198" s="54"/>
      <c r="AT198" s="18" t="s">
        <v>140</v>
      </c>
      <c r="AU198" s="18" t="s">
        <v>81</v>
      </c>
    </row>
    <row r="199" spans="2:65" s="13" customFormat="1" ht="10.199999999999999">
      <c r="B199" s="152"/>
      <c r="D199" s="146" t="s">
        <v>142</v>
      </c>
      <c r="F199" s="154" t="s">
        <v>1079</v>
      </c>
      <c r="H199" s="155">
        <v>68.406000000000006</v>
      </c>
      <c r="I199" s="156"/>
      <c r="L199" s="152"/>
      <c r="M199" s="157"/>
      <c r="T199" s="158"/>
      <c r="AT199" s="153" t="s">
        <v>142</v>
      </c>
      <c r="AU199" s="153" t="s">
        <v>81</v>
      </c>
      <c r="AV199" s="13" t="s">
        <v>81</v>
      </c>
      <c r="AW199" s="13" t="s">
        <v>4</v>
      </c>
      <c r="AX199" s="13" t="s">
        <v>34</v>
      </c>
      <c r="AY199" s="153" t="s">
        <v>131</v>
      </c>
    </row>
    <row r="200" spans="2:65" s="1" customFormat="1" ht="44.25" customHeight="1">
      <c r="B200" s="33"/>
      <c r="C200" s="128" t="s">
        <v>290</v>
      </c>
      <c r="D200" s="128" t="s">
        <v>134</v>
      </c>
      <c r="E200" s="129" t="s">
        <v>269</v>
      </c>
      <c r="F200" s="130" t="s">
        <v>270</v>
      </c>
      <c r="G200" s="131" t="s">
        <v>252</v>
      </c>
      <c r="H200" s="132">
        <v>5.2619999999999996</v>
      </c>
      <c r="I200" s="133"/>
      <c r="J200" s="134">
        <f>ROUND(I200*H200,2)</f>
        <v>0</v>
      </c>
      <c r="K200" s="130" t="s">
        <v>138</v>
      </c>
      <c r="L200" s="33"/>
      <c r="M200" s="135" t="s">
        <v>19</v>
      </c>
      <c r="N200" s="136" t="s">
        <v>44</v>
      </c>
      <c r="P200" s="137">
        <f>O200*H200</f>
        <v>0</v>
      </c>
      <c r="Q200" s="137">
        <v>0</v>
      </c>
      <c r="R200" s="137">
        <f>Q200*H200</f>
        <v>0</v>
      </c>
      <c r="S200" s="137">
        <v>0</v>
      </c>
      <c r="T200" s="138">
        <f>S200*H200</f>
        <v>0</v>
      </c>
      <c r="AR200" s="139" t="s">
        <v>87</v>
      </c>
      <c r="AT200" s="139" t="s">
        <v>134</v>
      </c>
      <c r="AU200" s="139" t="s">
        <v>81</v>
      </c>
      <c r="AY200" s="18" t="s">
        <v>131</v>
      </c>
      <c r="BE200" s="140">
        <f>IF(N200="základní",J200,0)</f>
        <v>0</v>
      </c>
      <c r="BF200" s="140">
        <f>IF(N200="snížená",J200,0)</f>
        <v>0</v>
      </c>
      <c r="BG200" s="140">
        <f>IF(N200="zákl. přenesená",J200,0)</f>
        <v>0</v>
      </c>
      <c r="BH200" s="140">
        <f>IF(N200="sníž. přenesená",J200,0)</f>
        <v>0</v>
      </c>
      <c r="BI200" s="140">
        <f>IF(N200="nulová",J200,0)</f>
        <v>0</v>
      </c>
      <c r="BJ200" s="18" t="s">
        <v>34</v>
      </c>
      <c r="BK200" s="140">
        <f>ROUND(I200*H200,2)</f>
        <v>0</v>
      </c>
      <c r="BL200" s="18" t="s">
        <v>87</v>
      </c>
      <c r="BM200" s="139" t="s">
        <v>1080</v>
      </c>
    </row>
    <row r="201" spans="2:65" s="1" customFormat="1" ht="10.199999999999999" hidden="1">
      <c r="B201" s="33"/>
      <c r="D201" s="141" t="s">
        <v>140</v>
      </c>
      <c r="F201" s="142" t="s">
        <v>272</v>
      </c>
      <c r="I201" s="143"/>
      <c r="L201" s="33"/>
      <c r="M201" s="144"/>
      <c r="T201" s="54"/>
      <c r="AT201" s="18" t="s">
        <v>140</v>
      </c>
      <c r="AU201" s="18" t="s">
        <v>81</v>
      </c>
    </row>
    <row r="202" spans="2:65" s="11" customFormat="1" ht="22.8" customHeight="1">
      <c r="B202" s="116"/>
      <c r="D202" s="117" t="s">
        <v>72</v>
      </c>
      <c r="E202" s="126" t="s">
        <v>273</v>
      </c>
      <c r="F202" s="126" t="s">
        <v>274</v>
      </c>
      <c r="I202" s="119"/>
      <c r="J202" s="127">
        <f>BK202</f>
        <v>0</v>
      </c>
      <c r="L202" s="116"/>
      <c r="M202" s="121"/>
      <c r="P202" s="122">
        <f>SUM(P203:P204)</f>
        <v>0</v>
      </c>
      <c r="R202" s="122">
        <f>SUM(R203:R204)</f>
        <v>0</v>
      </c>
      <c r="T202" s="123">
        <f>SUM(T203:T204)</f>
        <v>0</v>
      </c>
      <c r="AR202" s="117" t="s">
        <v>34</v>
      </c>
      <c r="AT202" s="124" t="s">
        <v>72</v>
      </c>
      <c r="AU202" s="124" t="s">
        <v>34</v>
      </c>
      <c r="AY202" s="117" t="s">
        <v>131</v>
      </c>
      <c r="BK202" s="125">
        <f>SUM(BK203:BK204)</f>
        <v>0</v>
      </c>
    </row>
    <row r="203" spans="2:65" s="1" customFormat="1" ht="55.5" customHeight="1">
      <c r="B203" s="33"/>
      <c r="C203" s="128" t="s">
        <v>297</v>
      </c>
      <c r="D203" s="128" t="s">
        <v>134</v>
      </c>
      <c r="E203" s="129" t="s">
        <v>790</v>
      </c>
      <c r="F203" s="130" t="s">
        <v>791</v>
      </c>
      <c r="G203" s="131" t="s">
        <v>252</v>
      </c>
      <c r="H203" s="132">
        <v>1.952</v>
      </c>
      <c r="I203" s="133"/>
      <c r="J203" s="134">
        <f>ROUND(I203*H203,2)</f>
        <v>0</v>
      </c>
      <c r="K203" s="130" t="s">
        <v>138</v>
      </c>
      <c r="L203" s="33"/>
      <c r="M203" s="135" t="s">
        <v>19</v>
      </c>
      <c r="N203" s="136" t="s">
        <v>44</v>
      </c>
      <c r="P203" s="137">
        <f>O203*H203</f>
        <v>0</v>
      </c>
      <c r="Q203" s="137">
        <v>0</v>
      </c>
      <c r="R203" s="137">
        <f>Q203*H203</f>
        <v>0</v>
      </c>
      <c r="S203" s="137">
        <v>0</v>
      </c>
      <c r="T203" s="138">
        <f>S203*H203</f>
        <v>0</v>
      </c>
      <c r="AR203" s="139" t="s">
        <v>87</v>
      </c>
      <c r="AT203" s="139" t="s">
        <v>134</v>
      </c>
      <c r="AU203" s="139" t="s">
        <v>81</v>
      </c>
      <c r="AY203" s="18" t="s">
        <v>131</v>
      </c>
      <c r="BE203" s="140">
        <f>IF(N203="základní",J203,0)</f>
        <v>0</v>
      </c>
      <c r="BF203" s="140">
        <f>IF(N203="snížená",J203,0)</f>
        <v>0</v>
      </c>
      <c r="BG203" s="140">
        <f>IF(N203="zákl. přenesená",J203,0)</f>
        <v>0</v>
      </c>
      <c r="BH203" s="140">
        <f>IF(N203="sníž. přenesená",J203,0)</f>
        <v>0</v>
      </c>
      <c r="BI203" s="140">
        <f>IF(N203="nulová",J203,0)</f>
        <v>0</v>
      </c>
      <c r="BJ203" s="18" t="s">
        <v>34</v>
      </c>
      <c r="BK203" s="140">
        <f>ROUND(I203*H203,2)</f>
        <v>0</v>
      </c>
      <c r="BL203" s="18" t="s">
        <v>87</v>
      </c>
      <c r="BM203" s="139" t="s">
        <v>1081</v>
      </c>
    </row>
    <row r="204" spans="2:65" s="1" customFormat="1" ht="10.199999999999999" hidden="1">
      <c r="B204" s="33"/>
      <c r="D204" s="141" t="s">
        <v>140</v>
      </c>
      <c r="F204" s="142" t="s">
        <v>793</v>
      </c>
      <c r="I204" s="143"/>
      <c r="L204" s="33"/>
      <c r="M204" s="144"/>
      <c r="T204" s="54"/>
      <c r="AT204" s="18" t="s">
        <v>140</v>
      </c>
      <c r="AU204" s="18" t="s">
        <v>81</v>
      </c>
    </row>
    <row r="205" spans="2:65" s="11" customFormat="1" ht="25.95" customHeight="1">
      <c r="B205" s="116"/>
      <c r="D205" s="117" t="s">
        <v>72</v>
      </c>
      <c r="E205" s="118" t="s">
        <v>279</v>
      </c>
      <c r="F205" s="118" t="s">
        <v>280</v>
      </c>
      <c r="I205" s="119"/>
      <c r="J205" s="120">
        <f>BK205</f>
        <v>0</v>
      </c>
      <c r="L205" s="116"/>
      <c r="M205" s="121"/>
      <c r="P205" s="122">
        <f>P206+P248+P258+P264+P277+P349</f>
        <v>0</v>
      </c>
      <c r="R205" s="122">
        <f>R206+R248+R258+R264+R277+R349</f>
        <v>4.424660852904001</v>
      </c>
      <c r="T205" s="123">
        <f>T206+T248+T258+T264+T277+T349</f>
        <v>1.04292677</v>
      </c>
      <c r="AR205" s="117" t="s">
        <v>81</v>
      </c>
      <c r="AT205" s="124" t="s">
        <v>72</v>
      </c>
      <c r="AU205" s="124" t="s">
        <v>73</v>
      </c>
      <c r="AY205" s="117" t="s">
        <v>131</v>
      </c>
      <c r="BK205" s="125">
        <f>BK206+BK248+BK258+BK264+BK277+BK349</f>
        <v>0</v>
      </c>
    </row>
    <row r="206" spans="2:65" s="11" customFormat="1" ht="22.8" customHeight="1">
      <c r="B206" s="116"/>
      <c r="D206" s="117" t="s">
        <v>72</v>
      </c>
      <c r="E206" s="126" t="s">
        <v>281</v>
      </c>
      <c r="F206" s="126" t="s">
        <v>282</v>
      </c>
      <c r="I206" s="119"/>
      <c r="J206" s="127">
        <f>BK206</f>
        <v>0</v>
      </c>
      <c r="L206" s="116"/>
      <c r="M206" s="121"/>
      <c r="P206" s="122">
        <f>SUM(P207:P247)</f>
        <v>0</v>
      </c>
      <c r="R206" s="122">
        <f>SUM(R207:R247)</f>
        <v>3.8743016049040002</v>
      </c>
      <c r="T206" s="123">
        <f>SUM(T207:T247)</f>
        <v>0</v>
      </c>
      <c r="AR206" s="117" t="s">
        <v>81</v>
      </c>
      <c r="AT206" s="124" t="s">
        <v>72</v>
      </c>
      <c r="AU206" s="124" t="s">
        <v>34</v>
      </c>
      <c r="AY206" s="117" t="s">
        <v>131</v>
      </c>
      <c r="BK206" s="125">
        <f>SUM(BK207:BK247)</f>
        <v>0</v>
      </c>
    </row>
    <row r="207" spans="2:65" s="1" customFormat="1" ht="37.799999999999997" customHeight="1">
      <c r="B207" s="33"/>
      <c r="C207" s="128" t="s">
        <v>306</v>
      </c>
      <c r="D207" s="128" t="s">
        <v>134</v>
      </c>
      <c r="E207" s="129" t="s">
        <v>284</v>
      </c>
      <c r="F207" s="130" t="s">
        <v>285</v>
      </c>
      <c r="G207" s="131" t="s">
        <v>137</v>
      </c>
      <c r="H207" s="132">
        <v>196.16499999999999</v>
      </c>
      <c r="I207" s="133"/>
      <c r="J207" s="134">
        <f>ROUND(I207*H207,2)</f>
        <v>0</v>
      </c>
      <c r="K207" s="130" t="s">
        <v>138</v>
      </c>
      <c r="L207" s="33"/>
      <c r="M207" s="135" t="s">
        <v>19</v>
      </c>
      <c r="N207" s="136" t="s">
        <v>44</v>
      </c>
      <c r="P207" s="137">
        <f>O207*H207</f>
        <v>0</v>
      </c>
      <c r="Q207" s="137">
        <v>0</v>
      </c>
      <c r="R207" s="137">
        <f>Q207*H207</f>
        <v>0</v>
      </c>
      <c r="S207" s="137">
        <v>0</v>
      </c>
      <c r="T207" s="138">
        <f>S207*H207</f>
        <v>0</v>
      </c>
      <c r="AR207" s="139" t="s">
        <v>175</v>
      </c>
      <c r="AT207" s="139" t="s">
        <v>134</v>
      </c>
      <c r="AU207" s="139" t="s">
        <v>81</v>
      </c>
      <c r="AY207" s="18" t="s">
        <v>131</v>
      </c>
      <c r="BE207" s="140">
        <f>IF(N207="základní",J207,0)</f>
        <v>0</v>
      </c>
      <c r="BF207" s="140">
        <f>IF(N207="snížená",J207,0)</f>
        <v>0</v>
      </c>
      <c r="BG207" s="140">
        <f>IF(N207="zákl. přenesená",J207,0)</f>
        <v>0</v>
      </c>
      <c r="BH207" s="140">
        <f>IF(N207="sníž. přenesená",J207,0)</f>
        <v>0</v>
      </c>
      <c r="BI207" s="140">
        <f>IF(N207="nulová",J207,0)</f>
        <v>0</v>
      </c>
      <c r="BJ207" s="18" t="s">
        <v>34</v>
      </c>
      <c r="BK207" s="140">
        <f>ROUND(I207*H207,2)</f>
        <v>0</v>
      </c>
      <c r="BL207" s="18" t="s">
        <v>175</v>
      </c>
      <c r="BM207" s="139" t="s">
        <v>1082</v>
      </c>
    </row>
    <row r="208" spans="2:65" s="1" customFormat="1" ht="10.199999999999999" hidden="1">
      <c r="B208" s="33"/>
      <c r="D208" s="141" t="s">
        <v>140</v>
      </c>
      <c r="F208" s="142" t="s">
        <v>287</v>
      </c>
      <c r="I208" s="143"/>
      <c r="L208" s="33"/>
      <c r="M208" s="144"/>
      <c r="T208" s="54"/>
      <c r="AT208" s="18" t="s">
        <v>140</v>
      </c>
      <c r="AU208" s="18" t="s">
        <v>81</v>
      </c>
    </row>
    <row r="209" spans="2:65" s="12" customFormat="1" ht="20.399999999999999">
      <c r="B209" s="145"/>
      <c r="D209" s="146" t="s">
        <v>142</v>
      </c>
      <c r="E209" s="147" t="s">
        <v>19</v>
      </c>
      <c r="F209" s="148" t="s">
        <v>1083</v>
      </c>
      <c r="H209" s="147" t="s">
        <v>19</v>
      </c>
      <c r="I209" s="149"/>
      <c r="L209" s="145"/>
      <c r="M209" s="150"/>
      <c r="T209" s="151"/>
      <c r="AT209" s="147" t="s">
        <v>142</v>
      </c>
      <c r="AU209" s="147" t="s">
        <v>81</v>
      </c>
      <c r="AV209" s="12" t="s">
        <v>34</v>
      </c>
      <c r="AW209" s="12" t="s">
        <v>33</v>
      </c>
      <c r="AX209" s="12" t="s">
        <v>73</v>
      </c>
      <c r="AY209" s="147" t="s">
        <v>131</v>
      </c>
    </row>
    <row r="210" spans="2:65" s="13" customFormat="1" ht="10.199999999999999">
      <c r="B210" s="152"/>
      <c r="D210" s="146" t="s">
        <v>142</v>
      </c>
      <c r="E210" s="153" t="s">
        <v>19</v>
      </c>
      <c r="F210" s="154" t="s">
        <v>1084</v>
      </c>
      <c r="H210" s="155">
        <v>138.316</v>
      </c>
      <c r="I210" s="156"/>
      <c r="L210" s="152"/>
      <c r="M210" s="157"/>
      <c r="T210" s="158"/>
      <c r="AT210" s="153" t="s">
        <v>142</v>
      </c>
      <c r="AU210" s="153" t="s">
        <v>81</v>
      </c>
      <c r="AV210" s="13" t="s">
        <v>81</v>
      </c>
      <c r="AW210" s="13" t="s">
        <v>33</v>
      </c>
      <c r="AX210" s="13" t="s">
        <v>73</v>
      </c>
      <c r="AY210" s="153" t="s">
        <v>131</v>
      </c>
    </row>
    <row r="211" spans="2:65" s="13" customFormat="1" ht="20.399999999999999">
      <c r="B211" s="152"/>
      <c r="D211" s="146" t="s">
        <v>142</v>
      </c>
      <c r="E211" s="153" t="s">
        <v>19</v>
      </c>
      <c r="F211" s="154" t="s">
        <v>1085</v>
      </c>
      <c r="H211" s="155">
        <v>17.771000000000001</v>
      </c>
      <c r="I211" s="156"/>
      <c r="L211" s="152"/>
      <c r="M211" s="157"/>
      <c r="T211" s="158"/>
      <c r="AT211" s="153" t="s">
        <v>142</v>
      </c>
      <c r="AU211" s="153" t="s">
        <v>81</v>
      </c>
      <c r="AV211" s="13" t="s">
        <v>81</v>
      </c>
      <c r="AW211" s="13" t="s">
        <v>33</v>
      </c>
      <c r="AX211" s="13" t="s">
        <v>73</v>
      </c>
      <c r="AY211" s="153" t="s">
        <v>131</v>
      </c>
    </row>
    <row r="212" spans="2:65" s="12" customFormat="1" ht="10.199999999999999">
      <c r="B212" s="145"/>
      <c r="D212" s="146" t="s">
        <v>142</v>
      </c>
      <c r="E212" s="147" t="s">
        <v>19</v>
      </c>
      <c r="F212" s="148" t="s">
        <v>1065</v>
      </c>
      <c r="H212" s="147" t="s">
        <v>19</v>
      </c>
      <c r="I212" s="149"/>
      <c r="L212" s="145"/>
      <c r="M212" s="150"/>
      <c r="T212" s="151"/>
      <c r="AT212" s="147" t="s">
        <v>142</v>
      </c>
      <c r="AU212" s="147" t="s">
        <v>81</v>
      </c>
      <c r="AV212" s="12" t="s">
        <v>34</v>
      </c>
      <c r="AW212" s="12" t="s">
        <v>33</v>
      </c>
      <c r="AX212" s="12" t="s">
        <v>73</v>
      </c>
      <c r="AY212" s="147" t="s">
        <v>131</v>
      </c>
    </row>
    <row r="213" spans="2:65" s="13" customFormat="1" ht="10.199999999999999">
      <c r="B213" s="152"/>
      <c r="D213" s="146" t="s">
        <v>142</v>
      </c>
      <c r="E213" s="153" t="s">
        <v>19</v>
      </c>
      <c r="F213" s="154" t="s">
        <v>1066</v>
      </c>
      <c r="H213" s="155">
        <v>40.078000000000003</v>
      </c>
      <c r="I213" s="156"/>
      <c r="L213" s="152"/>
      <c r="M213" s="157"/>
      <c r="T213" s="158"/>
      <c r="AT213" s="153" t="s">
        <v>142</v>
      </c>
      <c r="AU213" s="153" t="s">
        <v>81</v>
      </c>
      <c r="AV213" s="13" t="s">
        <v>81</v>
      </c>
      <c r="AW213" s="13" t="s">
        <v>33</v>
      </c>
      <c r="AX213" s="13" t="s">
        <v>73</v>
      </c>
      <c r="AY213" s="153" t="s">
        <v>131</v>
      </c>
    </row>
    <row r="214" spans="2:65" s="14" customFormat="1" ht="10.199999999999999">
      <c r="B214" s="159"/>
      <c r="D214" s="146" t="s">
        <v>142</v>
      </c>
      <c r="E214" s="160" t="s">
        <v>19</v>
      </c>
      <c r="F214" s="161" t="s">
        <v>147</v>
      </c>
      <c r="H214" s="162">
        <v>196.16499999999999</v>
      </c>
      <c r="I214" s="163"/>
      <c r="L214" s="159"/>
      <c r="M214" s="164"/>
      <c r="T214" s="165"/>
      <c r="AT214" s="160" t="s">
        <v>142</v>
      </c>
      <c r="AU214" s="160" t="s">
        <v>81</v>
      </c>
      <c r="AV214" s="14" t="s">
        <v>87</v>
      </c>
      <c r="AW214" s="14" t="s">
        <v>33</v>
      </c>
      <c r="AX214" s="14" t="s">
        <v>34</v>
      </c>
      <c r="AY214" s="160" t="s">
        <v>131</v>
      </c>
    </row>
    <row r="215" spans="2:65" s="1" customFormat="1" ht="16.5" customHeight="1">
      <c r="B215" s="33"/>
      <c r="C215" s="166" t="s">
        <v>311</v>
      </c>
      <c r="D215" s="166" t="s">
        <v>291</v>
      </c>
      <c r="E215" s="167" t="s">
        <v>292</v>
      </c>
      <c r="F215" s="168" t="s">
        <v>293</v>
      </c>
      <c r="G215" s="169" t="s">
        <v>252</v>
      </c>
      <c r="H215" s="170">
        <v>6.9000000000000006E-2</v>
      </c>
      <c r="I215" s="171"/>
      <c r="J215" s="172">
        <f>ROUND(I215*H215,2)</f>
        <v>0</v>
      </c>
      <c r="K215" s="168" t="s">
        <v>138</v>
      </c>
      <c r="L215" s="173"/>
      <c r="M215" s="174" t="s">
        <v>19</v>
      </c>
      <c r="N215" s="175" t="s">
        <v>44</v>
      </c>
      <c r="P215" s="137">
        <f>O215*H215</f>
        <v>0</v>
      </c>
      <c r="Q215" s="137">
        <v>1</v>
      </c>
      <c r="R215" s="137">
        <f>Q215*H215</f>
        <v>6.9000000000000006E-2</v>
      </c>
      <c r="S215" s="137">
        <v>0</v>
      </c>
      <c r="T215" s="138">
        <f>S215*H215</f>
        <v>0</v>
      </c>
      <c r="AR215" s="139" t="s">
        <v>294</v>
      </c>
      <c r="AT215" s="139" t="s">
        <v>291</v>
      </c>
      <c r="AU215" s="139" t="s">
        <v>81</v>
      </c>
      <c r="AY215" s="18" t="s">
        <v>131</v>
      </c>
      <c r="BE215" s="140">
        <f>IF(N215="základní",J215,0)</f>
        <v>0</v>
      </c>
      <c r="BF215" s="140">
        <f>IF(N215="snížená",J215,0)</f>
        <v>0</v>
      </c>
      <c r="BG215" s="140">
        <f>IF(N215="zákl. přenesená",J215,0)</f>
        <v>0</v>
      </c>
      <c r="BH215" s="140">
        <f>IF(N215="sníž. přenesená",J215,0)</f>
        <v>0</v>
      </c>
      <c r="BI215" s="140">
        <f>IF(N215="nulová",J215,0)</f>
        <v>0</v>
      </c>
      <c r="BJ215" s="18" t="s">
        <v>34</v>
      </c>
      <c r="BK215" s="140">
        <f>ROUND(I215*H215,2)</f>
        <v>0</v>
      </c>
      <c r="BL215" s="18" t="s">
        <v>175</v>
      </c>
      <c r="BM215" s="139" t="s">
        <v>1086</v>
      </c>
    </row>
    <row r="216" spans="2:65" s="13" customFormat="1" ht="10.199999999999999">
      <c r="B216" s="152"/>
      <c r="D216" s="146" t="s">
        <v>142</v>
      </c>
      <c r="E216" s="153" t="s">
        <v>19</v>
      </c>
      <c r="F216" s="154" t="s">
        <v>1087</v>
      </c>
      <c r="H216" s="155">
        <v>6.9000000000000006E-2</v>
      </c>
      <c r="I216" s="156"/>
      <c r="L216" s="152"/>
      <c r="M216" s="157"/>
      <c r="T216" s="158"/>
      <c r="AT216" s="153" t="s">
        <v>142</v>
      </c>
      <c r="AU216" s="153" t="s">
        <v>81</v>
      </c>
      <c r="AV216" s="13" t="s">
        <v>81</v>
      </c>
      <c r="AW216" s="13" t="s">
        <v>33</v>
      </c>
      <c r="AX216" s="13" t="s">
        <v>34</v>
      </c>
      <c r="AY216" s="153" t="s">
        <v>131</v>
      </c>
    </row>
    <row r="217" spans="2:65" s="1" customFormat="1" ht="24.15" customHeight="1">
      <c r="B217" s="33"/>
      <c r="C217" s="128" t="s">
        <v>315</v>
      </c>
      <c r="D217" s="128" t="s">
        <v>134</v>
      </c>
      <c r="E217" s="129" t="s">
        <v>298</v>
      </c>
      <c r="F217" s="130" t="s">
        <v>299</v>
      </c>
      <c r="G217" s="131" t="s">
        <v>137</v>
      </c>
      <c r="H217" s="132">
        <v>392.33</v>
      </c>
      <c r="I217" s="133"/>
      <c r="J217" s="134">
        <f>ROUND(I217*H217,2)</f>
        <v>0</v>
      </c>
      <c r="K217" s="130" t="s">
        <v>138</v>
      </c>
      <c r="L217" s="33"/>
      <c r="M217" s="135" t="s">
        <v>19</v>
      </c>
      <c r="N217" s="136" t="s">
        <v>44</v>
      </c>
      <c r="P217" s="137">
        <f>O217*H217</f>
        <v>0</v>
      </c>
      <c r="Q217" s="137">
        <v>8.8000000000000003E-4</v>
      </c>
      <c r="R217" s="137">
        <f>Q217*H217</f>
        <v>0.34525040000000001</v>
      </c>
      <c r="S217" s="137">
        <v>0</v>
      </c>
      <c r="T217" s="138">
        <f>S217*H217</f>
        <v>0</v>
      </c>
      <c r="AR217" s="139" t="s">
        <v>175</v>
      </c>
      <c r="AT217" s="139" t="s">
        <v>134</v>
      </c>
      <c r="AU217" s="139" t="s">
        <v>81</v>
      </c>
      <c r="AY217" s="18" t="s">
        <v>131</v>
      </c>
      <c r="BE217" s="140">
        <f>IF(N217="základní",J217,0)</f>
        <v>0</v>
      </c>
      <c r="BF217" s="140">
        <f>IF(N217="snížená",J217,0)</f>
        <v>0</v>
      </c>
      <c r="BG217" s="140">
        <f>IF(N217="zákl. přenesená",J217,0)</f>
        <v>0</v>
      </c>
      <c r="BH217" s="140">
        <f>IF(N217="sníž. přenesená",J217,0)</f>
        <v>0</v>
      </c>
      <c r="BI217" s="140">
        <f>IF(N217="nulová",J217,0)</f>
        <v>0</v>
      </c>
      <c r="BJ217" s="18" t="s">
        <v>34</v>
      </c>
      <c r="BK217" s="140">
        <f>ROUND(I217*H217,2)</f>
        <v>0</v>
      </c>
      <c r="BL217" s="18" t="s">
        <v>175</v>
      </c>
      <c r="BM217" s="139" t="s">
        <v>1088</v>
      </c>
    </row>
    <row r="218" spans="2:65" s="1" customFormat="1" ht="10.199999999999999" hidden="1">
      <c r="B218" s="33"/>
      <c r="D218" s="141" t="s">
        <v>140</v>
      </c>
      <c r="F218" s="142" t="s">
        <v>301</v>
      </c>
      <c r="I218" s="143"/>
      <c r="L218" s="33"/>
      <c r="M218" s="144"/>
      <c r="T218" s="54"/>
      <c r="AT218" s="18" t="s">
        <v>140</v>
      </c>
      <c r="AU218" s="18" t="s">
        <v>81</v>
      </c>
    </row>
    <row r="219" spans="2:65" s="12" customFormat="1" ht="10.199999999999999">
      <c r="B219" s="145"/>
      <c r="D219" s="146" t="s">
        <v>142</v>
      </c>
      <c r="E219" s="147" t="s">
        <v>19</v>
      </c>
      <c r="F219" s="148" t="s">
        <v>302</v>
      </c>
      <c r="H219" s="147" t="s">
        <v>19</v>
      </c>
      <c r="I219" s="149"/>
      <c r="L219" s="145"/>
      <c r="M219" s="150"/>
      <c r="T219" s="151"/>
      <c r="AT219" s="147" t="s">
        <v>142</v>
      </c>
      <c r="AU219" s="147" t="s">
        <v>81</v>
      </c>
      <c r="AV219" s="12" t="s">
        <v>34</v>
      </c>
      <c r="AW219" s="12" t="s">
        <v>33</v>
      </c>
      <c r="AX219" s="12" t="s">
        <v>73</v>
      </c>
      <c r="AY219" s="147" t="s">
        <v>131</v>
      </c>
    </row>
    <row r="220" spans="2:65" s="12" customFormat="1" ht="20.399999999999999">
      <c r="B220" s="145"/>
      <c r="D220" s="146" t="s">
        <v>142</v>
      </c>
      <c r="E220" s="147" t="s">
        <v>19</v>
      </c>
      <c r="F220" s="148" t="s">
        <v>1083</v>
      </c>
      <c r="H220" s="147" t="s">
        <v>19</v>
      </c>
      <c r="I220" s="149"/>
      <c r="L220" s="145"/>
      <c r="M220" s="150"/>
      <c r="T220" s="151"/>
      <c r="AT220" s="147" t="s">
        <v>142</v>
      </c>
      <c r="AU220" s="147" t="s">
        <v>81</v>
      </c>
      <c r="AV220" s="12" t="s">
        <v>34</v>
      </c>
      <c r="AW220" s="12" t="s">
        <v>33</v>
      </c>
      <c r="AX220" s="12" t="s">
        <v>73</v>
      </c>
      <c r="AY220" s="147" t="s">
        <v>131</v>
      </c>
    </row>
    <row r="221" spans="2:65" s="13" customFormat="1" ht="10.199999999999999">
      <c r="B221" s="152"/>
      <c r="D221" s="146" t="s">
        <v>142</v>
      </c>
      <c r="E221" s="153" t="s">
        <v>19</v>
      </c>
      <c r="F221" s="154" t="s">
        <v>1084</v>
      </c>
      <c r="H221" s="155">
        <v>138.316</v>
      </c>
      <c r="I221" s="156"/>
      <c r="L221" s="152"/>
      <c r="M221" s="157"/>
      <c r="T221" s="158"/>
      <c r="AT221" s="153" t="s">
        <v>142</v>
      </c>
      <c r="AU221" s="153" t="s">
        <v>81</v>
      </c>
      <c r="AV221" s="13" t="s">
        <v>81</v>
      </c>
      <c r="AW221" s="13" t="s">
        <v>33</v>
      </c>
      <c r="AX221" s="13" t="s">
        <v>73</v>
      </c>
      <c r="AY221" s="153" t="s">
        <v>131</v>
      </c>
    </row>
    <row r="222" spans="2:65" s="13" customFormat="1" ht="20.399999999999999">
      <c r="B222" s="152"/>
      <c r="D222" s="146" t="s">
        <v>142</v>
      </c>
      <c r="E222" s="153" t="s">
        <v>19</v>
      </c>
      <c r="F222" s="154" t="s">
        <v>1085</v>
      </c>
      <c r="H222" s="155">
        <v>17.771000000000001</v>
      </c>
      <c r="I222" s="156"/>
      <c r="L222" s="152"/>
      <c r="M222" s="157"/>
      <c r="T222" s="158"/>
      <c r="AT222" s="153" t="s">
        <v>142</v>
      </c>
      <c r="AU222" s="153" t="s">
        <v>81</v>
      </c>
      <c r="AV222" s="13" t="s">
        <v>81</v>
      </c>
      <c r="AW222" s="13" t="s">
        <v>33</v>
      </c>
      <c r="AX222" s="13" t="s">
        <v>73</v>
      </c>
      <c r="AY222" s="153" t="s">
        <v>131</v>
      </c>
    </row>
    <row r="223" spans="2:65" s="12" customFormat="1" ht="10.199999999999999">
      <c r="B223" s="145"/>
      <c r="D223" s="146" t="s">
        <v>142</v>
      </c>
      <c r="E223" s="147" t="s">
        <v>19</v>
      </c>
      <c r="F223" s="148" t="s">
        <v>1065</v>
      </c>
      <c r="H223" s="147" t="s">
        <v>19</v>
      </c>
      <c r="I223" s="149"/>
      <c r="L223" s="145"/>
      <c r="M223" s="150"/>
      <c r="T223" s="151"/>
      <c r="AT223" s="147" t="s">
        <v>142</v>
      </c>
      <c r="AU223" s="147" t="s">
        <v>81</v>
      </c>
      <c r="AV223" s="12" t="s">
        <v>34</v>
      </c>
      <c r="AW223" s="12" t="s">
        <v>33</v>
      </c>
      <c r="AX223" s="12" t="s">
        <v>73</v>
      </c>
      <c r="AY223" s="147" t="s">
        <v>131</v>
      </c>
    </row>
    <row r="224" spans="2:65" s="13" customFormat="1" ht="10.199999999999999">
      <c r="B224" s="152"/>
      <c r="D224" s="146" t="s">
        <v>142</v>
      </c>
      <c r="E224" s="153" t="s">
        <v>19</v>
      </c>
      <c r="F224" s="154" t="s">
        <v>1066</v>
      </c>
      <c r="H224" s="155">
        <v>40.078000000000003</v>
      </c>
      <c r="I224" s="156"/>
      <c r="L224" s="152"/>
      <c r="M224" s="157"/>
      <c r="T224" s="158"/>
      <c r="AT224" s="153" t="s">
        <v>142</v>
      </c>
      <c r="AU224" s="153" t="s">
        <v>81</v>
      </c>
      <c r="AV224" s="13" t="s">
        <v>81</v>
      </c>
      <c r="AW224" s="13" t="s">
        <v>33</v>
      </c>
      <c r="AX224" s="13" t="s">
        <v>73</v>
      </c>
      <c r="AY224" s="153" t="s">
        <v>131</v>
      </c>
    </row>
    <row r="225" spans="2:65" s="15" customFormat="1" ht="10.199999999999999">
      <c r="B225" s="176"/>
      <c r="D225" s="146" t="s">
        <v>142</v>
      </c>
      <c r="E225" s="177" t="s">
        <v>19</v>
      </c>
      <c r="F225" s="178" t="s">
        <v>303</v>
      </c>
      <c r="H225" s="179">
        <v>196.16499999999999</v>
      </c>
      <c r="I225" s="180"/>
      <c r="L225" s="176"/>
      <c r="M225" s="181"/>
      <c r="T225" s="182"/>
      <c r="AT225" s="177" t="s">
        <v>142</v>
      </c>
      <c r="AU225" s="177" t="s">
        <v>81</v>
      </c>
      <c r="AV225" s="15" t="s">
        <v>84</v>
      </c>
      <c r="AW225" s="15" t="s">
        <v>33</v>
      </c>
      <c r="AX225" s="15" t="s">
        <v>73</v>
      </c>
      <c r="AY225" s="177" t="s">
        <v>131</v>
      </c>
    </row>
    <row r="226" spans="2:65" s="12" customFormat="1" ht="10.199999999999999">
      <c r="B226" s="145"/>
      <c r="D226" s="146" t="s">
        <v>142</v>
      </c>
      <c r="E226" s="147" t="s">
        <v>19</v>
      </c>
      <c r="F226" s="148" t="s">
        <v>304</v>
      </c>
      <c r="H226" s="147" t="s">
        <v>19</v>
      </c>
      <c r="I226" s="149"/>
      <c r="L226" s="145"/>
      <c r="M226" s="150"/>
      <c r="T226" s="151"/>
      <c r="AT226" s="147" t="s">
        <v>142</v>
      </c>
      <c r="AU226" s="147" t="s">
        <v>81</v>
      </c>
      <c r="AV226" s="12" t="s">
        <v>34</v>
      </c>
      <c r="AW226" s="12" t="s">
        <v>33</v>
      </c>
      <c r="AX226" s="12" t="s">
        <v>73</v>
      </c>
      <c r="AY226" s="147" t="s">
        <v>131</v>
      </c>
    </row>
    <row r="227" spans="2:65" s="13" customFormat="1" ht="10.199999999999999">
      <c r="B227" s="152"/>
      <c r="D227" s="146" t="s">
        <v>142</v>
      </c>
      <c r="E227" s="153" t="s">
        <v>19</v>
      </c>
      <c r="F227" s="154" t="s">
        <v>1089</v>
      </c>
      <c r="H227" s="155">
        <v>196.16499999999999</v>
      </c>
      <c r="I227" s="156"/>
      <c r="L227" s="152"/>
      <c r="M227" s="157"/>
      <c r="T227" s="158"/>
      <c r="AT227" s="153" t="s">
        <v>142</v>
      </c>
      <c r="AU227" s="153" t="s">
        <v>81</v>
      </c>
      <c r="AV227" s="13" t="s">
        <v>81</v>
      </c>
      <c r="AW227" s="13" t="s">
        <v>33</v>
      </c>
      <c r="AX227" s="13" t="s">
        <v>73</v>
      </c>
      <c r="AY227" s="153" t="s">
        <v>131</v>
      </c>
    </row>
    <row r="228" spans="2:65" s="14" customFormat="1" ht="10.199999999999999">
      <c r="B228" s="159"/>
      <c r="D228" s="146" t="s">
        <v>142</v>
      </c>
      <c r="E228" s="160" t="s">
        <v>19</v>
      </c>
      <c r="F228" s="161" t="s">
        <v>147</v>
      </c>
      <c r="H228" s="162">
        <v>392.33</v>
      </c>
      <c r="I228" s="163"/>
      <c r="L228" s="159"/>
      <c r="M228" s="164"/>
      <c r="T228" s="165"/>
      <c r="AT228" s="160" t="s">
        <v>142</v>
      </c>
      <c r="AU228" s="160" t="s">
        <v>81</v>
      </c>
      <c r="AV228" s="14" t="s">
        <v>87</v>
      </c>
      <c r="AW228" s="14" t="s">
        <v>33</v>
      </c>
      <c r="AX228" s="14" t="s">
        <v>34</v>
      </c>
      <c r="AY228" s="160" t="s">
        <v>131</v>
      </c>
    </row>
    <row r="229" spans="2:65" s="1" customFormat="1" ht="49.05" customHeight="1">
      <c r="B229" s="33"/>
      <c r="C229" s="166" t="s">
        <v>322</v>
      </c>
      <c r="D229" s="166" t="s">
        <v>291</v>
      </c>
      <c r="E229" s="167" t="s">
        <v>307</v>
      </c>
      <c r="F229" s="168" t="s">
        <v>308</v>
      </c>
      <c r="G229" s="169" t="s">
        <v>137</v>
      </c>
      <c r="H229" s="170">
        <v>225.59</v>
      </c>
      <c r="I229" s="171"/>
      <c r="J229" s="172">
        <f>ROUND(I229*H229,2)</f>
        <v>0</v>
      </c>
      <c r="K229" s="168" t="s">
        <v>138</v>
      </c>
      <c r="L229" s="173"/>
      <c r="M229" s="174" t="s">
        <v>19</v>
      </c>
      <c r="N229" s="175" t="s">
        <v>44</v>
      </c>
      <c r="P229" s="137">
        <f>O229*H229</f>
        <v>0</v>
      </c>
      <c r="Q229" s="137">
        <v>5.3E-3</v>
      </c>
      <c r="R229" s="137">
        <f>Q229*H229</f>
        <v>1.195627</v>
      </c>
      <c r="S229" s="137">
        <v>0</v>
      </c>
      <c r="T229" s="138">
        <f>S229*H229</f>
        <v>0</v>
      </c>
      <c r="AR229" s="139" t="s">
        <v>294</v>
      </c>
      <c r="AT229" s="139" t="s">
        <v>291</v>
      </c>
      <c r="AU229" s="139" t="s">
        <v>81</v>
      </c>
      <c r="AY229" s="18" t="s">
        <v>131</v>
      </c>
      <c r="BE229" s="140">
        <f>IF(N229="základní",J229,0)</f>
        <v>0</v>
      </c>
      <c r="BF229" s="140">
        <f>IF(N229="snížená",J229,0)</f>
        <v>0</v>
      </c>
      <c r="BG229" s="140">
        <f>IF(N229="zákl. přenesená",J229,0)</f>
        <v>0</v>
      </c>
      <c r="BH229" s="140">
        <f>IF(N229="sníž. přenesená",J229,0)</f>
        <v>0</v>
      </c>
      <c r="BI229" s="140">
        <f>IF(N229="nulová",J229,0)</f>
        <v>0</v>
      </c>
      <c r="BJ229" s="18" t="s">
        <v>34</v>
      </c>
      <c r="BK229" s="140">
        <f>ROUND(I229*H229,2)</f>
        <v>0</v>
      </c>
      <c r="BL229" s="18" t="s">
        <v>175</v>
      </c>
      <c r="BM229" s="139" t="s">
        <v>1090</v>
      </c>
    </row>
    <row r="230" spans="2:65" s="13" customFormat="1" ht="10.199999999999999">
      <c r="B230" s="152"/>
      <c r="D230" s="146" t="s">
        <v>142</v>
      </c>
      <c r="E230" s="153" t="s">
        <v>19</v>
      </c>
      <c r="F230" s="154" t="s">
        <v>1091</v>
      </c>
      <c r="H230" s="155">
        <v>225.59</v>
      </c>
      <c r="I230" s="156"/>
      <c r="L230" s="152"/>
      <c r="M230" s="157"/>
      <c r="T230" s="158"/>
      <c r="AT230" s="153" t="s">
        <v>142</v>
      </c>
      <c r="AU230" s="153" t="s">
        <v>81</v>
      </c>
      <c r="AV230" s="13" t="s">
        <v>81</v>
      </c>
      <c r="AW230" s="13" t="s">
        <v>33</v>
      </c>
      <c r="AX230" s="13" t="s">
        <v>34</v>
      </c>
      <c r="AY230" s="153" t="s">
        <v>131</v>
      </c>
    </row>
    <row r="231" spans="2:65" s="1" customFormat="1" ht="44.25" customHeight="1">
      <c r="B231" s="33"/>
      <c r="C231" s="166" t="s">
        <v>294</v>
      </c>
      <c r="D231" s="166" t="s">
        <v>291</v>
      </c>
      <c r="E231" s="167" t="s">
        <v>312</v>
      </c>
      <c r="F231" s="168" t="s">
        <v>313</v>
      </c>
      <c r="G231" s="169" t="s">
        <v>137</v>
      </c>
      <c r="H231" s="170">
        <v>225.59</v>
      </c>
      <c r="I231" s="171"/>
      <c r="J231" s="172">
        <f>ROUND(I231*H231,2)</f>
        <v>0</v>
      </c>
      <c r="K231" s="168" t="s">
        <v>138</v>
      </c>
      <c r="L231" s="173"/>
      <c r="M231" s="174" t="s">
        <v>19</v>
      </c>
      <c r="N231" s="175" t="s">
        <v>44</v>
      </c>
      <c r="P231" s="137">
        <f>O231*H231</f>
        <v>0</v>
      </c>
      <c r="Q231" s="137">
        <v>6.4000000000000003E-3</v>
      </c>
      <c r="R231" s="137">
        <f>Q231*H231</f>
        <v>1.4437760000000002</v>
      </c>
      <c r="S231" s="137">
        <v>0</v>
      </c>
      <c r="T231" s="138">
        <f>S231*H231</f>
        <v>0</v>
      </c>
      <c r="AR231" s="139" t="s">
        <v>294</v>
      </c>
      <c r="AT231" s="139" t="s">
        <v>291</v>
      </c>
      <c r="AU231" s="139" t="s">
        <v>81</v>
      </c>
      <c r="AY231" s="18" t="s">
        <v>131</v>
      </c>
      <c r="BE231" s="140">
        <f>IF(N231="základní",J231,0)</f>
        <v>0</v>
      </c>
      <c r="BF231" s="140">
        <f>IF(N231="snížená",J231,0)</f>
        <v>0</v>
      </c>
      <c r="BG231" s="140">
        <f>IF(N231="zákl. přenesená",J231,0)</f>
        <v>0</v>
      </c>
      <c r="BH231" s="140">
        <f>IF(N231="sníž. přenesená",J231,0)</f>
        <v>0</v>
      </c>
      <c r="BI231" s="140">
        <f>IF(N231="nulová",J231,0)</f>
        <v>0</v>
      </c>
      <c r="BJ231" s="18" t="s">
        <v>34</v>
      </c>
      <c r="BK231" s="140">
        <f>ROUND(I231*H231,2)</f>
        <v>0</v>
      </c>
      <c r="BL231" s="18" t="s">
        <v>175</v>
      </c>
      <c r="BM231" s="139" t="s">
        <v>1092</v>
      </c>
    </row>
    <row r="232" spans="2:65" s="1" customFormat="1" ht="55.5" customHeight="1">
      <c r="B232" s="33"/>
      <c r="C232" s="128" t="s">
        <v>332</v>
      </c>
      <c r="D232" s="128" t="s">
        <v>134</v>
      </c>
      <c r="E232" s="129" t="s">
        <v>316</v>
      </c>
      <c r="F232" s="130" t="s">
        <v>317</v>
      </c>
      <c r="G232" s="131" t="s">
        <v>214</v>
      </c>
      <c r="H232" s="132">
        <v>22.855</v>
      </c>
      <c r="I232" s="133"/>
      <c r="J232" s="134">
        <f>ROUND(I232*H232,2)</f>
        <v>0</v>
      </c>
      <c r="K232" s="130" t="s">
        <v>138</v>
      </c>
      <c r="L232" s="33"/>
      <c r="M232" s="135" t="s">
        <v>19</v>
      </c>
      <c r="N232" s="136" t="s">
        <v>44</v>
      </c>
      <c r="P232" s="137">
        <f>O232*H232</f>
        <v>0</v>
      </c>
      <c r="Q232" s="137">
        <v>0</v>
      </c>
      <c r="R232" s="137">
        <f>Q232*H232</f>
        <v>0</v>
      </c>
      <c r="S232" s="137">
        <v>0</v>
      </c>
      <c r="T232" s="138">
        <f>S232*H232</f>
        <v>0</v>
      </c>
      <c r="AR232" s="139" t="s">
        <v>175</v>
      </c>
      <c r="AT232" s="139" t="s">
        <v>134</v>
      </c>
      <c r="AU232" s="139" t="s">
        <v>81</v>
      </c>
      <c r="AY232" s="18" t="s">
        <v>131</v>
      </c>
      <c r="BE232" s="140">
        <f>IF(N232="základní",J232,0)</f>
        <v>0</v>
      </c>
      <c r="BF232" s="140">
        <f>IF(N232="snížená",J232,0)</f>
        <v>0</v>
      </c>
      <c r="BG232" s="140">
        <f>IF(N232="zákl. přenesená",J232,0)</f>
        <v>0</v>
      </c>
      <c r="BH232" s="140">
        <f>IF(N232="sníž. přenesená",J232,0)</f>
        <v>0</v>
      </c>
      <c r="BI232" s="140">
        <f>IF(N232="nulová",J232,0)</f>
        <v>0</v>
      </c>
      <c r="BJ232" s="18" t="s">
        <v>34</v>
      </c>
      <c r="BK232" s="140">
        <f>ROUND(I232*H232,2)</f>
        <v>0</v>
      </c>
      <c r="BL232" s="18" t="s">
        <v>175</v>
      </c>
      <c r="BM232" s="139" t="s">
        <v>1093</v>
      </c>
    </row>
    <row r="233" spans="2:65" s="1" customFormat="1" ht="10.199999999999999" hidden="1">
      <c r="B233" s="33"/>
      <c r="D233" s="141" t="s">
        <v>140</v>
      </c>
      <c r="F233" s="142" t="s">
        <v>319</v>
      </c>
      <c r="I233" s="143"/>
      <c r="L233" s="33"/>
      <c r="M233" s="144"/>
      <c r="T233" s="54"/>
      <c r="AT233" s="18" t="s">
        <v>140</v>
      </c>
      <c r="AU233" s="18" t="s">
        <v>81</v>
      </c>
    </row>
    <row r="234" spans="2:65" s="12" customFormat="1" ht="10.199999999999999">
      <c r="B234" s="145"/>
      <c r="D234" s="146" t="s">
        <v>142</v>
      </c>
      <c r="E234" s="147" t="s">
        <v>19</v>
      </c>
      <c r="F234" s="148" t="s">
        <v>1094</v>
      </c>
      <c r="H234" s="147" t="s">
        <v>19</v>
      </c>
      <c r="I234" s="149"/>
      <c r="L234" s="145"/>
      <c r="M234" s="150"/>
      <c r="T234" s="151"/>
      <c r="AT234" s="147" t="s">
        <v>142</v>
      </c>
      <c r="AU234" s="147" t="s">
        <v>81</v>
      </c>
      <c r="AV234" s="12" t="s">
        <v>34</v>
      </c>
      <c r="AW234" s="12" t="s">
        <v>33</v>
      </c>
      <c r="AX234" s="12" t="s">
        <v>73</v>
      </c>
      <c r="AY234" s="147" t="s">
        <v>131</v>
      </c>
    </row>
    <row r="235" spans="2:65" s="13" customFormat="1" ht="10.199999999999999">
      <c r="B235" s="152"/>
      <c r="D235" s="146" t="s">
        <v>142</v>
      </c>
      <c r="E235" s="153" t="s">
        <v>19</v>
      </c>
      <c r="F235" s="154" t="s">
        <v>1095</v>
      </c>
      <c r="H235" s="155">
        <v>22.855</v>
      </c>
      <c r="I235" s="156"/>
      <c r="L235" s="152"/>
      <c r="M235" s="157"/>
      <c r="T235" s="158"/>
      <c r="AT235" s="153" t="s">
        <v>142</v>
      </c>
      <c r="AU235" s="153" t="s">
        <v>81</v>
      </c>
      <c r="AV235" s="13" t="s">
        <v>81</v>
      </c>
      <c r="AW235" s="13" t="s">
        <v>33</v>
      </c>
      <c r="AX235" s="13" t="s">
        <v>73</v>
      </c>
      <c r="AY235" s="153" t="s">
        <v>131</v>
      </c>
    </row>
    <row r="236" spans="2:65" s="14" customFormat="1" ht="10.199999999999999">
      <c r="B236" s="159"/>
      <c r="D236" s="146" t="s">
        <v>142</v>
      </c>
      <c r="E236" s="160" t="s">
        <v>19</v>
      </c>
      <c r="F236" s="161" t="s">
        <v>147</v>
      </c>
      <c r="H236" s="162">
        <v>22.855</v>
      </c>
      <c r="I236" s="163"/>
      <c r="L236" s="159"/>
      <c r="M236" s="164"/>
      <c r="T236" s="165"/>
      <c r="AT236" s="160" t="s">
        <v>142</v>
      </c>
      <c r="AU236" s="160" t="s">
        <v>81</v>
      </c>
      <c r="AV236" s="14" t="s">
        <v>87</v>
      </c>
      <c r="AW236" s="14" t="s">
        <v>33</v>
      </c>
      <c r="AX236" s="14" t="s">
        <v>34</v>
      </c>
      <c r="AY236" s="160" t="s">
        <v>131</v>
      </c>
    </row>
    <row r="237" spans="2:65" s="1" customFormat="1" ht="24.15" customHeight="1">
      <c r="B237" s="33"/>
      <c r="C237" s="166" t="s">
        <v>337</v>
      </c>
      <c r="D237" s="166" t="s">
        <v>291</v>
      </c>
      <c r="E237" s="167" t="s">
        <v>323</v>
      </c>
      <c r="F237" s="168" t="s">
        <v>324</v>
      </c>
      <c r="G237" s="169" t="s">
        <v>325</v>
      </c>
      <c r="H237" s="170">
        <v>23</v>
      </c>
      <c r="I237" s="171"/>
      <c r="J237" s="172">
        <f>ROUND(I237*H237,2)</f>
        <v>0</v>
      </c>
      <c r="K237" s="168" t="s">
        <v>19</v>
      </c>
      <c r="L237" s="173"/>
      <c r="M237" s="174" t="s">
        <v>19</v>
      </c>
      <c r="N237" s="175" t="s">
        <v>44</v>
      </c>
      <c r="P237" s="137">
        <f>O237*H237</f>
        <v>0</v>
      </c>
      <c r="Q237" s="137">
        <v>1E-3</v>
      </c>
      <c r="R237" s="137">
        <f>Q237*H237</f>
        <v>2.3E-2</v>
      </c>
      <c r="S237" s="137">
        <v>0</v>
      </c>
      <c r="T237" s="138">
        <f>S237*H237</f>
        <v>0</v>
      </c>
      <c r="AR237" s="139" t="s">
        <v>294</v>
      </c>
      <c r="AT237" s="139" t="s">
        <v>291</v>
      </c>
      <c r="AU237" s="139" t="s">
        <v>81</v>
      </c>
      <c r="AY237" s="18" t="s">
        <v>131</v>
      </c>
      <c r="BE237" s="140">
        <f>IF(N237="základní",J237,0)</f>
        <v>0</v>
      </c>
      <c r="BF237" s="140">
        <f>IF(N237="snížená",J237,0)</f>
        <v>0</v>
      </c>
      <c r="BG237" s="140">
        <f>IF(N237="zákl. přenesená",J237,0)</f>
        <v>0</v>
      </c>
      <c r="BH237" s="140">
        <f>IF(N237="sníž. přenesená",J237,0)</f>
        <v>0</v>
      </c>
      <c r="BI237" s="140">
        <f>IF(N237="nulová",J237,0)</f>
        <v>0</v>
      </c>
      <c r="BJ237" s="18" t="s">
        <v>34</v>
      </c>
      <c r="BK237" s="140">
        <f>ROUND(I237*H237,2)</f>
        <v>0</v>
      </c>
      <c r="BL237" s="18" t="s">
        <v>175</v>
      </c>
      <c r="BM237" s="139" t="s">
        <v>1096</v>
      </c>
    </row>
    <row r="238" spans="2:65" s="1" customFormat="1" ht="24.15" customHeight="1">
      <c r="B238" s="33"/>
      <c r="C238" s="128" t="s">
        <v>344</v>
      </c>
      <c r="D238" s="128" t="s">
        <v>134</v>
      </c>
      <c r="E238" s="129" t="s">
        <v>327</v>
      </c>
      <c r="F238" s="130" t="s">
        <v>328</v>
      </c>
      <c r="G238" s="131" t="s">
        <v>137</v>
      </c>
      <c r="H238" s="132">
        <v>138.316</v>
      </c>
      <c r="I238" s="133"/>
      <c r="J238" s="134">
        <f>ROUND(I238*H238,2)</f>
        <v>0</v>
      </c>
      <c r="K238" s="130" t="s">
        <v>19</v>
      </c>
      <c r="L238" s="33"/>
      <c r="M238" s="135" t="s">
        <v>19</v>
      </c>
      <c r="N238" s="136" t="s">
        <v>44</v>
      </c>
      <c r="P238" s="137">
        <f>O238*H238</f>
        <v>0</v>
      </c>
      <c r="Q238" s="137">
        <v>5.2500000000000003E-3</v>
      </c>
      <c r="R238" s="137">
        <f>Q238*H238</f>
        <v>0.72615900000000011</v>
      </c>
      <c r="S238" s="137">
        <v>0</v>
      </c>
      <c r="T238" s="138">
        <f>S238*H238</f>
        <v>0</v>
      </c>
      <c r="AR238" s="139" t="s">
        <v>175</v>
      </c>
      <c r="AT238" s="139" t="s">
        <v>134</v>
      </c>
      <c r="AU238" s="139" t="s">
        <v>81</v>
      </c>
      <c r="AY238" s="18" t="s">
        <v>131</v>
      </c>
      <c r="BE238" s="140">
        <f>IF(N238="základní",J238,0)</f>
        <v>0</v>
      </c>
      <c r="BF238" s="140">
        <f>IF(N238="snížená",J238,0)</f>
        <v>0</v>
      </c>
      <c r="BG238" s="140">
        <f>IF(N238="zákl. přenesená",J238,0)</f>
        <v>0</v>
      </c>
      <c r="BH238" s="140">
        <f>IF(N238="sníž. přenesená",J238,0)</f>
        <v>0</v>
      </c>
      <c r="BI238" s="140">
        <f>IF(N238="nulová",J238,0)</f>
        <v>0</v>
      </c>
      <c r="BJ238" s="18" t="s">
        <v>34</v>
      </c>
      <c r="BK238" s="140">
        <f>ROUND(I238*H238,2)</f>
        <v>0</v>
      </c>
      <c r="BL238" s="18" t="s">
        <v>175</v>
      </c>
      <c r="BM238" s="139" t="s">
        <v>390</v>
      </c>
    </row>
    <row r="239" spans="2:65" s="12" customFormat="1" ht="10.199999999999999">
      <c r="B239" s="145"/>
      <c r="D239" s="146" t="s">
        <v>142</v>
      </c>
      <c r="E239" s="147" t="s">
        <v>19</v>
      </c>
      <c r="F239" s="148" t="s">
        <v>1063</v>
      </c>
      <c r="H239" s="147" t="s">
        <v>19</v>
      </c>
      <c r="I239" s="149"/>
      <c r="L239" s="145"/>
      <c r="M239" s="150"/>
      <c r="T239" s="151"/>
      <c r="AT239" s="147" t="s">
        <v>142</v>
      </c>
      <c r="AU239" s="147" t="s">
        <v>81</v>
      </c>
      <c r="AV239" s="12" t="s">
        <v>34</v>
      </c>
      <c r="AW239" s="12" t="s">
        <v>33</v>
      </c>
      <c r="AX239" s="12" t="s">
        <v>73</v>
      </c>
      <c r="AY239" s="147" t="s">
        <v>131</v>
      </c>
    </row>
    <row r="240" spans="2:65" s="13" customFormat="1" ht="10.199999999999999">
      <c r="B240" s="152"/>
      <c r="D240" s="146" t="s">
        <v>142</v>
      </c>
      <c r="E240" s="153" t="s">
        <v>19</v>
      </c>
      <c r="F240" s="154" t="s">
        <v>1084</v>
      </c>
      <c r="H240" s="155">
        <v>138.316</v>
      </c>
      <c r="I240" s="156"/>
      <c r="L240" s="152"/>
      <c r="M240" s="157"/>
      <c r="T240" s="158"/>
      <c r="AT240" s="153" t="s">
        <v>142</v>
      </c>
      <c r="AU240" s="153" t="s">
        <v>81</v>
      </c>
      <c r="AV240" s="13" t="s">
        <v>81</v>
      </c>
      <c r="AW240" s="13" t="s">
        <v>33</v>
      </c>
      <c r="AX240" s="13" t="s">
        <v>73</v>
      </c>
      <c r="AY240" s="153" t="s">
        <v>131</v>
      </c>
    </row>
    <row r="241" spans="2:65" s="14" customFormat="1" ht="10.199999999999999">
      <c r="B241" s="159"/>
      <c r="D241" s="146" t="s">
        <v>142</v>
      </c>
      <c r="E241" s="160" t="s">
        <v>19</v>
      </c>
      <c r="F241" s="161" t="s">
        <v>147</v>
      </c>
      <c r="H241" s="162">
        <v>138.316</v>
      </c>
      <c r="I241" s="163"/>
      <c r="L241" s="159"/>
      <c r="M241" s="164"/>
      <c r="T241" s="165"/>
      <c r="AT241" s="160" t="s">
        <v>142</v>
      </c>
      <c r="AU241" s="160" t="s">
        <v>81</v>
      </c>
      <c r="AV241" s="14" t="s">
        <v>87</v>
      </c>
      <c r="AW241" s="14" t="s">
        <v>33</v>
      </c>
      <c r="AX241" s="14" t="s">
        <v>34</v>
      </c>
      <c r="AY241" s="160" t="s">
        <v>131</v>
      </c>
    </row>
    <row r="242" spans="2:65" s="1" customFormat="1" ht="24.15" customHeight="1">
      <c r="B242" s="33"/>
      <c r="C242" s="128" t="s">
        <v>351</v>
      </c>
      <c r="D242" s="128" t="s">
        <v>134</v>
      </c>
      <c r="E242" s="129" t="s">
        <v>333</v>
      </c>
      <c r="F242" s="130" t="s">
        <v>334</v>
      </c>
      <c r="G242" s="131" t="s">
        <v>214</v>
      </c>
      <c r="H242" s="132">
        <v>32.24</v>
      </c>
      <c r="I242" s="133"/>
      <c r="J242" s="134">
        <f>ROUND(I242*H242,2)</f>
        <v>0</v>
      </c>
      <c r="K242" s="130" t="s">
        <v>19</v>
      </c>
      <c r="L242" s="33"/>
      <c r="M242" s="135" t="s">
        <v>19</v>
      </c>
      <c r="N242" s="136" t="s">
        <v>44</v>
      </c>
      <c r="P242" s="137">
        <f>O242*H242</f>
        <v>0</v>
      </c>
      <c r="Q242" s="137">
        <v>2.2174070999999998E-3</v>
      </c>
      <c r="R242" s="137">
        <f>Q242*H242</f>
        <v>7.1489204904E-2</v>
      </c>
      <c r="S242" s="137">
        <v>0</v>
      </c>
      <c r="T242" s="138">
        <f>S242*H242</f>
        <v>0</v>
      </c>
      <c r="AR242" s="139" t="s">
        <v>175</v>
      </c>
      <c r="AT242" s="139" t="s">
        <v>134</v>
      </c>
      <c r="AU242" s="139" t="s">
        <v>81</v>
      </c>
      <c r="AY242" s="18" t="s">
        <v>131</v>
      </c>
      <c r="BE242" s="140">
        <f>IF(N242="základní",J242,0)</f>
        <v>0</v>
      </c>
      <c r="BF242" s="140">
        <f>IF(N242="snížená",J242,0)</f>
        <v>0</v>
      </c>
      <c r="BG242" s="140">
        <f>IF(N242="zákl. přenesená",J242,0)</f>
        <v>0</v>
      </c>
      <c r="BH242" s="140">
        <f>IF(N242="sníž. přenesená",J242,0)</f>
        <v>0</v>
      </c>
      <c r="BI242" s="140">
        <f>IF(N242="nulová",J242,0)</f>
        <v>0</v>
      </c>
      <c r="BJ242" s="18" t="s">
        <v>34</v>
      </c>
      <c r="BK242" s="140">
        <f>ROUND(I242*H242,2)</f>
        <v>0</v>
      </c>
      <c r="BL242" s="18" t="s">
        <v>175</v>
      </c>
      <c r="BM242" s="139" t="s">
        <v>1097</v>
      </c>
    </row>
    <row r="243" spans="2:65" s="12" customFormat="1" ht="10.199999999999999">
      <c r="B243" s="145"/>
      <c r="D243" s="146" t="s">
        <v>142</v>
      </c>
      <c r="E243" s="147" t="s">
        <v>19</v>
      </c>
      <c r="F243" s="148" t="s">
        <v>1063</v>
      </c>
      <c r="H243" s="147" t="s">
        <v>19</v>
      </c>
      <c r="I243" s="149"/>
      <c r="L243" s="145"/>
      <c r="M243" s="150"/>
      <c r="T243" s="151"/>
      <c r="AT243" s="147" t="s">
        <v>142</v>
      </c>
      <c r="AU243" s="147" t="s">
        <v>81</v>
      </c>
      <c r="AV243" s="12" t="s">
        <v>34</v>
      </c>
      <c r="AW243" s="12" t="s">
        <v>33</v>
      </c>
      <c r="AX243" s="12" t="s">
        <v>73</v>
      </c>
      <c r="AY243" s="147" t="s">
        <v>131</v>
      </c>
    </row>
    <row r="244" spans="2:65" s="13" customFormat="1" ht="10.199999999999999">
      <c r="B244" s="152"/>
      <c r="D244" s="146" t="s">
        <v>142</v>
      </c>
      <c r="E244" s="153" t="s">
        <v>19</v>
      </c>
      <c r="F244" s="154" t="s">
        <v>1069</v>
      </c>
      <c r="H244" s="155">
        <v>32.24</v>
      </c>
      <c r="I244" s="156"/>
      <c r="L244" s="152"/>
      <c r="M244" s="157"/>
      <c r="T244" s="158"/>
      <c r="AT244" s="153" t="s">
        <v>142</v>
      </c>
      <c r="AU244" s="153" t="s">
        <v>81</v>
      </c>
      <c r="AV244" s="13" t="s">
        <v>81</v>
      </c>
      <c r="AW244" s="13" t="s">
        <v>33</v>
      </c>
      <c r="AX244" s="13" t="s">
        <v>73</v>
      </c>
      <c r="AY244" s="153" t="s">
        <v>131</v>
      </c>
    </row>
    <row r="245" spans="2:65" s="14" customFormat="1" ht="10.199999999999999">
      <c r="B245" s="159"/>
      <c r="D245" s="146" t="s">
        <v>142</v>
      </c>
      <c r="E245" s="160" t="s">
        <v>19</v>
      </c>
      <c r="F245" s="161" t="s">
        <v>147</v>
      </c>
      <c r="H245" s="162">
        <v>32.24</v>
      </c>
      <c r="I245" s="163"/>
      <c r="L245" s="159"/>
      <c r="M245" s="164"/>
      <c r="T245" s="165"/>
      <c r="AT245" s="160" t="s">
        <v>142</v>
      </c>
      <c r="AU245" s="160" t="s">
        <v>81</v>
      </c>
      <c r="AV245" s="14" t="s">
        <v>87</v>
      </c>
      <c r="AW245" s="14" t="s">
        <v>33</v>
      </c>
      <c r="AX245" s="14" t="s">
        <v>34</v>
      </c>
      <c r="AY245" s="160" t="s">
        <v>131</v>
      </c>
    </row>
    <row r="246" spans="2:65" s="1" customFormat="1" ht="49.05" customHeight="1">
      <c r="B246" s="33"/>
      <c r="C246" s="128" t="s">
        <v>356</v>
      </c>
      <c r="D246" s="128" t="s">
        <v>134</v>
      </c>
      <c r="E246" s="129" t="s">
        <v>834</v>
      </c>
      <c r="F246" s="130" t="s">
        <v>835</v>
      </c>
      <c r="G246" s="131" t="s">
        <v>252</v>
      </c>
      <c r="H246" s="132">
        <v>3.8740000000000001</v>
      </c>
      <c r="I246" s="133"/>
      <c r="J246" s="134">
        <f>ROUND(I246*H246,2)</f>
        <v>0</v>
      </c>
      <c r="K246" s="130" t="s">
        <v>138</v>
      </c>
      <c r="L246" s="33"/>
      <c r="M246" s="135" t="s">
        <v>19</v>
      </c>
      <c r="N246" s="136" t="s">
        <v>44</v>
      </c>
      <c r="P246" s="137">
        <f>O246*H246</f>
        <v>0</v>
      </c>
      <c r="Q246" s="137">
        <v>0</v>
      </c>
      <c r="R246" s="137">
        <f>Q246*H246</f>
        <v>0</v>
      </c>
      <c r="S246" s="137">
        <v>0</v>
      </c>
      <c r="T246" s="138">
        <f>S246*H246</f>
        <v>0</v>
      </c>
      <c r="AR246" s="139" t="s">
        <v>175</v>
      </c>
      <c r="AT246" s="139" t="s">
        <v>134</v>
      </c>
      <c r="AU246" s="139" t="s">
        <v>81</v>
      </c>
      <c r="AY246" s="18" t="s">
        <v>131</v>
      </c>
      <c r="BE246" s="140">
        <f>IF(N246="základní",J246,0)</f>
        <v>0</v>
      </c>
      <c r="BF246" s="140">
        <f>IF(N246="snížená",J246,0)</f>
        <v>0</v>
      </c>
      <c r="BG246" s="140">
        <f>IF(N246="zákl. přenesená",J246,0)</f>
        <v>0</v>
      </c>
      <c r="BH246" s="140">
        <f>IF(N246="sníž. přenesená",J246,0)</f>
        <v>0</v>
      </c>
      <c r="BI246" s="140">
        <f>IF(N246="nulová",J246,0)</f>
        <v>0</v>
      </c>
      <c r="BJ246" s="18" t="s">
        <v>34</v>
      </c>
      <c r="BK246" s="140">
        <f>ROUND(I246*H246,2)</f>
        <v>0</v>
      </c>
      <c r="BL246" s="18" t="s">
        <v>175</v>
      </c>
      <c r="BM246" s="139" t="s">
        <v>1098</v>
      </c>
    </row>
    <row r="247" spans="2:65" s="1" customFormat="1" ht="10.199999999999999" hidden="1">
      <c r="B247" s="33"/>
      <c r="D247" s="141" t="s">
        <v>140</v>
      </c>
      <c r="F247" s="142" t="s">
        <v>837</v>
      </c>
      <c r="I247" s="143"/>
      <c r="L247" s="33"/>
      <c r="M247" s="144"/>
      <c r="T247" s="54"/>
      <c r="AT247" s="18" t="s">
        <v>140</v>
      </c>
      <c r="AU247" s="18" t="s">
        <v>81</v>
      </c>
    </row>
    <row r="248" spans="2:65" s="11" customFormat="1" ht="22.8" customHeight="1">
      <c r="B248" s="116"/>
      <c r="D248" s="117" t="s">
        <v>72</v>
      </c>
      <c r="E248" s="126" t="s">
        <v>342</v>
      </c>
      <c r="F248" s="126" t="s">
        <v>343</v>
      </c>
      <c r="I248" s="119"/>
      <c r="J248" s="127">
        <f>BK248</f>
        <v>0</v>
      </c>
      <c r="L248" s="116"/>
      <c r="M248" s="121"/>
      <c r="P248" s="122">
        <f>SUM(P249:P257)</f>
        <v>0</v>
      </c>
      <c r="R248" s="122">
        <f>SUM(R249:R257)</f>
        <v>2.5236960000000003E-2</v>
      </c>
      <c r="T248" s="123">
        <f>SUM(T249:T257)</f>
        <v>0</v>
      </c>
      <c r="AR248" s="117" t="s">
        <v>81</v>
      </c>
      <c r="AT248" s="124" t="s">
        <v>72</v>
      </c>
      <c r="AU248" s="124" t="s">
        <v>34</v>
      </c>
      <c r="AY248" s="117" t="s">
        <v>131</v>
      </c>
      <c r="BK248" s="125">
        <f>SUM(BK249:BK257)</f>
        <v>0</v>
      </c>
    </row>
    <row r="249" spans="2:65" s="1" customFormat="1" ht="44.25" customHeight="1">
      <c r="B249" s="33"/>
      <c r="C249" s="128" t="s">
        <v>363</v>
      </c>
      <c r="D249" s="128" t="s">
        <v>134</v>
      </c>
      <c r="E249" s="129" t="s">
        <v>345</v>
      </c>
      <c r="F249" s="130" t="s">
        <v>346</v>
      </c>
      <c r="G249" s="131" t="s">
        <v>137</v>
      </c>
      <c r="H249" s="132">
        <v>10.176</v>
      </c>
      <c r="I249" s="133"/>
      <c r="J249" s="134">
        <f>ROUND(I249*H249,2)</f>
        <v>0</v>
      </c>
      <c r="K249" s="130" t="s">
        <v>138</v>
      </c>
      <c r="L249" s="33"/>
      <c r="M249" s="135" t="s">
        <v>19</v>
      </c>
      <c r="N249" s="136" t="s">
        <v>44</v>
      </c>
      <c r="P249" s="137">
        <f>O249*H249</f>
        <v>0</v>
      </c>
      <c r="Q249" s="137">
        <v>1.16E-3</v>
      </c>
      <c r="R249" s="137">
        <f>Q249*H249</f>
        <v>1.1804160000000001E-2</v>
      </c>
      <c r="S249" s="137">
        <v>0</v>
      </c>
      <c r="T249" s="138">
        <f>S249*H249</f>
        <v>0</v>
      </c>
      <c r="AR249" s="139" t="s">
        <v>175</v>
      </c>
      <c r="AT249" s="139" t="s">
        <v>134</v>
      </c>
      <c r="AU249" s="139" t="s">
        <v>81</v>
      </c>
      <c r="AY249" s="18" t="s">
        <v>131</v>
      </c>
      <c r="BE249" s="140">
        <f>IF(N249="základní",J249,0)</f>
        <v>0</v>
      </c>
      <c r="BF249" s="140">
        <f>IF(N249="snížená",J249,0)</f>
        <v>0</v>
      </c>
      <c r="BG249" s="140">
        <f>IF(N249="zákl. přenesená",J249,0)</f>
        <v>0</v>
      </c>
      <c r="BH249" s="140">
        <f>IF(N249="sníž. přenesená",J249,0)</f>
        <v>0</v>
      </c>
      <c r="BI249" s="140">
        <f>IF(N249="nulová",J249,0)</f>
        <v>0</v>
      </c>
      <c r="BJ249" s="18" t="s">
        <v>34</v>
      </c>
      <c r="BK249" s="140">
        <f>ROUND(I249*H249,2)</f>
        <v>0</v>
      </c>
      <c r="BL249" s="18" t="s">
        <v>175</v>
      </c>
      <c r="BM249" s="139" t="s">
        <v>1099</v>
      </c>
    </row>
    <row r="250" spans="2:65" s="1" customFormat="1" ht="10.199999999999999" hidden="1">
      <c r="B250" s="33"/>
      <c r="D250" s="141" t="s">
        <v>140</v>
      </c>
      <c r="F250" s="142" t="s">
        <v>348</v>
      </c>
      <c r="I250" s="143"/>
      <c r="L250" s="33"/>
      <c r="M250" s="144"/>
      <c r="T250" s="54"/>
      <c r="AT250" s="18" t="s">
        <v>140</v>
      </c>
      <c r="AU250" s="18" t="s">
        <v>81</v>
      </c>
    </row>
    <row r="251" spans="2:65" s="12" customFormat="1" ht="10.199999999999999">
      <c r="B251" s="145"/>
      <c r="D251" s="146" t="s">
        <v>142</v>
      </c>
      <c r="E251" s="147" t="s">
        <v>19</v>
      </c>
      <c r="F251" s="148" t="s">
        <v>1100</v>
      </c>
      <c r="H251" s="147" t="s">
        <v>19</v>
      </c>
      <c r="I251" s="149"/>
      <c r="L251" s="145"/>
      <c r="M251" s="150"/>
      <c r="T251" s="151"/>
      <c r="AT251" s="147" t="s">
        <v>142</v>
      </c>
      <c r="AU251" s="147" t="s">
        <v>81</v>
      </c>
      <c r="AV251" s="12" t="s">
        <v>34</v>
      </c>
      <c r="AW251" s="12" t="s">
        <v>33</v>
      </c>
      <c r="AX251" s="12" t="s">
        <v>73</v>
      </c>
      <c r="AY251" s="147" t="s">
        <v>131</v>
      </c>
    </row>
    <row r="252" spans="2:65" s="13" customFormat="1" ht="10.199999999999999">
      <c r="B252" s="152"/>
      <c r="D252" s="146" t="s">
        <v>142</v>
      </c>
      <c r="E252" s="153" t="s">
        <v>19</v>
      </c>
      <c r="F252" s="154" t="s">
        <v>1101</v>
      </c>
      <c r="H252" s="155">
        <v>10.176</v>
      </c>
      <c r="I252" s="156"/>
      <c r="L252" s="152"/>
      <c r="M252" s="157"/>
      <c r="T252" s="158"/>
      <c r="AT252" s="153" t="s">
        <v>142</v>
      </c>
      <c r="AU252" s="153" t="s">
        <v>81</v>
      </c>
      <c r="AV252" s="13" t="s">
        <v>81</v>
      </c>
      <c r="AW252" s="13" t="s">
        <v>33</v>
      </c>
      <c r="AX252" s="13" t="s">
        <v>73</v>
      </c>
      <c r="AY252" s="153" t="s">
        <v>131</v>
      </c>
    </row>
    <row r="253" spans="2:65" s="14" customFormat="1" ht="10.199999999999999">
      <c r="B253" s="159"/>
      <c r="D253" s="146" t="s">
        <v>142</v>
      </c>
      <c r="E253" s="160" t="s">
        <v>19</v>
      </c>
      <c r="F253" s="161" t="s">
        <v>147</v>
      </c>
      <c r="H253" s="162">
        <v>10.176</v>
      </c>
      <c r="I253" s="163"/>
      <c r="L253" s="159"/>
      <c r="M253" s="164"/>
      <c r="T253" s="165"/>
      <c r="AT253" s="160" t="s">
        <v>142</v>
      </c>
      <c r="AU253" s="160" t="s">
        <v>81</v>
      </c>
      <c r="AV253" s="14" t="s">
        <v>87</v>
      </c>
      <c r="AW253" s="14" t="s">
        <v>33</v>
      </c>
      <c r="AX253" s="14" t="s">
        <v>34</v>
      </c>
      <c r="AY253" s="160" t="s">
        <v>131</v>
      </c>
    </row>
    <row r="254" spans="2:65" s="1" customFormat="1" ht="24.15" customHeight="1">
      <c r="B254" s="33"/>
      <c r="C254" s="166" t="s">
        <v>372</v>
      </c>
      <c r="D254" s="166" t="s">
        <v>291</v>
      </c>
      <c r="E254" s="167" t="s">
        <v>352</v>
      </c>
      <c r="F254" s="168" t="s">
        <v>353</v>
      </c>
      <c r="G254" s="169" t="s">
        <v>137</v>
      </c>
      <c r="H254" s="170">
        <v>11.194000000000001</v>
      </c>
      <c r="I254" s="171"/>
      <c r="J254" s="172">
        <f>ROUND(I254*H254,2)</f>
        <v>0</v>
      </c>
      <c r="K254" s="168" t="s">
        <v>138</v>
      </c>
      <c r="L254" s="173"/>
      <c r="M254" s="174" t="s">
        <v>19</v>
      </c>
      <c r="N254" s="175" t="s">
        <v>44</v>
      </c>
      <c r="P254" s="137">
        <f>O254*H254</f>
        <v>0</v>
      </c>
      <c r="Q254" s="137">
        <v>1.1999999999999999E-3</v>
      </c>
      <c r="R254" s="137">
        <f>Q254*H254</f>
        <v>1.34328E-2</v>
      </c>
      <c r="S254" s="137">
        <v>0</v>
      </c>
      <c r="T254" s="138">
        <f>S254*H254</f>
        <v>0</v>
      </c>
      <c r="AR254" s="139" t="s">
        <v>294</v>
      </c>
      <c r="AT254" s="139" t="s">
        <v>291</v>
      </c>
      <c r="AU254" s="139" t="s">
        <v>81</v>
      </c>
      <c r="AY254" s="18" t="s">
        <v>131</v>
      </c>
      <c r="BE254" s="140">
        <f>IF(N254="základní",J254,0)</f>
        <v>0</v>
      </c>
      <c r="BF254" s="140">
        <f>IF(N254="snížená",J254,0)</f>
        <v>0</v>
      </c>
      <c r="BG254" s="140">
        <f>IF(N254="zákl. přenesená",J254,0)</f>
        <v>0</v>
      </c>
      <c r="BH254" s="140">
        <f>IF(N254="sníž. přenesená",J254,0)</f>
        <v>0</v>
      </c>
      <c r="BI254" s="140">
        <f>IF(N254="nulová",J254,0)</f>
        <v>0</v>
      </c>
      <c r="BJ254" s="18" t="s">
        <v>34</v>
      </c>
      <c r="BK254" s="140">
        <f>ROUND(I254*H254,2)</f>
        <v>0</v>
      </c>
      <c r="BL254" s="18" t="s">
        <v>175</v>
      </c>
      <c r="BM254" s="139" t="s">
        <v>1102</v>
      </c>
    </row>
    <row r="255" spans="2:65" s="13" customFormat="1" ht="10.199999999999999">
      <c r="B255" s="152"/>
      <c r="D255" s="146" t="s">
        <v>142</v>
      </c>
      <c r="E255" s="153" t="s">
        <v>19</v>
      </c>
      <c r="F255" s="154" t="s">
        <v>1103</v>
      </c>
      <c r="H255" s="155">
        <v>11.194000000000001</v>
      </c>
      <c r="I255" s="156"/>
      <c r="L255" s="152"/>
      <c r="M255" s="157"/>
      <c r="T255" s="158"/>
      <c r="AT255" s="153" t="s">
        <v>142</v>
      </c>
      <c r="AU255" s="153" t="s">
        <v>81</v>
      </c>
      <c r="AV255" s="13" t="s">
        <v>81</v>
      </c>
      <c r="AW255" s="13" t="s">
        <v>33</v>
      </c>
      <c r="AX255" s="13" t="s">
        <v>34</v>
      </c>
      <c r="AY255" s="153" t="s">
        <v>131</v>
      </c>
    </row>
    <row r="256" spans="2:65" s="1" customFormat="1" ht="44.25" customHeight="1">
      <c r="B256" s="33"/>
      <c r="C256" s="128" t="s">
        <v>377</v>
      </c>
      <c r="D256" s="128" t="s">
        <v>134</v>
      </c>
      <c r="E256" s="129" t="s">
        <v>1104</v>
      </c>
      <c r="F256" s="130" t="s">
        <v>1105</v>
      </c>
      <c r="G256" s="131" t="s">
        <v>252</v>
      </c>
      <c r="H256" s="132">
        <v>2.5000000000000001E-2</v>
      </c>
      <c r="I256" s="133"/>
      <c r="J256" s="134">
        <f>ROUND(I256*H256,2)</f>
        <v>0</v>
      </c>
      <c r="K256" s="130" t="s">
        <v>138</v>
      </c>
      <c r="L256" s="33"/>
      <c r="M256" s="135" t="s">
        <v>19</v>
      </c>
      <c r="N256" s="136" t="s">
        <v>44</v>
      </c>
      <c r="P256" s="137">
        <f>O256*H256</f>
        <v>0</v>
      </c>
      <c r="Q256" s="137">
        <v>0</v>
      </c>
      <c r="R256" s="137">
        <f>Q256*H256</f>
        <v>0</v>
      </c>
      <c r="S256" s="137">
        <v>0</v>
      </c>
      <c r="T256" s="138">
        <f>S256*H256</f>
        <v>0</v>
      </c>
      <c r="AR256" s="139" t="s">
        <v>175</v>
      </c>
      <c r="AT256" s="139" t="s">
        <v>134</v>
      </c>
      <c r="AU256" s="139" t="s">
        <v>81</v>
      </c>
      <c r="AY256" s="18" t="s">
        <v>131</v>
      </c>
      <c r="BE256" s="140">
        <f>IF(N256="základní",J256,0)</f>
        <v>0</v>
      </c>
      <c r="BF256" s="140">
        <f>IF(N256="snížená",J256,0)</f>
        <v>0</v>
      </c>
      <c r="BG256" s="140">
        <f>IF(N256="zákl. přenesená",J256,0)</f>
        <v>0</v>
      </c>
      <c r="BH256" s="140">
        <f>IF(N256="sníž. přenesená",J256,0)</f>
        <v>0</v>
      </c>
      <c r="BI256" s="140">
        <f>IF(N256="nulová",J256,0)</f>
        <v>0</v>
      </c>
      <c r="BJ256" s="18" t="s">
        <v>34</v>
      </c>
      <c r="BK256" s="140">
        <f>ROUND(I256*H256,2)</f>
        <v>0</v>
      </c>
      <c r="BL256" s="18" t="s">
        <v>175</v>
      </c>
      <c r="BM256" s="139" t="s">
        <v>1106</v>
      </c>
    </row>
    <row r="257" spans="2:65" s="1" customFormat="1" ht="10.199999999999999" hidden="1">
      <c r="B257" s="33"/>
      <c r="D257" s="141" t="s">
        <v>140</v>
      </c>
      <c r="F257" s="142" t="s">
        <v>1107</v>
      </c>
      <c r="I257" s="143"/>
      <c r="L257" s="33"/>
      <c r="M257" s="144"/>
      <c r="T257" s="54"/>
      <c r="AT257" s="18" t="s">
        <v>140</v>
      </c>
      <c r="AU257" s="18" t="s">
        <v>81</v>
      </c>
    </row>
    <row r="258" spans="2:65" s="11" customFormat="1" ht="22.8" customHeight="1">
      <c r="B258" s="116"/>
      <c r="D258" s="117" t="s">
        <v>72</v>
      </c>
      <c r="E258" s="126" t="s">
        <v>993</v>
      </c>
      <c r="F258" s="126" t="s">
        <v>994</v>
      </c>
      <c r="I258" s="119"/>
      <c r="J258" s="127">
        <f>BK258</f>
        <v>0</v>
      </c>
      <c r="L258" s="116"/>
      <c r="M258" s="121"/>
      <c r="P258" s="122">
        <f>SUM(P259:P263)</f>
        <v>0</v>
      </c>
      <c r="R258" s="122">
        <f>SUM(R259:R263)</f>
        <v>4.2399999999999998E-3</v>
      </c>
      <c r="T258" s="123">
        <f>SUM(T259:T263)</f>
        <v>3.4099999999999998E-2</v>
      </c>
      <c r="AR258" s="117" t="s">
        <v>81</v>
      </c>
      <c r="AT258" s="124" t="s">
        <v>72</v>
      </c>
      <c r="AU258" s="124" t="s">
        <v>34</v>
      </c>
      <c r="AY258" s="117" t="s">
        <v>131</v>
      </c>
      <c r="BK258" s="125">
        <f>SUM(BK259:BK263)</f>
        <v>0</v>
      </c>
    </row>
    <row r="259" spans="2:65" s="1" customFormat="1" ht="24.15" customHeight="1">
      <c r="B259" s="33"/>
      <c r="C259" s="128" t="s">
        <v>384</v>
      </c>
      <c r="D259" s="128" t="s">
        <v>134</v>
      </c>
      <c r="E259" s="129" t="s">
        <v>995</v>
      </c>
      <c r="F259" s="130" t="s">
        <v>996</v>
      </c>
      <c r="G259" s="131" t="s">
        <v>325</v>
      </c>
      <c r="H259" s="132">
        <v>2</v>
      </c>
      <c r="I259" s="133"/>
      <c r="J259" s="134">
        <f>ROUND(I259*H259,2)</f>
        <v>0</v>
      </c>
      <c r="K259" s="130" t="s">
        <v>138</v>
      </c>
      <c r="L259" s="33"/>
      <c r="M259" s="135" t="s">
        <v>19</v>
      </c>
      <c r="N259" s="136" t="s">
        <v>44</v>
      </c>
      <c r="P259" s="137">
        <f>O259*H259</f>
        <v>0</v>
      </c>
      <c r="Q259" s="137">
        <v>0</v>
      </c>
      <c r="R259" s="137">
        <f>Q259*H259</f>
        <v>0</v>
      </c>
      <c r="S259" s="137">
        <v>1.7049999999999999E-2</v>
      </c>
      <c r="T259" s="138">
        <f>S259*H259</f>
        <v>3.4099999999999998E-2</v>
      </c>
      <c r="AR259" s="139" t="s">
        <v>175</v>
      </c>
      <c r="AT259" s="139" t="s">
        <v>134</v>
      </c>
      <c r="AU259" s="139" t="s">
        <v>81</v>
      </c>
      <c r="AY259" s="18" t="s">
        <v>131</v>
      </c>
      <c r="BE259" s="140">
        <f>IF(N259="základní",J259,0)</f>
        <v>0</v>
      </c>
      <c r="BF259" s="140">
        <f>IF(N259="snížená",J259,0)</f>
        <v>0</v>
      </c>
      <c r="BG259" s="140">
        <f>IF(N259="zákl. přenesená",J259,0)</f>
        <v>0</v>
      </c>
      <c r="BH259" s="140">
        <f>IF(N259="sníž. přenesená",J259,0)</f>
        <v>0</v>
      </c>
      <c r="BI259" s="140">
        <f>IF(N259="nulová",J259,0)</f>
        <v>0</v>
      </c>
      <c r="BJ259" s="18" t="s">
        <v>34</v>
      </c>
      <c r="BK259" s="140">
        <f>ROUND(I259*H259,2)</f>
        <v>0</v>
      </c>
      <c r="BL259" s="18" t="s">
        <v>175</v>
      </c>
      <c r="BM259" s="139" t="s">
        <v>1108</v>
      </c>
    </row>
    <row r="260" spans="2:65" s="1" customFormat="1" ht="10.199999999999999" hidden="1">
      <c r="B260" s="33"/>
      <c r="D260" s="141" t="s">
        <v>140</v>
      </c>
      <c r="F260" s="142" t="s">
        <v>998</v>
      </c>
      <c r="I260" s="143"/>
      <c r="L260" s="33"/>
      <c r="M260" s="144"/>
      <c r="T260" s="54"/>
      <c r="AT260" s="18" t="s">
        <v>140</v>
      </c>
      <c r="AU260" s="18" t="s">
        <v>81</v>
      </c>
    </row>
    <row r="261" spans="2:65" s="1" customFormat="1" ht="24.15" customHeight="1">
      <c r="B261" s="33"/>
      <c r="C261" s="128" t="s">
        <v>390</v>
      </c>
      <c r="D261" s="128" t="s">
        <v>134</v>
      </c>
      <c r="E261" s="129" t="s">
        <v>999</v>
      </c>
      <c r="F261" s="130" t="s">
        <v>1000</v>
      </c>
      <c r="G261" s="131" t="s">
        <v>325</v>
      </c>
      <c r="H261" s="132">
        <v>2</v>
      </c>
      <c r="I261" s="133"/>
      <c r="J261" s="134">
        <f>ROUND(I261*H261,2)</f>
        <v>0</v>
      </c>
      <c r="K261" s="130" t="s">
        <v>138</v>
      </c>
      <c r="L261" s="33"/>
      <c r="M261" s="135" t="s">
        <v>19</v>
      </c>
      <c r="N261" s="136" t="s">
        <v>44</v>
      </c>
      <c r="P261" s="137">
        <f>O261*H261</f>
        <v>0</v>
      </c>
      <c r="Q261" s="137">
        <v>2.1199999999999999E-3</v>
      </c>
      <c r="R261" s="137">
        <f>Q261*H261</f>
        <v>4.2399999999999998E-3</v>
      </c>
      <c r="S261" s="137">
        <v>0</v>
      </c>
      <c r="T261" s="138">
        <f>S261*H261</f>
        <v>0</v>
      </c>
      <c r="AR261" s="139" t="s">
        <v>175</v>
      </c>
      <c r="AT261" s="139" t="s">
        <v>134</v>
      </c>
      <c r="AU261" s="139" t="s">
        <v>81</v>
      </c>
      <c r="AY261" s="18" t="s">
        <v>131</v>
      </c>
      <c r="BE261" s="140">
        <f>IF(N261="základní",J261,0)</f>
        <v>0</v>
      </c>
      <c r="BF261" s="140">
        <f>IF(N261="snížená",J261,0)</f>
        <v>0</v>
      </c>
      <c r="BG261" s="140">
        <f>IF(N261="zákl. přenesená",J261,0)</f>
        <v>0</v>
      </c>
      <c r="BH261" s="140">
        <f>IF(N261="sníž. přenesená",J261,0)</f>
        <v>0</v>
      </c>
      <c r="BI261" s="140">
        <f>IF(N261="nulová",J261,0)</f>
        <v>0</v>
      </c>
      <c r="BJ261" s="18" t="s">
        <v>34</v>
      </c>
      <c r="BK261" s="140">
        <f>ROUND(I261*H261,2)</f>
        <v>0</v>
      </c>
      <c r="BL261" s="18" t="s">
        <v>175</v>
      </c>
      <c r="BM261" s="139" t="s">
        <v>1109</v>
      </c>
    </row>
    <row r="262" spans="2:65" s="1" customFormat="1" ht="10.199999999999999" hidden="1">
      <c r="B262" s="33"/>
      <c r="D262" s="141" t="s">
        <v>140</v>
      </c>
      <c r="F262" s="142" t="s">
        <v>1002</v>
      </c>
      <c r="I262" s="143"/>
      <c r="L262" s="33"/>
      <c r="M262" s="144"/>
      <c r="T262" s="54"/>
      <c r="AT262" s="18" t="s">
        <v>140</v>
      </c>
      <c r="AU262" s="18" t="s">
        <v>81</v>
      </c>
    </row>
    <row r="263" spans="2:65" s="1" customFormat="1" ht="19.2">
      <c r="B263" s="33"/>
      <c r="D263" s="146" t="s">
        <v>368</v>
      </c>
      <c r="F263" s="183" t="s">
        <v>1003</v>
      </c>
      <c r="I263" s="143"/>
      <c r="L263" s="33"/>
      <c r="M263" s="144"/>
      <c r="T263" s="54"/>
      <c r="AT263" s="18" t="s">
        <v>368</v>
      </c>
      <c r="AU263" s="18" t="s">
        <v>81</v>
      </c>
    </row>
    <row r="264" spans="2:65" s="11" customFormat="1" ht="22.8" customHeight="1">
      <c r="B264" s="116"/>
      <c r="D264" s="117" t="s">
        <v>72</v>
      </c>
      <c r="E264" s="126" t="s">
        <v>361</v>
      </c>
      <c r="F264" s="126" t="s">
        <v>362</v>
      </c>
      <c r="I264" s="119"/>
      <c r="J264" s="127">
        <f>BK264</f>
        <v>0</v>
      </c>
      <c r="L264" s="116"/>
      <c r="M264" s="121"/>
      <c r="P264" s="122">
        <f>SUM(P265:P276)</f>
        <v>0</v>
      </c>
      <c r="R264" s="122">
        <f>SUM(R265:R276)</f>
        <v>0.29596914800000002</v>
      </c>
      <c r="T264" s="123">
        <f>SUM(T265:T276)</f>
        <v>0</v>
      </c>
      <c r="AR264" s="117" t="s">
        <v>81</v>
      </c>
      <c r="AT264" s="124" t="s">
        <v>72</v>
      </c>
      <c r="AU264" s="124" t="s">
        <v>34</v>
      </c>
      <c r="AY264" s="117" t="s">
        <v>131</v>
      </c>
      <c r="BK264" s="125">
        <f>SUM(BK265:BK276)</f>
        <v>0</v>
      </c>
    </row>
    <row r="265" spans="2:65" s="1" customFormat="1" ht="49.05" customHeight="1">
      <c r="B265" s="33"/>
      <c r="C265" s="128" t="s">
        <v>396</v>
      </c>
      <c r="D265" s="128" t="s">
        <v>134</v>
      </c>
      <c r="E265" s="129" t="s">
        <v>364</v>
      </c>
      <c r="F265" s="130" t="s">
        <v>365</v>
      </c>
      <c r="G265" s="131" t="s">
        <v>137</v>
      </c>
      <c r="H265" s="132">
        <v>17.914000000000001</v>
      </c>
      <c r="I265" s="133"/>
      <c r="J265" s="134">
        <f>ROUND(I265*H265,2)</f>
        <v>0</v>
      </c>
      <c r="K265" s="130" t="s">
        <v>138</v>
      </c>
      <c r="L265" s="33"/>
      <c r="M265" s="135" t="s">
        <v>19</v>
      </c>
      <c r="N265" s="136" t="s">
        <v>44</v>
      </c>
      <c r="P265" s="137">
        <f>O265*H265</f>
        <v>0</v>
      </c>
      <c r="Q265" s="137">
        <v>1.3200000000000001E-4</v>
      </c>
      <c r="R265" s="137">
        <f>Q265*H265</f>
        <v>2.3646480000000004E-3</v>
      </c>
      <c r="S265" s="137">
        <v>0</v>
      </c>
      <c r="T265" s="138">
        <f>S265*H265</f>
        <v>0</v>
      </c>
      <c r="AR265" s="139" t="s">
        <v>175</v>
      </c>
      <c r="AT265" s="139" t="s">
        <v>134</v>
      </c>
      <c r="AU265" s="139" t="s">
        <v>81</v>
      </c>
      <c r="AY265" s="18" t="s">
        <v>131</v>
      </c>
      <c r="BE265" s="140">
        <f>IF(N265="základní",J265,0)</f>
        <v>0</v>
      </c>
      <c r="BF265" s="140">
        <f>IF(N265="snížená",J265,0)</f>
        <v>0</v>
      </c>
      <c r="BG265" s="140">
        <f>IF(N265="zákl. přenesená",J265,0)</f>
        <v>0</v>
      </c>
      <c r="BH265" s="140">
        <f>IF(N265="sníž. přenesená",J265,0)</f>
        <v>0</v>
      </c>
      <c r="BI265" s="140">
        <f>IF(N265="nulová",J265,0)</f>
        <v>0</v>
      </c>
      <c r="BJ265" s="18" t="s">
        <v>34</v>
      </c>
      <c r="BK265" s="140">
        <f>ROUND(I265*H265,2)</f>
        <v>0</v>
      </c>
      <c r="BL265" s="18" t="s">
        <v>175</v>
      </c>
      <c r="BM265" s="139" t="s">
        <v>1110</v>
      </c>
    </row>
    <row r="266" spans="2:65" s="1" customFormat="1" ht="10.199999999999999" hidden="1">
      <c r="B266" s="33"/>
      <c r="D266" s="141" t="s">
        <v>140</v>
      </c>
      <c r="F266" s="142" t="s">
        <v>367</v>
      </c>
      <c r="I266" s="143"/>
      <c r="L266" s="33"/>
      <c r="M266" s="144"/>
      <c r="T266" s="54"/>
      <c r="AT266" s="18" t="s">
        <v>140</v>
      </c>
      <c r="AU266" s="18" t="s">
        <v>81</v>
      </c>
    </row>
    <row r="267" spans="2:65" s="1" customFormat="1" ht="19.2">
      <c r="B267" s="33"/>
      <c r="D267" s="146" t="s">
        <v>368</v>
      </c>
      <c r="F267" s="183" t="s">
        <v>369</v>
      </c>
      <c r="I267" s="143"/>
      <c r="L267" s="33"/>
      <c r="M267" s="144"/>
      <c r="T267" s="54"/>
      <c r="AT267" s="18" t="s">
        <v>368</v>
      </c>
      <c r="AU267" s="18" t="s">
        <v>81</v>
      </c>
    </row>
    <row r="268" spans="2:65" s="12" customFormat="1" ht="10.199999999999999">
      <c r="B268" s="145"/>
      <c r="D268" s="146" t="s">
        <v>142</v>
      </c>
      <c r="E268" s="147" t="s">
        <v>19</v>
      </c>
      <c r="F268" s="148" t="s">
        <v>1111</v>
      </c>
      <c r="H268" s="147" t="s">
        <v>19</v>
      </c>
      <c r="I268" s="149"/>
      <c r="L268" s="145"/>
      <c r="M268" s="150"/>
      <c r="T268" s="151"/>
      <c r="AT268" s="147" t="s">
        <v>142</v>
      </c>
      <c r="AU268" s="147" t="s">
        <v>81</v>
      </c>
      <c r="AV268" s="12" t="s">
        <v>34</v>
      </c>
      <c r="AW268" s="12" t="s">
        <v>33</v>
      </c>
      <c r="AX268" s="12" t="s">
        <v>73</v>
      </c>
      <c r="AY268" s="147" t="s">
        <v>131</v>
      </c>
    </row>
    <row r="269" spans="2:65" s="13" customFormat="1" ht="10.199999999999999">
      <c r="B269" s="152"/>
      <c r="D269" s="146" t="s">
        <v>142</v>
      </c>
      <c r="E269" s="153" t="s">
        <v>19</v>
      </c>
      <c r="F269" s="154" t="s">
        <v>1112</v>
      </c>
      <c r="H269" s="155">
        <v>7.7380000000000004</v>
      </c>
      <c r="I269" s="156"/>
      <c r="L269" s="152"/>
      <c r="M269" s="157"/>
      <c r="T269" s="158"/>
      <c r="AT269" s="153" t="s">
        <v>142</v>
      </c>
      <c r="AU269" s="153" t="s">
        <v>81</v>
      </c>
      <c r="AV269" s="13" t="s">
        <v>81</v>
      </c>
      <c r="AW269" s="13" t="s">
        <v>33</v>
      </c>
      <c r="AX269" s="13" t="s">
        <v>73</v>
      </c>
      <c r="AY269" s="153" t="s">
        <v>131</v>
      </c>
    </row>
    <row r="270" spans="2:65" s="12" customFormat="1" ht="10.199999999999999">
      <c r="B270" s="145"/>
      <c r="D270" s="146" t="s">
        <v>142</v>
      </c>
      <c r="E270" s="147" t="s">
        <v>19</v>
      </c>
      <c r="F270" s="148" t="s">
        <v>1100</v>
      </c>
      <c r="H270" s="147" t="s">
        <v>19</v>
      </c>
      <c r="I270" s="149"/>
      <c r="L270" s="145"/>
      <c r="M270" s="150"/>
      <c r="T270" s="151"/>
      <c r="AT270" s="147" t="s">
        <v>142</v>
      </c>
      <c r="AU270" s="147" t="s">
        <v>81</v>
      </c>
      <c r="AV270" s="12" t="s">
        <v>34</v>
      </c>
      <c r="AW270" s="12" t="s">
        <v>33</v>
      </c>
      <c r="AX270" s="12" t="s">
        <v>73</v>
      </c>
      <c r="AY270" s="147" t="s">
        <v>131</v>
      </c>
    </row>
    <row r="271" spans="2:65" s="13" customFormat="1" ht="10.199999999999999">
      <c r="B271" s="152"/>
      <c r="D271" s="146" t="s">
        <v>142</v>
      </c>
      <c r="E271" s="153" t="s">
        <v>19</v>
      </c>
      <c r="F271" s="154" t="s">
        <v>1101</v>
      </c>
      <c r="H271" s="155">
        <v>10.176</v>
      </c>
      <c r="I271" s="156"/>
      <c r="L271" s="152"/>
      <c r="M271" s="157"/>
      <c r="T271" s="158"/>
      <c r="AT271" s="153" t="s">
        <v>142</v>
      </c>
      <c r="AU271" s="153" t="s">
        <v>81</v>
      </c>
      <c r="AV271" s="13" t="s">
        <v>81</v>
      </c>
      <c r="AW271" s="13" t="s">
        <v>33</v>
      </c>
      <c r="AX271" s="13" t="s">
        <v>73</v>
      </c>
      <c r="AY271" s="153" t="s">
        <v>131</v>
      </c>
    </row>
    <row r="272" spans="2:65" s="14" customFormat="1" ht="10.199999999999999">
      <c r="B272" s="159"/>
      <c r="D272" s="146" t="s">
        <v>142</v>
      </c>
      <c r="E272" s="160" t="s">
        <v>19</v>
      </c>
      <c r="F272" s="161" t="s">
        <v>147</v>
      </c>
      <c r="H272" s="162">
        <v>17.914000000000001</v>
      </c>
      <c r="I272" s="163"/>
      <c r="L272" s="159"/>
      <c r="M272" s="164"/>
      <c r="T272" s="165"/>
      <c r="AT272" s="160" t="s">
        <v>142</v>
      </c>
      <c r="AU272" s="160" t="s">
        <v>81</v>
      </c>
      <c r="AV272" s="14" t="s">
        <v>87</v>
      </c>
      <c r="AW272" s="14" t="s">
        <v>33</v>
      </c>
      <c r="AX272" s="14" t="s">
        <v>34</v>
      </c>
      <c r="AY272" s="160" t="s">
        <v>131</v>
      </c>
    </row>
    <row r="273" spans="2:65" s="1" customFormat="1" ht="21.75" customHeight="1">
      <c r="B273" s="33"/>
      <c r="C273" s="166" t="s">
        <v>329</v>
      </c>
      <c r="D273" s="166" t="s">
        <v>291</v>
      </c>
      <c r="E273" s="167" t="s">
        <v>373</v>
      </c>
      <c r="F273" s="168" t="s">
        <v>374</v>
      </c>
      <c r="G273" s="169" t="s">
        <v>137</v>
      </c>
      <c r="H273" s="170">
        <v>19.704999999999998</v>
      </c>
      <c r="I273" s="171"/>
      <c r="J273" s="172">
        <f>ROUND(I273*H273,2)</f>
        <v>0</v>
      </c>
      <c r="K273" s="168" t="s">
        <v>138</v>
      </c>
      <c r="L273" s="173"/>
      <c r="M273" s="174" t="s">
        <v>19</v>
      </c>
      <c r="N273" s="175" t="s">
        <v>44</v>
      </c>
      <c r="P273" s="137">
        <f>O273*H273</f>
        <v>0</v>
      </c>
      <c r="Q273" s="137">
        <v>1.49E-2</v>
      </c>
      <c r="R273" s="137">
        <f>Q273*H273</f>
        <v>0.29360449999999999</v>
      </c>
      <c r="S273" s="137">
        <v>0</v>
      </c>
      <c r="T273" s="138">
        <f>S273*H273</f>
        <v>0</v>
      </c>
      <c r="AR273" s="139" t="s">
        <v>294</v>
      </c>
      <c r="AT273" s="139" t="s">
        <v>291</v>
      </c>
      <c r="AU273" s="139" t="s">
        <v>81</v>
      </c>
      <c r="AY273" s="18" t="s">
        <v>131</v>
      </c>
      <c r="BE273" s="140">
        <f>IF(N273="základní",J273,0)</f>
        <v>0</v>
      </c>
      <c r="BF273" s="140">
        <f>IF(N273="snížená",J273,0)</f>
        <v>0</v>
      </c>
      <c r="BG273" s="140">
        <f>IF(N273="zákl. přenesená",J273,0)</f>
        <v>0</v>
      </c>
      <c r="BH273" s="140">
        <f>IF(N273="sníž. přenesená",J273,0)</f>
        <v>0</v>
      </c>
      <c r="BI273" s="140">
        <f>IF(N273="nulová",J273,0)</f>
        <v>0</v>
      </c>
      <c r="BJ273" s="18" t="s">
        <v>34</v>
      </c>
      <c r="BK273" s="140">
        <f>ROUND(I273*H273,2)</f>
        <v>0</v>
      </c>
      <c r="BL273" s="18" t="s">
        <v>175</v>
      </c>
      <c r="BM273" s="139" t="s">
        <v>1113</v>
      </c>
    </row>
    <row r="274" spans="2:65" s="13" customFormat="1" ht="10.199999999999999">
      <c r="B274" s="152"/>
      <c r="D274" s="146" t="s">
        <v>142</v>
      </c>
      <c r="E274" s="153" t="s">
        <v>19</v>
      </c>
      <c r="F274" s="154" t="s">
        <v>1114</v>
      </c>
      <c r="H274" s="155">
        <v>19.704999999999998</v>
      </c>
      <c r="I274" s="156"/>
      <c r="L274" s="152"/>
      <c r="M274" s="157"/>
      <c r="T274" s="158"/>
      <c r="AT274" s="153" t="s">
        <v>142</v>
      </c>
      <c r="AU274" s="153" t="s">
        <v>81</v>
      </c>
      <c r="AV274" s="13" t="s">
        <v>81</v>
      </c>
      <c r="AW274" s="13" t="s">
        <v>33</v>
      </c>
      <c r="AX274" s="13" t="s">
        <v>34</v>
      </c>
      <c r="AY274" s="153" t="s">
        <v>131</v>
      </c>
    </row>
    <row r="275" spans="2:65" s="1" customFormat="1" ht="49.05" customHeight="1">
      <c r="B275" s="33"/>
      <c r="C275" s="128" t="s">
        <v>409</v>
      </c>
      <c r="D275" s="128" t="s">
        <v>134</v>
      </c>
      <c r="E275" s="129" t="s">
        <v>842</v>
      </c>
      <c r="F275" s="130" t="s">
        <v>843</v>
      </c>
      <c r="G275" s="131" t="s">
        <v>252</v>
      </c>
      <c r="H275" s="132">
        <v>0.29599999999999999</v>
      </c>
      <c r="I275" s="133"/>
      <c r="J275" s="134">
        <f>ROUND(I275*H275,2)</f>
        <v>0</v>
      </c>
      <c r="K275" s="130" t="s">
        <v>138</v>
      </c>
      <c r="L275" s="33"/>
      <c r="M275" s="135" t="s">
        <v>19</v>
      </c>
      <c r="N275" s="136" t="s">
        <v>44</v>
      </c>
      <c r="P275" s="137">
        <f>O275*H275</f>
        <v>0</v>
      </c>
      <c r="Q275" s="137">
        <v>0</v>
      </c>
      <c r="R275" s="137">
        <f>Q275*H275</f>
        <v>0</v>
      </c>
      <c r="S275" s="137">
        <v>0</v>
      </c>
      <c r="T275" s="138">
        <f>S275*H275</f>
        <v>0</v>
      </c>
      <c r="AR275" s="139" t="s">
        <v>175</v>
      </c>
      <c r="AT275" s="139" t="s">
        <v>134</v>
      </c>
      <c r="AU275" s="139" t="s">
        <v>81</v>
      </c>
      <c r="AY275" s="18" t="s">
        <v>131</v>
      </c>
      <c r="BE275" s="140">
        <f>IF(N275="základní",J275,0)</f>
        <v>0</v>
      </c>
      <c r="BF275" s="140">
        <f>IF(N275="snížená",J275,0)</f>
        <v>0</v>
      </c>
      <c r="BG275" s="140">
        <f>IF(N275="zákl. přenesená",J275,0)</f>
        <v>0</v>
      </c>
      <c r="BH275" s="140">
        <f>IF(N275="sníž. přenesená",J275,0)</f>
        <v>0</v>
      </c>
      <c r="BI275" s="140">
        <f>IF(N275="nulová",J275,0)</f>
        <v>0</v>
      </c>
      <c r="BJ275" s="18" t="s">
        <v>34</v>
      </c>
      <c r="BK275" s="140">
        <f>ROUND(I275*H275,2)</f>
        <v>0</v>
      </c>
      <c r="BL275" s="18" t="s">
        <v>175</v>
      </c>
      <c r="BM275" s="139" t="s">
        <v>1115</v>
      </c>
    </row>
    <row r="276" spans="2:65" s="1" customFormat="1" ht="10.199999999999999" hidden="1">
      <c r="B276" s="33"/>
      <c r="D276" s="141" t="s">
        <v>140</v>
      </c>
      <c r="F276" s="142" t="s">
        <v>845</v>
      </c>
      <c r="I276" s="143"/>
      <c r="L276" s="33"/>
      <c r="M276" s="144"/>
      <c r="T276" s="54"/>
      <c r="AT276" s="18" t="s">
        <v>140</v>
      </c>
      <c r="AU276" s="18" t="s">
        <v>81</v>
      </c>
    </row>
    <row r="277" spans="2:65" s="11" customFormat="1" ht="22.8" customHeight="1">
      <c r="B277" s="116"/>
      <c r="D277" s="117" t="s">
        <v>72</v>
      </c>
      <c r="E277" s="126" t="s">
        <v>382</v>
      </c>
      <c r="F277" s="126" t="s">
        <v>383</v>
      </c>
      <c r="I277" s="119"/>
      <c r="J277" s="127">
        <f>BK277</f>
        <v>0</v>
      </c>
      <c r="L277" s="116"/>
      <c r="M277" s="121"/>
      <c r="P277" s="122">
        <f>SUM(P278:P348)</f>
        <v>0</v>
      </c>
      <c r="R277" s="122">
        <f>SUM(R278:R348)</f>
        <v>0.21544550000000004</v>
      </c>
      <c r="T277" s="123">
        <f>SUM(T278:T348)</f>
        <v>1.00882677</v>
      </c>
      <c r="AR277" s="117" t="s">
        <v>81</v>
      </c>
      <c r="AT277" s="124" t="s">
        <v>72</v>
      </c>
      <c r="AU277" s="124" t="s">
        <v>34</v>
      </c>
      <c r="AY277" s="117" t="s">
        <v>131</v>
      </c>
      <c r="BK277" s="125">
        <f>SUM(BK278:BK348)</f>
        <v>0</v>
      </c>
    </row>
    <row r="278" spans="2:65" s="1" customFormat="1" ht="24.15" customHeight="1">
      <c r="B278" s="33"/>
      <c r="C278" s="128" t="s">
        <v>415</v>
      </c>
      <c r="D278" s="128" t="s">
        <v>134</v>
      </c>
      <c r="E278" s="129" t="s">
        <v>385</v>
      </c>
      <c r="F278" s="130" t="s">
        <v>386</v>
      </c>
      <c r="G278" s="131" t="s">
        <v>137</v>
      </c>
      <c r="H278" s="132">
        <v>40.078000000000003</v>
      </c>
      <c r="I278" s="133"/>
      <c r="J278" s="134">
        <f>ROUND(I278*H278,2)</f>
        <v>0</v>
      </c>
      <c r="K278" s="130" t="s">
        <v>138</v>
      </c>
      <c r="L278" s="33"/>
      <c r="M278" s="135" t="s">
        <v>19</v>
      </c>
      <c r="N278" s="136" t="s">
        <v>44</v>
      </c>
      <c r="P278" s="137">
        <f>O278*H278</f>
        <v>0</v>
      </c>
      <c r="Q278" s="137">
        <v>0</v>
      </c>
      <c r="R278" s="137">
        <f>Q278*H278</f>
        <v>0</v>
      </c>
      <c r="S278" s="137">
        <v>5.94E-3</v>
      </c>
      <c r="T278" s="138">
        <f>S278*H278</f>
        <v>0.23806332000000002</v>
      </c>
      <c r="AR278" s="139" t="s">
        <v>175</v>
      </c>
      <c r="AT278" s="139" t="s">
        <v>134</v>
      </c>
      <c r="AU278" s="139" t="s">
        <v>81</v>
      </c>
      <c r="AY278" s="18" t="s">
        <v>131</v>
      </c>
      <c r="BE278" s="140">
        <f>IF(N278="základní",J278,0)</f>
        <v>0</v>
      </c>
      <c r="BF278" s="140">
        <f>IF(N278="snížená",J278,0)</f>
        <v>0</v>
      </c>
      <c r="BG278" s="140">
        <f>IF(N278="zákl. přenesená",J278,0)</f>
        <v>0</v>
      </c>
      <c r="BH278" s="140">
        <f>IF(N278="sníž. přenesená",J278,0)</f>
        <v>0</v>
      </c>
      <c r="BI278" s="140">
        <f>IF(N278="nulová",J278,0)</f>
        <v>0</v>
      </c>
      <c r="BJ278" s="18" t="s">
        <v>34</v>
      </c>
      <c r="BK278" s="140">
        <f>ROUND(I278*H278,2)</f>
        <v>0</v>
      </c>
      <c r="BL278" s="18" t="s">
        <v>175</v>
      </c>
      <c r="BM278" s="139" t="s">
        <v>1116</v>
      </c>
    </row>
    <row r="279" spans="2:65" s="1" customFormat="1" ht="10.199999999999999" hidden="1">
      <c r="B279" s="33"/>
      <c r="D279" s="141" t="s">
        <v>140</v>
      </c>
      <c r="F279" s="142" t="s">
        <v>388</v>
      </c>
      <c r="I279" s="143"/>
      <c r="L279" s="33"/>
      <c r="M279" s="144"/>
      <c r="T279" s="54"/>
      <c r="AT279" s="18" t="s">
        <v>140</v>
      </c>
      <c r="AU279" s="18" t="s">
        <v>81</v>
      </c>
    </row>
    <row r="280" spans="2:65" s="12" customFormat="1" ht="10.199999999999999">
      <c r="B280" s="145"/>
      <c r="D280" s="146" t="s">
        <v>142</v>
      </c>
      <c r="E280" s="147" t="s">
        <v>19</v>
      </c>
      <c r="F280" s="148" t="s">
        <v>1117</v>
      </c>
      <c r="H280" s="147" t="s">
        <v>19</v>
      </c>
      <c r="I280" s="149"/>
      <c r="L280" s="145"/>
      <c r="M280" s="150"/>
      <c r="T280" s="151"/>
      <c r="AT280" s="147" t="s">
        <v>142</v>
      </c>
      <c r="AU280" s="147" t="s">
        <v>81</v>
      </c>
      <c r="AV280" s="12" t="s">
        <v>34</v>
      </c>
      <c r="AW280" s="12" t="s">
        <v>33</v>
      </c>
      <c r="AX280" s="12" t="s">
        <v>73</v>
      </c>
      <c r="AY280" s="147" t="s">
        <v>131</v>
      </c>
    </row>
    <row r="281" spans="2:65" s="13" customFormat="1" ht="10.199999999999999">
      <c r="B281" s="152"/>
      <c r="D281" s="146" t="s">
        <v>142</v>
      </c>
      <c r="E281" s="153" t="s">
        <v>19</v>
      </c>
      <c r="F281" s="154" t="s">
        <v>1066</v>
      </c>
      <c r="H281" s="155">
        <v>40.078000000000003</v>
      </c>
      <c r="I281" s="156"/>
      <c r="L281" s="152"/>
      <c r="M281" s="157"/>
      <c r="T281" s="158"/>
      <c r="AT281" s="153" t="s">
        <v>142</v>
      </c>
      <c r="AU281" s="153" t="s">
        <v>81</v>
      </c>
      <c r="AV281" s="13" t="s">
        <v>81</v>
      </c>
      <c r="AW281" s="13" t="s">
        <v>33</v>
      </c>
      <c r="AX281" s="13" t="s">
        <v>73</v>
      </c>
      <c r="AY281" s="153" t="s">
        <v>131</v>
      </c>
    </row>
    <row r="282" spans="2:65" s="14" customFormat="1" ht="10.199999999999999">
      <c r="B282" s="159"/>
      <c r="D282" s="146" t="s">
        <v>142</v>
      </c>
      <c r="E282" s="160" t="s">
        <v>19</v>
      </c>
      <c r="F282" s="161" t="s">
        <v>147</v>
      </c>
      <c r="H282" s="162">
        <v>40.078000000000003</v>
      </c>
      <c r="I282" s="163"/>
      <c r="L282" s="159"/>
      <c r="M282" s="164"/>
      <c r="T282" s="165"/>
      <c r="AT282" s="160" t="s">
        <v>142</v>
      </c>
      <c r="AU282" s="160" t="s">
        <v>81</v>
      </c>
      <c r="AV282" s="14" t="s">
        <v>87</v>
      </c>
      <c r="AW282" s="14" t="s">
        <v>33</v>
      </c>
      <c r="AX282" s="14" t="s">
        <v>34</v>
      </c>
      <c r="AY282" s="160" t="s">
        <v>131</v>
      </c>
    </row>
    <row r="283" spans="2:65" s="1" customFormat="1" ht="24.15" customHeight="1">
      <c r="B283" s="33"/>
      <c r="C283" s="128" t="s">
        <v>421</v>
      </c>
      <c r="D283" s="128" t="s">
        <v>134</v>
      </c>
      <c r="E283" s="129" t="s">
        <v>397</v>
      </c>
      <c r="F283" s="130" t="s">
        <v>398</v>
      </c>
      <c r="G283" s="131" t="s">
        <v>214</v>
      </c>
      <c r="H283" s="132">
        <v>32.24</v>
      </c>
      <c r="I283" s="133"/>
      <c r="J283" s="134">
        <f>ROUND(I283*H283,2)</f>
        <v>0</v>
      </c>
      <c r="K283" s="130" t="s">
        <v>138</v>
      </c>
      <c r="L283" s="33"/>
      <c r="M283" s="135" t="s">
        <v>19</v>
      </c>
      <c r="N283" s="136" t="s">
        <v>44</v>
      </c>
      <c r="P283" s="137">
        <f>O283*H283</f>
        <v>0</v>
      </c>
      <c r="Q283" s="137">
        <v>0</v>
      </c>
      <c r="R283" s="137">
        <f>Q283*H283</f>
        <v>0</v>
      </c>
      <c r="S283" s="137">
        <v>1.91E-3</v>
      </c>
      <c r="T283" s="138">
        <f>S283*H283</f>
        <v>6.1578400000000005E-2</v>
      </c>
      <c r="AR283" s="139" t="s">
        <v>175</v>
      </c>
      <c r="AT283" s="139" t="s">
        <v>134</v>
      </c>
      <c r="AU283" s="139" t="s">
        <v>81</v>
      </c>
      <c r="AY283" s="18" t="s">
        <v>131</v>
      </c>
      <c r="BE283" s="140">
        <f>IF(N283="základní",J283,0)</f>
        <v>0</v>
      </c>
      <c r="BF283" s="140">
        <f>IF(N283="snížená",J283,0)</f>
        <v>0</v>
      </c>
      <c r="BG283" s="140">
        <f>IF(N283="zákl. přenesená",J283,0)</f>
        <v>0</v>
      </c>
      <c r="BH283" s="140">
        <f>IF(N283="sníž. přenesená",J283,0)</f>
        <v>0</v>
      </c>
      <c r="BI283" s="140">
        <f>IF(N283="nulová",J283,0)</f>
        <v>0</v>
      </c>
      <c r="BJ283" s="18" t="s">
        <v>34</v>
      </c>
      <c r="BK283" s="140">
        <f>ROUND(I283*H283,2)</f>
        <v>0</v>
      </c>
      <c r="BL283" s="18" t="s">
        <v>175</v>
      </c>
      <c r="BM283" s="139" t="s">
        <v>1118</v>
      </c>
    </row>
    <row r="284" spans="2:65" s="1" customFormat="1" ht="10.199999999999999" hidden="1">
      <c r="B284" s="33"/>
      <c r="D284" s="141" t="s">
        <v>140</v>
      </c>
      <c r="F284" s="142" t="s">
        <v>400</v>
      </c>
      <c r="I284" s="143"/>
      <c r="L284" s="33"/>
      <c r="M284" s="144"/>
      <c r="T284" s="54"/>
      <c r="AT284" s="18" t="s">
        <v>140</v>
      </c>
      <c r="AU284" s="18" t="s">
        <v>81</v>
      </c>
    </row>
    <row r="285" spans="2:65" s="12" customFormat="1" ht="10.199999999999999">
      <c r="B285" s="145"/>
      <c r="D285" s="146" t="s">
        <v>142</v>
      </c>
      <c r="E285" s="147" t="s">
        <v>19</v>
      </c>
      <c r="F285" s="148" t="s">
        <v>1119</v>
      </c>
      <c r="H285" s="147" t="s">
        <v>19</v>
      </c>
      <c r="I285" s="149"/>
      <c r="L285" s="145"/>
      <c r="M285" s="150"/>
      <c r="T285" s="151"/>
      <c r="AT285" s="147" t="s">
        <v>142</v>
      </c>
      <c r="AU285" s="147" t="s">
        <v>81</v>
      </c>
      <c r="AV285" s="12" t="s">
        <v>34</v>
      </c>
      <c r="AW285" s="12" t="s">
        <v>33</v>
      </c>
      <c r="AX285" s="12" t="s">
        <v>73</v>
      </c>
      <c r="AY285" s="147" t="s">
        <v>131</v>
      </c>
    </row>
    <row r="286" spans="2:65" s="13" customFormat="1" ht="10.199999999999999">
      <c r="B286" s="152"/>
      <c r="D286" s="146" t="s">
        <v>142</v>
      </c>
      <c r="E286" s="153" t="s">
        <v>19</v>
      </c>
      <c r="F286" s="154" t="s">
        <v>1069</v>
      </c>
      <c r="H286" s="155">
        <v>32.24</v>
      </c>
      <c r="I286" s="156"/>
      <c r="L286" s="152"/>
      <c r="M286" s="157"/>
      <c r="T286" s="158"/>
      <c r="AT286" s="153" t="s">
        <v>142</v>
      </c>
      <c r="AU286" s="153" t="s">
        <v>81</v>
      </c>
      <c r="AV286" s="13" t="s">
        <v>81</v>
      </c>
      <c r="AW286" s="13" t="s">
        <v>33</v>
      </c>
      <c r="AX286" s="13" t="s">
        <v>73</v>
      </c>
      <c r="AY286" s="153" t="s">
        <v>131</v>
      </c>
    </row>
    <row r="287" spans="2:65" s="14" customFormat="1" ht="10.199999999999999">
      <c r="B287" s="159"/>
      <c r="D287" s="146" t="s">
        <v>142</v>
      </c>
      <c r="E287" s="160" t="s">
        <v>19</v>
      </c>
      <c r="F287" s="161" t="s">
        <v>147</v>
      </c>
      <c r="H287" s="162">
        <v>32.24</v>
      </c>
      <c r="I287" s="163"/>
      <c r="L287" s="159"/>
      <c r="M287" s="164"/>
      <c r="T287" s="165"/>
      <c r="AT287" s="160" t="s">
        <v>142</v>
      </c>
      <c r="AU287" s="160" t="s">
        <v>81</v>
      </c>
      <c r="AV287" s="14" t="s">
        <v>87</v>
      </c>
      <c r="AW287" s="14" t="s">
        <v>33</v>
      </c>
      <c r="AX287" s="14" t="s">
        <v>34</v>
      </c>
      <c r="AY287" s="160" t="s">
        <v>131</v>
      </c>
    </row>
    <row r="288" spans="2:65" s="1" customFormat="1" ht="24.15" customHeight="1">
      <c r="B288" s="33"/>
      <c r="C288" s="128" t="s">
        <v>426</v>
      </c>
      <c r="D288" s="128" t="s">
        <v>134</v>
      </c>
      <c r="E288" s="129" t="s">
        <v>402</v>
      </c>
      <c r="F288" s="130" t="s">
        <v>403</v>
      </c>
      <c r="G288" s="131" t="s">
        <v>214</v>
      </c>
      <c r="H288" s="132">
        <v>32.24</v>
      </c>
      <c r="I288" s="133"/>
      <c r="J288" s="134">
        <f>ROUND(I288*H288,2)</f>
        <v>0</v>
      </c>
      <c r="K288" s="130" t="s">
        <v>138</v>
      </c>
      <c r="L288" s="33"/>
      <c r="M288" s="135" t="s">
        <v>19</v>
      </c>
      <c r="N288" s="136" t="s">
        <v>44</v>
      </c>
      <c r="P288" s="137">
        <f>O288*H288</f>
        <v>0</v>
      </c>
      <c r="Q288" s="137">
        <v>0</v>
      </c>
      <c r="R288" s="137">
        <f>Q288*H288</f>
        <v>0</v>
      </c>
      <c r="S288" s="137">
        <v>2.2300000000000002E-3</v>
      </c>
      <c r="T288" s="138">
        <f>S288*H288</f>
        <v>7.1895200000000006E-2</v>
      </c>
      <c r="AR288" s="139" t="s">
        <v>175</v>
      </c>
      <c r="AT288" s="139" t="s">
        <v>134</v>
      </c>
      <c r="AU288" s="139" t="s">
        <v>81</v>
      </c>
      <c r="AY288" s="18" t="s">
        <v>131</v>
      </c>
      <c r="BE288" s="140">
        <f>IF(N288="základní",J288,0)</f>
        <v>0</v>
      </c>
      <c r="BF288" s="140">
        <f>IF(N288="snížená",J288,0)</f>
        <v>0</v>
      </c>
      <c r="BG288" s="140">
        <f>IF(N288="zákl. přenesená",J288,0)</f>
        <v>0</v>
      </c>
      <c r="BH288" s="140">
        <f>IF(N288="sníž. přenesená",J288,0)</f>
        <v>0</v>
      </c>
      <c r="BI288" s="140">
        <f>IF(N288="nulová",J288,0)</f>
        <v>0</v>
      </c>
      <c r="BJ288" s="18" t="s">
        <v>34</v>
      </c>
      <c r="BK288" s="140">
        <f>ROUND(I288*H288,2)</f>
        <v>0</v>
      </c>
      <c r="BL288" s="18" t="s">
        <v>175</v>
      </c>
      <c r="BM288" s="139" t="s">
        <v>1120</v>
      </c>
    </row>
    <row r="289" spans="2:65" s="1" customFormat="1" ht="10.199999999999999" hidden="1">
      <c r="B289" s="33"/>
      <c r="D289" s="141" t="s">
        <v>140</v>
      </c>
      <c r="F289" s="142" t="s">
        <v>405</v>
      </c>
      <c r="I289" s="143"/>
      <c r="L289" s="33"/>
      <c r="M289" s="144"/>
      <c r="T289" s="54"/>
      <c r="AT289" s="18" t="s">
        <v>140</v>
      </c>
      <c r="AU289" s="18" t="s">
        <v>81</v>
      </c>
    </row>
    <row r="290" spans="2:65" s="12" customFormat="1" ht="10.199999999999999">
      <c r="B290" s="145"/>
      <c r="D290" s="146" t="s">
        <v>142</v>
      </c>
      <c r="E290" s="147" t="s">
        <v>19</v>
      </c>
      <c r="F290" s="148" t="s">
        <v>1121</v>
      </c>
      <c r="H290" s="147" t="s">
        <v>19</v>
      </c>
      <c r="I290" s="149"/>
      <c r="L290" s="145"/>
      <c r="M290" s="150"/>
      <c r="T290" s="151"/>
      <c r="AT290" s="147" t="s">
        <v>142</v>
      </c>
      <c r="AU290" s="147" t="s">
        <v>81</v>
      </c>
      <c r="AV290" s="12" t="s">
        <v>34</v>
      </c>
      <c r="AW290" s="12" t="s">
        <v>33</v>
      </c>
      <c r="AX290" s="12" t="s">
        <v>73</v>
      </c>
      <c r="AY290" s="147" t="s">
        <v>131</v>
      </c>
    </row>
    <row r="291" spans="2:65" s="13" customFormat="1" ht="10.199999999999999">
      <c r="B291" s="152"/>
      <c r="D291" s="146" t="s">
        <v>142</v>
      </c>
      <c r="E291" s="153" t="s">
        <v>19</v>
      </c>
      <c r="F291" s="154" t="s">
        <v>1069</v>
      </c>
      <c r="H291" s="155">
        <v>32.24</v>
      </c>
      <c r="I291" s="156"/>
      <c r="L291" s="152"/>
      <c r="M291" s="157"/>
      <c r="T291" s="158"/>
      <c r="AT291" s="153" t="s">
        <v>142</v>
      </c>
      <c r="AU291" s="153" t="s">
        <v>81</v>
      </c>
      <c r="AV291" s="13" t="s">
        <v>81</v>
      </c>
      <c r="AW291" s="13" t="s">
        <v>33</v>
      </c>
      <c r="AX291" s="13" t="s">
        <v>73</v>
      </c>
      <c r="AY291" s="153" t="s">
        <v>131</v>
      </c>
    </row>
    <row r="292" spans="2:65" s="14" customFormat="1" ht="10.199999999999999">
      <c r="B292" s="159"/>
      <c r="D292" s="146" t="s">
        <v>142</v>
      </c>
      <c r="E292" s="160" t="s">
        <v>19</v>
      </c>
      <c r="F292" s="161" t="s">
        <v>147</v>
      </c>
      <c r="H292" s="162">
        <v>32.24</v>
      </c>
      <c r="I292" s="163"/>
      <c r="L292" s="159"/>
      <c r="M292" s="164"/>
      <c r="T292" s="165"/>
      <c r="AT292" s="160" t="s">
        <v>142</v>
      </c>
      <c r="AU292" s="160" t="s">
        <v>81</v>
      </c>
      <c r="AV292" s="14" t="s">
        <v>87</v>
      </c>
      <c r="AW292" s="14" t="s">
        <v>33</v>
      </c>
      <c r="AX292" s="14" t="s">
        <v>34</v>
      </c>
      <c r="AY292" s="160" t="s">
        <v>131</v>
      </c>
    </row>
    <row r="293" spans="2:65" s="1" customFormat="1" ht="21.75" customHeight="1">
      <c r="B293" s="33"/>
      <c r="C293" s="128" t="s">
        <v>431</v>
      </c>
      <c r="D293" s="128" t="s">
        <v>134</v>
      </c>
      <c r="E293" s="129" t="s">
        <v>410</v>
      </c>
      <c r="F293" s="130" t="s">
        <v>411</v>
      </c>
      <c r="G293" s="131" t="s">
        <v>214</v>
      </c>
      <c r="H293" s="132">
        <v>22.855</v>
      </c>
      <c r="I293" s="133"/>
      <c r="J293" s="134">
        <f>ROUND(I293*H293,2)</f>
        <v>0</v>
      </c>
      <c r="K293" s="130" t="s">
        <v>138</v>
      </c>
      <c r="L293" s="33"/>
      <c r="M293" s="135" t="s">
        <v>19</v>
      </c>
      <c r="N293" s="136" t="s">
        <v>44</v>
      </c>
      <c r="P293" s="137">
        <f>O293*H293</f>
        <v>0</v>
      </c>
      <c r="Q293" s="137">
        <v>0</v>
      </c>
      <c r="R293" s="137">
        <f>Q293*H293</f>
        <v>0</v>
      </c>
      <c r="S293" s="137">
        <v>1.75E-3</v>
      </c>
      <c r="T293" s="138">
        <f>S293*H293</f>
        <v>3.9996250000000004E-2</v>
      </c>
      <c r="AR293" s="139" t="s">
        <v>175</v>
      </c>
      <c r="AT293" s="139" t="s">
        <v>134</v>
      </c>
      <c r="AU293" s="139" t="s">
        <v>81</v>
      </c>
      <c r="AY293" s="18" t="s">
        <v>131</v>
      </c>
      <c r="BE293" s="140">
        <f>IF(N293="základní",J293,0)</f>
        <v>0</v>
      </c>
      <c r="BF293" s="140">
        <f>IF(N293="snížená",J293,0)</f>
        <v>0</v>
      </c>
      <c r="BG293" s="140">
        <f>IF(N293="zákl. přenesená",J293,0)</f>
        <v>0</v>
      </c>
      <c r="BH293" s="140">
        <f>IF(N293="sníž. přenesená",J293,0)</f>
        <v>0</v>
      </c>
      <c r="BI293" s="140">
        <f>IF(N293="nulová",J293,0)</f>
        <v>0</v>
      </c>
      <c r="BJ293" s="18" t="s">
        <v>34</v>
      </c>
      <c r="BK293" s="140">
        <f>ROUND(I293*H293,2)</f>
        <v>0</v>
      </c>
      <c r="BL293" s="18" t="s">
        <v>175</v>
      </c>
      <c r="BM293" s="139" t="s">
        <v>1122</v>
      </c>
    </row>
    <row r="294" spans="2:65" s="1" customFormat="1" ht="10.199999999999999" hidden="1">
      <c r="B294" s="33"/>
      <c r="D294" s="141" t="s">
        <v>140</v>
      </c>
      <c r="F294" s="142" t="s">
        <v>413</v>
      </c>
      <c r="I294" s="143"/>
      <c r="L294" s="33"/>
      <c r="M294" s="144"/>
      <c r="T294" s="54"/>
      <c r="AT294" s="18" t="s">
        <v>140</v>
      </c>
      <c r="AU294" s="18" t="s">
        <v>81</v>
      </c>
    </row>
    <row r="295" spans="2:65" s="12" customFormat="1" ht="10.199999999999999">
      <c r="B295" s="145"/>
      <c r="D295" s="146" t="s">
        <v>142</v>
      </c>
      <c r="E295" s="147" t="s">
        <v>19</v>
      </c>
      <c r="F295" s="148" t="s">
        <v>1123</v>
      </c>
      <c r="H295" s="147" t="s">
        <v>19</v>
      </c>
      <c r="I295" s="149"/>
      <c r="L295" s="145"/>
      <c r="M295" s="150"/>
      <c r="T295" s="151"/>
      <c r="AT295" s="147" t="s">
        <v>142</v>
      </c>
      <c r="AU295" s="147" t="s">
        <v>81</v>
      </c>
      <c r="AV295" s="12" t="s">
        <v>34</v>
      </c>
      <c r="AW295" s="12" t="s">
        <v>33</v>
      </c>
      <c r="AX295" s="12" t="s">
        <v>73</v>
      </c>
      <c r="AY295" s="147" t="s">
        <v>131</v>
      </c>
    </row>
    <row r="296" spans="2:65" s="13" customFormat="1" ht="10.199999999999999">
      <c r="B296" s="152"/>
      <c r="D296" s="146" t="s">
        <v>142</v>
      </c>
      <c r="E296" s="153" t="s">
        <v>19</v>
      </c>
      <c r="F296" s="154" t="s">
        <v>1095</v>
      </c>
      <c r="H296" s="155">
        <v>22.855</v>
      </c>
      <c r="I296" s="156"/>
      <c r="L296" s="152"/>
      <c r="M296" s="157"/>
      <c r="T296" s="158"/>
      <c r="AT296" s="153" t="s">
        <v>142</v>
      </c>
      <c r="AU296" s="153" t="s">
        <v>81</v>
      </c>
      <c r="AV296" s="13" t="s">
        <v>81</v>
      </c>
      <c r="AW296" s="13" t="s">
        <v>33</v>
      </c>
      <c r="AX296" s="13" t="s">
        <v>73</v>
      </c>
      <c r="AY296" s="153" t="s">
        <v>131</v>
      </c>
    </row>
    <row r="297" spans="2:65" s="14" customFormat="1" ht="10.199999999999999">
      <c r="B297" s="159"/>
      <c r="D297" s="146" t="s">
        <v>142</v>
      </c>
      <c r="E297" s="160" t="s">
        <v>19</v>
      </c>
      <c r="F297" s="161" t="s">
        <v>147</v>
      </c>
      <c r="H297" s="162">
        <v>22.855</v>
      </c>
      <c r="I297" s="163"/>
      <c r="L297" s="159"/>
      <c r="M297" s="164"/>
      <c r="T297" s="165"/>
      <c r="AT297" s="160" t="s">
        <v>142</v>
      </c>
      <c r="AU297" s="160" t="s">
        <v>81</v>
      </c>
      <c r="AV297" s="14" t="s">
        <v>87</v>
      </c>
      <c r="AW297" s="14" t="s">
        <v>33</v>
      </c>
      <c r="AX297" s="14" t="s">
        <v>34</v>
      </c>
      <c r="AY297" s="160" t="s">
        <v>131</v>
      </c>
    </row>
    <row r="298" spans="2:65" s="1" customFormat="1" ht="24.15" customHeight="1">
      <c r="B298" s="33"/>
      <c r="C298" s="128" t="s">
        <v>440</v>
      </c>
      <c r="D298" s="128" t="s">
        <v>134</v>
      </c>
      <c r="E298" s="129" t="s">
        <v>422</v>
      </c>
      <c r="F298" s="130" t="s">
        <v>423</v>
      </c>
      <c r="G298" s="131" t="s">
        <v>214</v>
      </c>
      <c r="H298" s="132">
        <v>25.44</v>
      </c>
      <c r="I298" s="133"/>
      <c r="J298" s="134">
        <f>ROUND(I298*H298,2)</f>
        <v>0</v>
      </c>
      <c r="K298" s="130" t="s">
        <v>138</v>
      </c>
      <c r="L298" s="33"/>
      <c r="M298" s="135" t="s">
        <v>19</v>
      </c>
      <c r="N298" s="136" t="s">
        <v>44</v>
      </c>
      <c r="P298" s="137">
        <f>O298*H298</f>
        <v>0</v>
      </c>
      <c r="Q298" s="137">
        <v>0</v>
      </c>
      <c r="R298" s="137">
        <f>Q298*H298</f>
        <v>0</v>
      </c>
      <c r="S298" s="137">
        <v>1.069E-2</v>
      </c>
      <c r="T298" s="138">
        <f>S298*H298</f>
        <v>0.27195360000000002</v>
      </c>
      <c r="AR298" s="139" t="s">
        <v>175</v>
      </c>
      <c r="AT298" s="139" t="s">
        <v>134</v>
      </c>
      <c r="AU298" s="139" t="s">
        <v>81</v>
      </c>
      <c r="AY298" s="18" t="s">
        <v>131</v>
      </c>
      <c r="BE298" s="140">
        <f>IF(N298="základní",J298,0)</f>
        <v>0</v>
      </c>
      <c r="BF298" s="140">
        <f>IF(N298="snížená",J298,0)</f>
        <v>0</v>
      </c>
      <c r="BG298" s="140">
        <f>IF(N298="zákl. přenesená",J298,0)</f>
        <v>0</v>
      </c>
      <c r="BH298" s="140">
        <f>IF(N298="sníž. přenesená",J298,0)</f>
        <v>0</v>
      </c>
      <c r="BI298" s="140">
        <f>IF(N298="nulová",J298,0)</f>
        <v>0</v>
      </c>
      <c r="BJ298" s="18" t="s">
        <v>34</v>
      </c>
      <c r="BK298" s="140">
        <f>ROUND(I298*H298,2)</f>
        <v>0</v>
      </c>
      <c r="BL298" s="18" t="s">
        <v>175</v>
      </c>
      <c r="BM298" s="139" t="s">
        <v>1124</v>
      </c>
    </row>
    <row r="299" spans="2:65" s="1" customFormat="1" ht="10.199999999999999" hidden="1">
      <c r="B299" s="33"/>
      <c r="D299" s="141" t="s">
        <v>140</v>
      </c>
      <c r="F299" s="142" t="s">
        <v>425</v>
      </c>
      <c r="I299" s="143"/>
      <c r="L299" s="33"/>
      <c r="M299" s="144"/>
      <c r="T299" s="54"/>
      <c r="AT299" s="18" t="s">
        <v>140</v>
      </c>
      <c r="AU299" s="18" t="s">
        <v>81</v>
      </c>
    </row>
    <row r="300" spans="2:65" s="12" customFormat="1" ht="10.199999999999999">
      <c r="B300" s="145"/>
      <c r="D300" s="146" t="s">
        <v>142</v>
      </c>
      <c r="E300" s="147" t="s">
        <v>19</v>
      </c>
      <c r="F300" s="148" t="s">
        <v>1065</v>
      </c>
      <c r="H300" s="147" t="s">
        <v>19</v>
      </c>
      <c r="I300" s="149"/>
      <c r="L300" s="145"/>
      <c r="M300" s="150"/>
      <c r="T300" s="151"/>
      <c r="AT300" s="147" t="s">
        <v>142</v>
      </c>
      <c r="AU300" s="147" t="s">
        <v>81</v>
      </c>
      <c r="AV300" s="12" t="s">
        <v>34</v>
      </c>
      <c r="AW300" s="12" t="s">
        <v>33</v>
      </c>
      <c r="AX300" s="12" t="s">
        <v>73</v>
      </c>
      <c r="AY300" s="147" t="s">
        <v>131</v>
      </c>
    </row>
    <row r="301" spans="2:65" s="13" customFormat="1" ht="10.199999999999999">
      <c r="B301" s="152"/>
      <c r="D301" s="146" t="s">
        <v>142</v>
      </c>
      <c r="E301" s="153" t="s">
        <v>19</v>
      </c>
      <c r="F301" s="154" t="s">
        <v>1125</v>
      </c>
      <c r="H301" s="155">
        <v>25.44</v>
      </c>
      <c r="I301" s="156"/>
      <c r="L301" s="152"/>
      <c r="M301" s="157"/>
      <c r="T301" s="158"/>
      <c r="AT301" s="153" t="s">
        <v>142</v>
      </c>
      <c r="AU301" s="153" t="s">
        <v>81</v>
      </c>
      <c r="AV301" s="13" t="s">
        <v>81</v>
      </c>
      <c r="AW301" s="13" t="s">
        <v>33</v>
      </c>
      <c r="AX301" s="13" t="s">
        <v>73</v>
      </c>
      <c r="AY301" s="153" t="s">
        <v>131</v>
      </c>
    </row>
    <row r="302" spans="2:65" s="14" customFormat="1" ht="10.199999999999999">
      <c r="B302" s="159"/>
      <c r="D302" s="146" t="s">
        <v>142</v>
      </c>
      <c r="E302" s="160" t="s">
        <v>19</v>
      </c>
      <c r="F302" s="161" t="s">
        <v>147</v>
      </c>
      <c r="H302" s="162">
        <v>25.44</v>
      </c>
      <c r="I302" s="163"/>
      <c r="L302" s="159"/>
      <c r="M302" s="164"/>
      <c r="T302" s="165"/>
      <c r="AT302" s="160" t="s">
        <v>142</v>
      </c>
      <c r="AU302" s="160" t="s">
        <v>81</v>
      </c>
      <c r="AV302" s="14" t="s">
        <v>87</v>
      </c>
      <c r="AW302" s="14" t="s">
        <v>33</v>
      </c>
      <c r="AX302" s="14" t="s">
        <v>34</v>
      </c>
      <c r="AY302" s="160" t="s">
        <v>131</v>
      </c>
    </row>
    <row r="303" spans="2:65" s="1" customFormat="1" ht="16.5" customHeight="1">
      <c r="B303" s="33"/>
      <c r="C303" s="128" t="s">
        <v>446</v>
      </c>
      <c r="D303" s="128" t="s">
        <v>134</v>
      </c>
      <c r="E303" s="129" t="s">
        <v>427</v>
      </c>
      <c r="F303" s="130" t="s">
        <v>428</v>
      </c>
      <c r="G303" s="131" t="s">
        <v>325</v>
      </c>
      <c r="H303" s="132">
        <v>30</v>
      </c>
      <c r="I303" s="133"/>
      <c r="J303" s="134">
        <f>ROUND(I303*H303,2)</f>
        <v>0</v>
      </c>
      <c r="K303" s="130" t="s">
        <v>138</v>
      </c>
      <c r="L303" s="33"/>
      <c r="M303" s="135" t="s">
        <v>19</v>
      </c>
      <c r="N303" s="136" t="s">
        <v>44</v>
      </c>
      <c r="P303" s="137">
        <f>O303*H303</f>
        <v>0</v>
      </c>
      <c r="Q303" s="137">
        <v>0</v>
      </c>
      <c r="R303" s="137">
        <f>Q303*H303</f>
        <v>0</v>
      </c>
      <c r="S303" s="137">
        <v>9.4000000000000004E-3</v>
      </c>
      <c r="T303" s="138">
        <f>S303*H303</f>
        <v>0.28200000000000003</v>
      </c>
      <c r="AR303" s="139" t="s">
        <v>175</v>
      </c>
      <c r="AT303" s="139" t="s">
        <v>134</v>
      </c>
      <c r="AU303" s="139" t="s">
        <v>81</v>
      </c>
      <c r="AY303" s="18" t="s">
        <v>131</v>
      </c>
      <c r="BE303" s="140">
        <f>IF(N303="základní",J303,0)</f>
        <v>0</v>
      </c>
      <c r="BF303" s="140">
        <f>IF(N303="snížená",J303,0)</f>
        <v>0</v>
      </c>
      <c r="BG303" s="140">
        <f>IF(N303="zákl. přenesená",J303,0)</f>
        <v>0</v>
      </c>
      <c r="BH303" s="140">
        <f>IF(N303="sníž. přenesená",J303,0)</f>
        <v>0</v>
      </c>
      <c r="BI303" s="140">
        <f>IF(N303="nulová",J303,0)</f>
        <v>0</v>
      </c>
      <c r="BJ303" s="18" t="s">
        <v>34</v>
      </c>
      <c r="BK303" s="140">
        <f>ROUND(I303*H303,2)</f>
        <v>0</v>
      </c>
      <c r="BL303" s="18" t="s">
        <v>175</v>
      </c>
      <c r="BM303" s="139" t="s">
        <v>1126</v>
      </c>
    </row>
    <row r="304" spans="2:65" s="1" customFormat="1" ht="10.199999999999999" hidden="1">
      <c r="B304" s="33"/>
      <c r="D304" s="141" t="s">
        <v>140</v>
      </c>
      <c r="F304" s="142" t="s">
        <v>430</v>
      </c>
      <c r="I304" s="143"/>
      <c r="L304" s="33"/>
      <c r="M304" s="144"/>
      <c r="T304" s="54"/>
      <c r="AT304" s="18" t="s">
        <v>140</v>
      </c>
      <c r="AU304" s="18" t="s">
        <v>81</v>
      </c>
    </row>
    <row r="305" spans="2:65" s="1" customFormat="1" ht="16.5" customHeight="1">
      <c r="B305" s="33"/>
      <c r="C305" s="128" t="s">
        <v>453</v>
      </c>
      <c r="D305" s="128" t="s">
        <v>134</v>
      </c>
      <c r="E305" s="129" t="s">
        <v>432</v>
      </c>
      <c r="F305" s="130" t="s">
        <v>433</v>
      </c>
      <c r="G305" s="131" t="s">
        <v>214</v>
      </c>
      <c r="H305" s="132">
        <v>11</v>
      </c>
      <c r="I305" s="133"/>
      <c r="J305" s="134">
        <f>ROUND(I305*H305,2)</f>
        <v>0</v>
      </c>
      <c r="K305" s="130" t="s">
        <v>138</v>
      </c>
      <c r="L305" s="33"/>
      <c r="M305" s="135" t="s">
        <v>19</v>
      </c>
      <c r="N305" s="136" t="s">
        <v>44</v>
      </c>
      <c r="P305" s="137">
        <f>O305*H305</f>
        <v>0</v>
      </c>
      <c r="Q305" s="137">
        <v>0</v>
      </c>
      <c r="R305" s="137">
        <f>Q305*H305</f>
        <v>0</v>
      </c>
      <c r="S305" s="137">
        <v>3.9399999999999999E-3</v>
      </c>
      <c r="T305" s="138">
        <f>S305*H305</f>
        <v>4.3339999999999997E-2</v>
      </c>
      <c r="AR305" s="139" t="s">
        <v>175</v>
      </c>
      <c r="AT305" s="139" t="s">
        <v>134</v>
      </c>
      <c r="AU305" s="139" t="s">
        <v>81</v>
      </c>
      <c r="AY305" s="18" t="s">
        <v>131</v>
      </c>
      <c r="BE305" s="140">
        <f>IF(N305="základní",J305,0)</f>
        <v>0</v>
      </c>
      <c r="BF305" s="140">
        <f>IF(N305="snížená",J305,0)</f>
        <v>0</v>
      </c>
      <c r="BG305" s="140">
        <f>IF(N305="zákl. přenesená",J305,0)</f>
        <v>0</v>
      </c>
      <c r="BH305" s="140">
        <f>IF(N305="sníž. přenesená",J305,0)</f>
        <v>0</v>
      </c>
      <c r="BI305" s="140">
        <f>IF(N305="nulová",J305,0)</f>
        <v>0</v>
      </c>
      <c r="BJ305" s="18" t="s">
        <v>34</v>
      </c>
      <c r="BK305" s="140">
        <f>ROUND(I305*H305,2)</f>
        <v>0</v>
      </c>
      <c r="BL305" s="18" t="s">
        <v>175</v>
      </c>
      <c r="BM305" s="139" t="s">
        <v>1127</v>
      </c>
    </row>
    <row r="306" spans="2:65" s="1" customFormat="1" ht="10.199999999999999" hidden="1">
      <c r="B306" s="33"/>
      <c r="D306" s="141" t="s">
        <v>140</v>
      </c>
      <c r="F306" s="142" t="s">
        <v>435</v>
      </c>
      <c r="I306" s="143"/>
      <c r="L306" s="33"/>
      <c r="M306" s="144"/>
      <c r="T306" s="54"/>
      <c r="AT306" s="18" t="s">
        <v>140</v>
      </c>
      <c r="AU306" s="18" t="s">
        <v>81</v>
      </c>
    </row>
    <row r="307" spans="2:65" s="12" customFormat="1" ht="10.199999999999999">
      <c r="B307" s="145"/>
      <c r="D307" s="146" t="s">
        <v>142</v>
      </c>
      <c r="E307" s="147" t="s">
        <v>19</v>
      </c>
      <c r="F307" s="148" t="s">
        <v>1065</v>
      </c>
      <c r="H307" s="147" t="s">
        <v>19</v>
      </c>
      <c r="I307" s="149"/>
      <c r="L307" s="145"/>
      <c r="M307" s="150"/>
      <c r="T307" s="151"/>
      <c r="AT307" s="147" t="s">
        <v>142</v>
      </c>
      <c r="AU307" s="147" t="s">
        <v>81</v>
      </c>
      <c r="AV307" s="12" t="s">
        <v>34</v>
      </c>
      <c r="AW307" s="12" t="s">
        <v>33</v>
      </c>
      <c r="AX307" s="12" t="s">
        <v>73</v>
      </c>
      <c r="AY307" s="147" t="s">
        <v>131</v>
      </c>
    </row>
    <row r="308" spans="2:65" s="13" customFormat="1" ht="10.199999999999999">
      <c r="B308" s="152"/>
      <c r="D308" s="146" t="s">
        <v>142</v>
      </c>
      <c r="E308" s="153" t="s">
        <v>19</v>
      </c>
      <c r="F308" s="154" t="s">
        <v>1128</v>
      </c>
      <c r="H308" s="155">
        <v>11</v>
      </c>
      <c r="I308" s="156"/>
      <c r="L308" s="152"/>
      <c r="M308" s="157"/>
      <c r="T308" s="158"/>
      <c r="AT308" s="153" t="s">
        <v>142</v>
      </c>
      <c r="AU308" s="153" t="s">
        <v>81</v>
      </c>
      <c r="AV308" s="13" t="s">
        <v>81</v>
      </c>
      <c r="AW308" s="13" t="s">
        <v>33</v>
      </c>
      <c r="AX308" s="13" t="s">
        <v>73</v>
      </c>
      <c r="AY308" s="153" t="s">
        <v>131</v>
      </c>
    </row>
    <row r="309" spans="2:65" s="14" customFormat="1" ht="10.199999999999999">
      <c r="B309" s="159"/>
      <c r="D309" s="146" t="s">
        <v>142</v>
      </c>
      <c r="E309" s="160" t="s">
        <v>19</v>
      </c>
      <c r="F309" s="161" t="s">
        <v>147</v>
      </c>
      <c r="H309" s="162">
        <v>11</v>
      </c>
      <c r="I309" s="163"/>
      <c r="L309" s="159"/>
      <c r="M309" s="164"/>
      <c r="T309" s="165"/>
      <c r="AT309" s="160" t="s">
        <v>142</v>
      </c>
      <c r="AU309" s="160" t="s">
        <v>81</v>
      </c>
      <c r="AV309" s="14" t="s">
        <v>87</v>
      </c>
      <c r="AW309" s="14" t="s">
        <v>33</v>
      </c>
      <c r="AX309" s="14" t="s">
        <v>34</v>
      </c>
      <c r="AY309" s="160" t="s">
        <v>131</v>
      </c>
    </row>
    <row r="310" spans="2:65" s="1" customFormat="1" ht="33" customHeight="1">
      <c r="B310" s="33"/>
      <c r="C310" s="128" t="s">
        <v>458</v>
      </c>
      <c r="D310" s="128" t="s">
        <v>134</v>
      </c>
      <c r="E310" s="129" t="s">
        <v>441</v>
      </c>
      <c r="F310" s="130" t="s">
        <v>442</v>
      </c>
      <c r="G310" s="131" t="s">
        <v>214</v>
      </c>
      <c r="H310" s="132">
        <v>22.855</v>
      </c>
      <c r="I310" s="133"/>
      <c r="J310" s="134">
        <f>ROUND(I310*H310,2)</f>
        <v>0</v>
      </c>
      <c r="K310" s="130" t="s">
        <v>138</v>
      </c>
      <c r="L310" s="33"/>
      <c r="M310" s="135" t="s">
        <v>19</v>
      </c>
      <c r="N310" s="136" t="s">
        <v>44</v>
      </c>
      <c r="P310" s="137">
        <f>O310*H310</f>
        <v>0</v>
      </c>
      <c r="Q310" s="137">
        <v>8.9999999999999998E-4</v>
      </c>
      <c r="R310" s="137">
        <f>Q310*H310</f>
        <v>2.0569500000000001E-2</v>
      </c>
      <c r="S310" s="137">
        <v>0</v>
      </c>
      <c r="T310" s="138">
        <f>S310*H310</f>
        <v>0</v>
      </c>
      <c r="AR310" s="139" t="s">
        <v>175</v>
      </c>
      <c r="AT310" s="139" t="s">
        <v>134</v>
      </c>
      <c r="AU310" s="139" t="s">
        <v>81</v>
      </c>
      <c r="AY310" s="18" t="s">
        <v>131</v>
      </c>
      <c r="BE310" s="140">
        <f>IF(N310="základní",J310,0)</f>
        <v>0</v>
      </c>
      <c r="BF310" s="140">
        <f>IF(N310="snížená",J310,0)</f>
        <v>0</v>
      </c>
      <c r="BG310" s="140">
        <f>IF(N310="zákl. přenesená",J310,0)</f>
        <v>0</v>
      </c>
      <c r="BH310" s="140">
        <f>IF(N310="sníž. přenesená",J310,0)</f>
        <v>0</v>
      </c>
      <c r="BI310" s="140">
        <f>IF(N310="nulová",J310,0)</f>
        <v>0</v>
      </c>
      <c r="BJ310" s="18" t="s">
        <v>34</v>
      </c>
      <c r="BK310" s="140">
        <f>ROUND(I310*H310,2)</f>
        <v>0</v>
      </c>
      <c r="BL310" s="18" t="s">
        <v>175</v>
      </c>
      <c r="BM310" s="139" t="s">
        <v>1129</v>
      </c>
    </row>
    <row r="311" spans="2:65" s="1" customFormat="1" ht="10.199999999999999" hidden="1">
      <c r="B311" s="33"/>
      <c r="D311" s="141" t="s">
        <v>140</v>
      </c>
      <c r="F311" s="142" t="s">
        <v>444</v>
      </c>
      <c r="I311" s="143"/>
      <c r="L311" s="33"/>
      <c r="M311" s="144"/>
      <c r="T311" s="54"/>
      <c r="AT311" s="18" t="s">
        <v>140</v>
      </c>
      <c r="AU311" s="18" t="s">
        <v>81</v>
      </c>
    </row>
    <row r="312" spans="2:65" s="12" customFormat="1" ht="10.199999999999999">
      <c r="B312" s="145"/>
      <c r="D312" s="146" t="s">
        <v>142</v>
      </c>
      <c r="E312" s="147" t="s">
        <v>19</v>
      </c>
      <c r="F312" s="148" t="s">
        <v>1130</v>
      </c>
      <c r="H312" s="147" t="s">
        <v>19</v>
      </c>
      <c r="I312" s="149"/>
      <c r="L312" s="145"/>
      <c r="M312" s="150"/>
      <c r="T312" s="151"/>
      <c r="AT312" s="147" t="s">
        <v>142</v>
      </c>
      <c r="AU312" s="147" t="s">
        <v>81</v>
      </c>
      <c r="AV312" s="12" t="s">
        <v>34</v>
      </c>
      <c r="AW312" s="12" t="s">
        <v>33</v>
      </c>
      <c r="AX312" s="12" t="s">
        <v>73</v>
      </c>
      <c r="AY312" s="147" t="s">
        <v>131</v>
      </c>
    </row>
    <row r="313" spans="2:65" s="13" customFormat="1" ht="10.199999999999999">
      <c r="B313" s="152"/>
      <c r="D313" s="146" t="s">
        <v>142</v>
      </c>
      <c r="E313" s="153" t="s">
        <v>19</v>
      </c>
      <c r="F313" s="154" t="s">
        <v>1095</v>
      </c>
      <c r="H313" s="155">
        <v>22.855</v>
      </c>
      <c r="I313" s="156"/>
      <c r="L313" s="152"/>
      <c r="M313" s="157"/>
      <c r="T313" s="158"/>
      <c r="AT313" s="153" t="s">
        <v>142</v>
      </c>
      <c r="AU313" s="153" t="s">
        <v>81</v>
      </c>
      <c r="AV313" s="13" t="s">
        <v>81</v>
      </c>
      <c r="AW313" s="13" t="s">
        <v>33</v>
      </c>
      <c r="AX313" s="13" t="s">
        <v>73</v>
      </c>
      <c r="AY313" s="153" t="s">
        <v>131</v>
      </c>
    </row>
    <row r="314" spans="2:65" s="14" customFormat="1" ht="10.199999999999999">
      <c r="B314" s="159"/>
      <c r="D314" s="146" t="s">
        <v>142</v>
      </c>
      <c r="E314" s="160" t="s">
        <v>19</v>
      </c>
      <c r="F314" s="161" t="s">
        <v>147</v>
      </c>
      <c r="H314" s="162">
        <v>22.855</v>
      </c>
      <c r="I314" s="163"/>
      <c r="L314" s="159"/>
      <c r="M314" s="164"/>
      <c r="T314" s="165"/>
      <c r="AT314" s="160" t="s">
        <v>142</v>
      </c>
      <c r="AU314" s="160" t="s">
        <v>81</v>
      </c>
      <c r="AV314" s="14" t="s">
        <v>87</v>
      </c>
      <c r="AW314" s="14" t="s">
        <v>33</v>
      </c>
      <c r="AX314" s="14" t="s">
        <v>34</v>
      </c>
      <c r="AY314" s="160" t="s">
        <v>131</v>
      </c>
    </row>
    <row r="315" spans="2:65" s="1" customFormat="1" ht="33" customHeight="1">
      <c r="B315" s="33"/>
      <c r="C315" s="128" t="s">
        <v>465</v>
      </c>
      <c r="D315" s="128" t="s">
        <v>134</v>
      </c>
      <c r="E315" s="129" t="s">
        <v>447</v>
      </c>
      <c r="F315" s="130" t="s">
        <v>448</v>
      </c>
      <c r="G315" s="131" t="s">
        <v>214</v>
      </c>
      <c r="H315" s="132">
        <v>25.44</v>
      </c>
      <c r="I315" s="133"/>
      <c r="J315" s="134">
        <f>ROUND(I315*H315,2)</f>
        <v>0</v>
      </c>
      <c r="K315" s="130" t="s">
        <v>138</v>
      </c>
      <c r="L315" s="33"/>
      <c r="M315" s="135" t="s">
        <v>19</v>
      </c>
      <c r="N315" s="136" t="s">
        <v>44</v>
      </c>
      <c r="P315" s="137">
        <f>O315*H315</f>
        <v>0</v>
      </c>
      <c r="Q315" s="137">
        <v>8.1999999999999998E-4</v>
      </c>
      <c r="R315" s="137">
        <f>Q315*H315</f>
        <v>2.0860800000000002E-2</v>
      </c>
      <c r="S315" s="137">
        <v>0</v>
      </c>
      <c r="T315" s="138">
        <f>S315*H315</f>
        <v>0</v>
      </c>
      <c r="AR315" s="139" t="s">
        <v>175</v>
      </c>
      <c r="AT315" s="139" t="s">
        <v>134</v>
      </c>
      <c r="AU315" s="139" t="s">
        <v>81</v>
      </c>
      <c r="AY315" s="18" t="s">
        <v>131</v>
      </c>
      <c r="BE315" s="140">
        <f>IF(N315="základní",J315,0)</f>
        <v>0</v>
      </c>
      <c r="BF315" s="140">
        <f>IF(N315="snížená",J315,0)</f>
        <v>0</v>
      </c>
      <c r="BG315" s="140">
        <f>IF(N315="zákl. přenesená",J315,0)</f>
        <v>0</v>
      </c>
      <c r="BH315" s="140">
        <f>IF(N315="sníž. přenesená",J315,0)</f>
        <v>0</v>
      </c>
      <c r="BI315" s="140">
        <f>IF(N315="nulová",J315,0)</f>
        <v>0</v>
      </c>
      <c r="BJ315" s="18" t="s">
        <v>34</v>
      </c>
      <c r="BK315" s="140">
        <f>ROUND(I315*H315,2)</f>
        <v>0</v>
      </c>
      <c r="BL315" s="18" t="s">
        <v>175</v>
      </c>
      <c r="BM315" s="139" t="s">
        <v>1131</v>
      </c>
    </row>
    <row r="316" spans="2:65" s="1" customFormat="1" ht="10.199999999999999" hidden="1">
      <c r="B316" s="33"/>
      <c r="D316" s="141" t="s">
        <v>140</v>
      </c>
      <c r="F316" s="142" t="s">
        <v>450</v>
      </c>
      <c r="I316" s="143"/>
      <c r="L316" s="33"/>
      <c r="M316" s="144"/>
      <c r="T316" s="54"/>
      <c r="AT316" s="18" t="s">
        <v>140</v>
      </c>
      <c r="AU316" s="18" t="s">
        <v>81</v>
      </c>
    </row>
    <row r="317" spans="2:65" s="12" customFormat="1" ht="10.199999999999999">
      <c r="B317" s="145"/>
      <c r="D317" s="146" t="s">
        <v>142</v>
      </c>
      <c r="E317" s="147" t="s">
        <v>19</v>
      </c>
      <c r="F317" s="148" t="s">
        <v>1065</v>
      </c>
      <c r="H317" s="147" t="s">
        <v>19</v>
      </c>
      <c r="I317" s="149"/>
      <c r="L317" s="145"/>
      <c r="M317" s="150"/>
      <c r="T317" s="151"/>
      <c r="AT317" s="147" t="s">
        <v>142</v>
      </c>
      <c r="AU317" s="147" t="s">
        <v>81</v>
      </c>
      <c r="AV317" s="12" t="s">
        <v>34</v>
      </c>
      <c r="AW317" s="12" t="s">
        <v>33</v>
      </c>
      <c r="AX317" s="12" t="s">
        <v>73</v>
      </c>
      <c r="AY317" s="147" t="s">
        <v>131</v>
      </c>
    </row>
    <row r="318" spans="2:65" s="13" customFormat="1" ht="10.199999999999999">
      <c r="B318" s="152"/>
      <c r="D318" s="146" t="s">
        <v>142</v>
      </c>
      <c r="E318" s="153" t="s">
        <v>19</v>
      </c>
      <c r="F318" s="154" t="s">
        <v>1125</v>
      </c>
      <c r="H318" s="155">
        <v>25.44</v>
      </c>
      <c r="I318" s="156"/>
      <c r="L318" s="152"/>
      <c r="M318" s="157"/>
      <c r="T318" s="158"/>
      <c r="AT318" s="153" t="s">
        <v>142</v>
      </c>
      <c r="AU318" s="153" t="s">
        <v>81</v>
      </c>
      <c r="AV318" s="13" t="s">
        <v>81</v>
      </c>
      <c r="AW318" s="13" t="s">
        <v>33</v>
      </c>
      <c r="AX318" s="13" t="s">
        <v>73</v>
      </c>
      <c r="AY318" s="153" t="s">
        <v>131</v>
      </c>
    </row>
    <row r="319" spans="2:65" s="14" customFormat="1" ht="10.199999999999999">
      <c r="B319" s="159"/>
      <c r="D319" s="146" t="s">
        <v>142</v>
      </c>
      <c r="E319" s="160" t="s">
        <v>19</v>
      </c>
      <c r="F319" s="161" t="s">
        <v>147</v>
      </c>
      <c r="H319" s="162">
        <v>25.44</v>
      </c>
      <c r="I319" s="163"/>
      <c r="L319" s="159"/>
      <c r="M319" s="164"/>
      <c r="T319" s="165"/>
      <c r="AT319" s="160" t="s">
        <v>142</v>
      </c>
      <c r="AU319" s="160" t="s">
        <v>81</v>
      </c>
      <c r="AV319" s="14" t="s">
        <v>87</v>
      </c>
      <c r="AW319" s="14" t="s">
        <v>33</v>
      </c>
      <c r="AX319" s="14" t="s">
        <v>34</v>
      </c>
      <c r="AY319" s="160" t="s">
        <v>131</v>
      </c>
    </row>
    <row r="320" spans="2:65" s="1" customFormat="1" ht="33" customHeight="1">
      <c r="B320" s="33"/>
      <c r="C320" s="128" t="s">
        <v>470</v>
      </c>
      <c r="D320" s="128" t="s">
        <v>134</v>
      </c>
      <c r="E320" s="129" t="s">
        <v>454</v>
      </c>
      <c r="F320" s="130" t="s">
        <v>455</v>
      </c>
      <c r="G320" s="131" t="s">
        <v>214</v>
      </c>
      <c r="H320" s="132">
        <v>32.24</v>
      </c>
      <c r="I320" s="133"/>
      <c r="J320" s="134">
        <f>ROUND(I320*H320,2)</f>
        <v>0</v>
      </c>
      <c r="K320" s="130" t="s">
        <v>138</v>
      </c>
      <c r="L320" s="33"/>
      <c r="M320" s="135" t="s">
        <v>19</v>
      </c>
      <c r="N320" s="136" t="s">
        <v>44</v>
      </c>
      <c r="P320" s="137">
        <f>O320*H320</f>
        <v>0</v>
      </c>
      <c r="Q320" s="137">
        <v>2.2399999999999998E-3</v>
      </c>
      <c r="R320" s="137">
        <f>Q320*H320</f>
        <v>7.2217599999999993E-2</v>
      </c>
      <c r="S320" s="137">
        <v>0</v>
      </c>
      <c r="T320" s="138">
        <f>S320*H320</f>
        <v>0</v>
      </c>
      <c r="AR320" s="139" t="s">
        <v>175</v>
      </c>
      <c r="AT320" s="139" t="s">
        <v>134</v>
      </c>
      <c r="AU320" s="139" t="s">
        <v>81</v>
      </c>
      <c r="AY320" s="18" t="s">
        <v>131</v>
      </c>
      <c r="BE320" s="140">
        <f>IF(N320="základní",J320,0)</f>
        <v>0</v>
      </c>
      <c r="BF320" s="140">
        <f>IF(N320="snížená",J320,0)</f>
        <v>0</v>
      </c>
      <c r="BG320" s="140">
        <f>IF(N320="zákl. přenesená",J320,0)</f>
        <v>0</v>
      </c>
      <c r="BH320" s="140">
        <f>IF(N320="sníž. přenesená",J320,0)</f>
        <v>0</v>
      </c>
      <c r="BI320" s="140">
        <f>IF(N320="nulová",J320,0)</f>
        <v>0</v>
      </c>
      <c r="BJ320" s="18" t="s">
        <v>34</v>
      </c>
      <c r="BK320" s="140">
        <f>ROUND(I320*H320,2)</f>
        <v>0</v>
      </c>
      <c r="BL320" s="18" t="s">
        <v>175</v>
      </c>
      <c r="BM320" s="139" t="s">
        <v>1132</v>
      </c>
    </row>
    <row r="321" spans="2:65" s="1" customFormat="1" ht="10.199999999999999" hidden="1">
      <c r="B321" s="33"/>
      <c r="D321" s="141" t="s">
        <v>140</v>
      </c>
      <c r="F321" s="142" t="s">
        <v>457</v>
      </c>
      <c r="I321" s="143"/>
      <c r="L321" s="33"/>
      <c r="M321" s="144"/>
      <c r="T321" s="54"/>
      <c r="AT321" s="18" t="s">
        <v>140</v>
      </c>
      <c r="AU321" s="18" t="s">
        <v>81</v>
      </c>
    </row>
    <row r="322" spans="2:65" s="12" customFormat="1" ht="10.199999999999999">
      <c r="B322" s="145"/>
      <c r="D322" s="146" t="s">
        <v>142</v>
      </c>
      <c r="E322" s="147" t="s">
        <v>19</v>
      </c>
      <c r="F322" s="148" t="s">
        <v>1119</v>
      </c>
      <c r="H322" s="147" t="s">
        <v>19</v>
      </c>
      <c r="I322" s="149"/>
      <c r="L322" s="145"/>
      <c r="M322" s="150"/>
      <c r="T322" s="151"/>
      <c r="AT322" s="147" t="s">
        <v>142</v>
      </c>
      <c r="AU322" s="147" t="s">
        <v>81</v>
      </c>
      <c r="AV322" s="12" t="s">
        <v>34</v>
      </c>
      <c r="AW322" s="12" t="s">
        <v>33</v>
      </c>
      <c r="AX322" s="12" t="s">
        <v>73</v>
      </c>
      <c r="AY322" s="147" t="s">
        <v>131</v>
      </c>
    </row>
    <row r="323" spans="2:65" s="13" customFormat="1" ht="10.199999999999999">
      <c r="B323" s="152"/>
      <c r="D323" s="146" t="s">
        <v>142</v>
      </c>
      <c r="E323" s="153" t="s">
        <v>19</v>
      </c>
      <c r="F323" s="154" t="s">
        <v>1069</v>
      </c>
      <c r="H323" s="155">
        <v>32.24</v>
      </c>
      <c r="I323" s="156"/>
      <c r="L323" s="152"/>
      <c r="M323" s="157"/>
      <c r="T323" s="158"/>
      <c r="AT323" s="153" t="s">
        <v>142</v>
      </c>
      <c r="AU323" s="153" t="s">
        <v>81</v>
      </c>
      <c r="AV323" s="13" t="s">
        <v>81</v>
      </c>
      <c r="AW323" s="13" t="s">
        <v>33</v>
      </c>
      <c r="AX323" s="13" t="s">
        <v>73</v>
      </c>
      <c r="AY323" s="153" t="s">
        <v>131</v>
      </c>
    </row>
    <row r="324" spans="2:65" s="14" customFormat="1" ht="10.199999999999999">
      <c r="B324" s="159"/>
      <c r="D324" s="146" t="s">
        <v>142</v>
      </c>
      <c r="E324" s="160" t="s">
        <v>19</v>
      </c>
      <c r="F324" s="161" t="s">
        <v>147</v>
      </c>
      <c r="H324" s="162">
        <v>32.24</v>
      </c>
      <c r="I324" s="163"/>
      <c r="L324" s="159"/>
      <c r="M324" s="164"/>
      <c r="T324" s="165"/>
      <c r="AT324" s="160" t="s">
        <v>142</v>
      </c>
      <c r="AU324" s="160" t="s">
        <v>81</v>
      </c>
      <c r="AV324" s="14" t="s">
        <v>87</v>
      </c>
      <c r="AW324" s="14" t="s">
        <v>33</v>
      </c>
      <c r="AX324" s="14" t="s">
        <v>34</v>
      </c>
      <c r="AY324" s="160" t="s">
        <v>131</v>
      </c>
    </row>
    <row r="325" spans="2:65" s="1" customFormat="1" ht="37.799999999999997" customHeight="1">
      <c r="B325" s="33"/>
      <c r="C325" s="128" t="s">
        <v>476</v>
      </c>
      <c r="D325" s="128" t="s">
        <v>134</v>
      </c>
      <c r="E325" s="129" t="s">
        <v>459</v>
      </c>
      <c r="F325" s="130" t="s">
        <v>460</v>
      </c>
      <c r="G325" s="131" t="s">
        <v>214</v>
      </c>
      <c r="H325" s="132">
        <v>25.44</v>
      </c>
      <c r="I325" s="133"/>
      <c r="J325" s="134">
        <f>ROUND(I325*H325,2)</f>
        <v>0</v>
      </c>
      <c r="K325" s="130" t="s">
        <v>138</v>
      </c>
      <c r="L325" s="33"/>
      <c r="M325" s="135" t="s">
        <v>19</v>
      </c>
      <c r="N325" s="136" t="s">
        <v>44</v>
      </c>
      <c r="P325" s="137">
        <f>O325*H325</f>
        <v>0</v>
      </c>
      <c r="Q325" s="137">
        <v>1.3500000000000001E-3</v>
      </c>
      <c r="R325" s="137">
        <f>Q325*H325</f>
        <v>3.4344000000000006E-2</v>
      </c>
      <c r="S325" s="137">
        <v>0</v>
      </c>
      <c r="T325" s="138">
        <f>S325*H325</f>
        <v>0</v>
      </c>
      <c r="AR325" s="139" t="s">
        <v>175</v>
      </c>
      <c r="AT325" s="139" t="s">
        <v>134</v>
      </c>
      <c r="AU325" s="139" t="s">
        <v>81</v>
      </c>
      <c r="AY325" s="18" t="s">
        <v>131</v>
      </c>
      <c r="BE325" s="140">
        <f>IF(N325="základní",J325,0)</f>
        <v>0</v>
      </c>
      <c r="BF325" s="140">
        <f>IF(N325="snížená",J325,0)</f>
        <v>0</v>
      </c>
      <c r="BG325" s="140">
        <f>IF(N325="zákl. přenesená",J325,0)</f>
        <v>0</v>
      </c>
      <c r="BH325" s="140">
        <f>IF(N325="sníž. přenesená",J325,0)</f>
        <v>0</v>
      </c>
      <c r="BI325" s="140">
        <f>IF(N325="nulová",J325,0)</f>
        <v>0</v>
      </c>
      <c r="BJ325" s="18" t="s">
        <v>34</v>
      </c>
      <c r="BK325" s="140">
        <f>ROUND(I325*H325,2)</f>
        <v>0</v>
      </c>
      <c r="BL325" s="18" t="s">
        <v>175</v>
      </c>
      <c r="BM325" s="139" t="s">
        <v>1133</v>
      </c>
    </row>
    <row r="326" spans="2:65" s="1" customFormat="1" ht="10.199999999999999" hidden="1">
      <c r="B326" s="33"/>
      <c r="D326" s="141" t="s">
        <v>140</v>
      </c>
      <c r="F326" s="142" t="s">
        <v>462</v>
      </c>
      <c r="I326" s="143"/>
      <c r="L326" s="33"/>
      <c r="M326" s="144"/>
      <c r="T326" s="54"/>
      <c r="AT326" s="18" t="s">
        <v>140</v>
      </c>
      <c r="AU326" s="18" t="s">
        <v>81</v>
      </c>
    </row>
    <row r="327" spans="2:65" s="12" customFormat="1" ht="10.199999999999999">
      <c r="B327" s="145"/>
      <c r="D327" s="146" t="s">
        <v>142</v>
      </c>
      <c r="E327" s="147" t="s">
        <v>19</v>
      </c>
      <c r="F327" s="148" t="s">
        <v>1134</v>
      </c>
      <c r="H327" s="147" t="s">
        <v>19</v>
      </c>
      <c r="I327" s="149"/>
      <c r="L327" s="145"/>
      <c r="M327" s="150"/>
      <c r="T327" s="151"/>
      <c r="AT327" s="147" t="s">
        <v>142</v>
      </c>
      <c r="AU327" s="147" t="s">
        <v>81</v>
      </c>
      <c r="AV327" s="12" t="s">
        <v>34</v>
      </c>
      <c r="AW327" s="12" t="s">
        <v>33</v>
      </c>
      <c r="AX327" s="12" t="s">
        <v>73</v>
      </c>
      <c r="AY327" s="147" t="s">
        <v>131</v>
      </c>
    </row>
    <row r="328" spans="2:65" s="13" customFormat="1" ht="10.199999999999999">
      <c r="B328" s="152"/>
      <c r="D328" s="146" t="s">
        <v>142</v>
      </c>
      <c r="E328" s="153" t="s">
        <v>19</v>
      </c>
      <c r="F328" s="154" t="s">
        <v>1125</v>
      </c>
      <c r="H328" s="155">
        <v>25.44</v>
      </c>
      <c r="I328" s="156"/>
      <c r="L328" s="152"/>
      <c r="M328" s="157"/>
      <c r="T328" s="158"/>
      <c r="AT328" s="153" t="s">
        <v>142</v>
      </c>
      <c r="AU328" s="153" t="s">
        <v>81</v>
      </c>
      <c r="AV328" s="13" t="s">
        <v>81</v>
      </c>
      <c r="AW328" s="13" t="s">
        <v>33</v>
      </c>
      <c r="AX328" s="13" t="s">
        <v>73</v>
      </c>
      <c r="AY328" s="153" t="s">
        <v>131</v>
      </c>
    </row>
    <row r="329" spans="2:65" s="14" customFormat="1" ht="10.199999999999999">
      <c r="B329" s="159"/>
      <c r="D329" s="146" t="s">
        <v>142</v>
      </c>
      <c r="E329" s="160" t="s">
        <v>19</v>
      </c>
      <c r="F329" s="161" t="s">
        <v>147</v>
      </c>
      <c r="H329" s="162">
        <v>25.44</v>
      </c>
      <c r="I329" s="163"/>
      <c r="L329" s="159"/>
      <c r="M329" s="164"/>
      <c r="T329" s="165"/>
      <c r="AT329" s="160" t="s">
        <v>142</v>
      </c>
      <c r="AU329" s="160" t="s">
        <v>81</v>
      </c>
      <c r="AV329" s="14" t="s">
        <v>87</v>
      </c>
      <c r="AW329" s="14" t="s">
        <v>33</v>
      </c>
      <c r="AX329" s="14" t="s">
        <v>34</v>
      </c>
      <c r="AY329" s="160" t="s">
        <v>131</v>
      </c>
    </row>
    <row r="330" spans="2:65" s="1" customFormat="1" ht="33" customHeight="1">
      <c r="B330" s="33"/>
      <c r="C330" s="128" t="s">
        <v>482</v>
      </c>
      <c r="D330" s="128" t="s">
        <v>134</v>
      </c>
      <c r="E330" s="129" t="s">
        <v>466</v>
      </c>
      <c r="F330" s="130" t="s">
        <v>467</v>
      </c>
      <c r="G330" s="131" t="s">
        <v>214</v>
      </c>
      <c r="H330" s="132">
        <v>25.44</v>
      </c>
      <c r="I330" s="133"/>
      <c r="J330" s="134">
        <f>ROUND(I330*H330,2)</f>
        <v>0</v>
      </c>
      <c r="K330" s="130" t="s">
        <v>138</v>
      </c>
      <c r="L330" s="33"/>
      <c r="M330" s="135" t="s">
        <v>19</v>
      </c>
      <c r="N330" s="136" t="s">
        <v>44</v>
      </c>
      <c r="P330" s="137">
        <f>O330*H330</f>
        <v>0</v>
      </c>
      <c r="Q330" s="137">
        <v>1.6900000000000001E-3</v>
      </c>
      <c r="R330" s="137">
        <f>Q330*H330</f>
        <v>4.2993600000000007E-2</v>
      </c>
      <c r="S330" s="137">
        <v>0</v>
      </c>
      <c r="T330" s="138">
        <f>S330*H330</f>
        <v>0</v>
      </c>
      <c r="AR330" s="139" t="s">
        <v>175</v>
      </c>
      <c r="AT330" s="139" t="s">
        <v>134</v>
      </c>
      <c r="AU330" s="139" t="s">
        <v>81</v>
      </c>
      <c r="AY330" s="18" t="s">
        <v>131</v>
      </c>
      <c r="BE330" s="140">
        <f>IF(N330="základní",J330,0)</f>
        <v>0</v>
      </c>
      <c r="BF330" s="140">
        <f>IF(N330="snížená",J330,0)</f>
        <v>0</v>
      </c>
      <c r="BG330" s="140">
        <f>IF(N330="zákl. přenesená",J330,0)</f>
        <v>0</v>
      </c>
      <c r="BH330" s="140">
        <f>IF(N330="sníž. přenesená",J330,0)</f>
        <v>0</v>
      </c>
      <c r="BI330" s="140">
        <f>IF(N330="nulová",J330,0)</f>
        <v>0</v>
      </c>
      <c r="BJ330" s="18" t="s">
        <v>34</v>
      </c>
      <c r="BK330" s="140">
        <f>ROUND(I330*H330,2)</f>
        <v>0</v>
      </c>
      <c r="BL330" s="18" t="s">
        <v>175</v>
      </c>
      <c r="BM330" s="139" t="s">
        <v>1135</v>
      </c>
    </row>
    <row r="331" spans="2:65" s="1" customFormat="1" ht="10.199999999999999" hidden="1">
      <c r="B331" s="33"/>
      <c r="D331" s="141" t="s">
        <v>140</v>
      </c>
      <c r="F331" s="142" t="s">
        <v>469</v>
      </c>
      <c r="I331" s="143"/>
      <c r="L331" s="33"/>
      <c r="M331" s="144"/>
      <c r="T331" s="54"/>
      <c r="AT331" s="18" t="s">
        <v>140</v>
      </c>
      <c r="AU331" s="18" t="s">
        <v>81</v>
      </c>
    </row>
    <row r="332" spans="2:65" s="12" customFormat="1" ht="10.199999999999999">
      <c r="B332" s="145"/>
      <c r="D332" s="146" t="s">
        <v>142</v>
      </c>
      <c r="E332" s="147" t="s">
        <v>19</v>
      </c>
      <c r="F332" s="148" t="s">
        <v>1065</v>
      </c>
      <c r="H332" s="147" t="s">
        <v>19</v>
      </c>
      <c r="I332" s="149"/>
      <c r="L332" s="145"/>
      <c r="M332" s="150"/>
      <c r="T332" s="151"/>
      <c r="AT332" s="147" t="s">
        <v>142</v>
      </c>
      <c r="AU332" s="147" t="s">
        <v>81</v>
      </c>
      <c r="AV332" s="12" t="s">
        <v>34</v>
      </c>
      <c r="AW332" s="12" t="s">
        <v>33</v>
      </c>
      <c r="AX332" s="12" t="s">
        <v>73</v>
      </c>
      <c r="AY332" s="147" t="s">
        <v>131</v>
      </c>
    </row>
    <row r="333" spans="2:65" s="13" customFormat="1" ht="10.199999999999999">
      <c r="B333" s="152"/>
      <c r="D333" s="146" t="s">
        <v>142</v>
      </c>
      <c r="E333" s="153" t="s">
        <v>19</v>
      </c>
      <c r="F333" s="154" t="s">
        <v>1125</v>
      </c>
      <c r="H333" s="155">
        <v>25.44</v>
      </c>
      <c r="I333" s="156"/>
      <c r="L333" s="152"/>
      <c r="M333" s="157"/>
      <c r="T333" s="158"/>
      <c r="AT333" s="153" t="s">
        <v>142</v>
      </c>
      <c r="AU333" s="153" t="s">
        <v>81</v>
      </c>
      <c r="AV333" s="13" t="s">
        <v>81</v>
      </c>
      <c r="AW333" s="13" t="s">
        <v>33</v>
      </c>
      <c r="AX333" s="13" t="s">
        <v>73</v>
      </c>
      <c r="AY333" s="153" t="s">
        <v>131</v>
      </c>
    </row>
    <row r="334" spans="2:65" s="14" customFormat="1" ht="10.199999999999999">
      <c r="B334" s="159"/>
      <c r="D334" s="146" t="s">
        <v>142</v>
      </c>
      <c r="E334" s="160" t="s">
        <v>19</v>
      </c>
      <c r="F334" s="161" t="s">
        <v>147</v>
      </c>
      <c r="H334" s="162">
        <v>25.44</v>
      </c>
      <c r="I334" s="163"/>
      <c r="L334" s="159"/>
      <c r="M334" s="164"/>
      <c r="T334" s="165"/>
      <c r="AT334" s="160" t="s">
        <v>142</v>
      </c>
      <c r="AU334" s="160" t="s">
        <v>81</v>
      </c>
      <c r="AV334" s="14" t="s">
        <v>87</v>
      </c>
      <c r="AW334" s="14" t="s">
        <v>33</v>
      </c>
      <c r="AX334" s="14" t="s">
        <v>34</v>
      </c>
      <c r="AY334" s="160" t="s">
        <v>131</v>
      </c>
    </row>
    <row r="335" spans="2:65" s="1" customFormat="1" ht="37.799999999999997" customHeight="1">
      <c r="B335" s="33"/>
      <c r="C335" s="128" t="s">
        <v>487</v>
      </c>
      <c r="D335" s="128" t="s">
        <v>134</v>
      </c>
      <c r="E335" s="129" t="s">
        <v>471</v>
      </c>
      <c r="F335" s="130" t="s">
        <v>472</v>
      </c>
      <c r="G335" s="131" t="s">
        <v>325</v>
      </c>
      <c r="H335" s="132">
        <v>4</v>
      </c>
      <c r="I335" s="133"/>
      <c r="J335" s="134">
        <f>ROUND(I335*H335,2)</f>
        <v>0</v>
      </c>
      <c r="K335" s="130" t="s">
        <v>138</v>
      </c>
      <c r="L335" s="33"/>
      <c r="M335" s="135" t="s">
        <v>19</v>
      </c>
      <c r="N335" s="136" t="s">
        <v>44</v>
      </c>
      <c r="P335" s="137">
        <f>O335*H335</f>
        <v>0</v>
      </c>
      <c r="Q335" s="137">
        <v>2.5000000000000001E-4</v>
      </c>
      <c r="R335" s="137">
        <f>Q335*H335</f>
        <v>1E-3</v>
      </c>
      <c r="S335" s="137">
        <v>0</v>
      </c>
      <c r="T335" s="138">
        <f>S335*H335</f>
        <v>0</v>
      </c>
      <c r="AR335" s="139" t="s">
        <v>175</v>
      </c>
      <c r="AT335" s="139" t="s">
        <v>134</v>
      </c>
      <c r="AU335" s="139" t="s">
        <v>81</v>
      </c>
      <c r="AY335" s="18" t="s">
        <v>131</v>
      </c>
      <c r="BE335" s="140">
        <f>IF(N335="základní",J335,0)</f>
        <v>0</v>
      </c>
      <c r="BF335" s="140">
        <f>IF(N335="snížená",J335,0)</f>
        <v>0</v>
      </c>
      <c r="BG335" s="140">
        <f>IF(N335="zákl. přenesená",J335,0)</f>
        <v>0</v>
      </c>
      <c r="BH335" s="140">
        <f>IF(N335="sníž. přenesená",J335,0)</f>
        <v>0</v>
      </c>
      <c r="BI335" s="140">
        <f>IF(N335="nulová",J335,0)</f>
        <v>0</v>
      </c>
      <c r="BJ335" s="18" t="s">
        <v>34</v>
      </c>
      <c r="BK335" s="140">
        <f>ROUND(I335*H335,2)</f>
        <v>0</v>
      </c>
      <c r="BL335" s="18" t="s">
        <v>175</v>
      </c>
      <c r="BM335" s="139" t="s">
        <v>1136</v>
      </c>
    </row>
    <row r="336" spans="2:65" s="1" customFormat="1" ht="10.199999999999999" hidden="1">
      <c r="B336" s="33"/>
      <c r="D336" s="141" t="s">
        <v>140</v>
      </c>
      <c r="F336" s="142" t="s">
        <v>474</v>
      </c>
      <c r="I336" s="143"/>
      <c r="L336" s="33"/>
      <c r="M336" s="144"/>
      <c r="T336" s="54"/>
      <c r="AT336" s="18" t="s">
        <v>140</v>
      </c>
      <c r="AU336" s="18" t="s">
        <v>81</v>
      </c>
    </row>
    <row r="337" spans="2:65" s="1" customFormat="1" ht="44.25" customHeight="1">
      <c r="B337" s="33"/>
      <c r="C337" s="128" t="s">
        <v>494</v>
      </c>
      <c r="D337" s="128" t="s">
        <v>134</v>
      </c>
      <c r="E337" s="129" t="s">
        <v>477</v>
      </c>
      <c r="F337" s="130" t="s">
        <v>478</v>
      </c>
      <c r="G337" s="131" t="s">
        <v>325</v>
      </c>
      <c r="H337" s="132">
        <v>1</v>
      </c>
      <c r="I337" s="133"/>
      <c r="J337" s="134">
        <f>ROUND(I337*H337,2)</f>
        <v>0</v>
      </c>
      <c r="K337" s="130" t="s">
        <v>138</v>
      </c>
      <c r="L337" s="33"/>
      <c r="M337" s="135" t="s">
        <v>19</v>
      </c>
      <c r="N337" s="136" t="s">
        <v>44</v>
      </c>
      <c r="P337" s="137">
        <f>O337*H337</f>
        <v>0</v>
      </c>
      <c r="Q337" s="137">
        <v>3.6000000000000002E-4</v>
      </c>
      <c r="R337" s="137">
        <f>Q337*H337</f>
        <v>3.6000000000000002E-4</v>
      </c>
      <c r="S337" s="137">
        <v>0</v>
      </c>
      <c r="T337" s="138">
        <f>S337*H337</f>
        <v>0</v>
      </c>
      <c r="AR337" s="139" t="s">
        <v>175</v>
      </c>
      <c r="AT337" s="139" t="s">
        <v>134</v>
      </c>
      <c r="AU337" s="139" t="s">
        <v>81</v>
      </c>
      <c r="AY337" s="18" t="s">
        <v>131</v>
      </c>
      <c r="BE337" s="140">
        <f>IF(N337="základní",J337,0)</f>
        <v>0</v>
      </c>
      <c r="BF337" s="140">
        <f>IF(N337="snížená",J337,0)</f>
        <v>0</v>
      </c>
      <c r="BG337" s="140">
        <f>IF(N337="zákl. přenesená",J337,0)</f>
        <v>0</v>
      </c>
      <c r="BH337" s="140">
        <f>IF(N337="sníž. přenesená",J337,0)</f>
        <v>0</v>
      </c>
      <c r="BI337" s="140">
        <f>IF(N337="nulová",J337,0)</f>
        <v>0</v>
      </c>
      <c r="BJ337" s="18" t="s">
        <v>34</v>
      </c>
      <c r="BK337" s="140">
        <f>ROUND(I337*H337,2)</f>
        <v>0</v>
      </c>
      <c r="BL337" s="18" t="s">
        <v>175</v>
      </c>
      <c r="BM337" s="139" t="s">
        <v>1137</v>
      </c>
    </row>
    <row r="338" spans="2:65" s="1" customFormat="1" ht="10.199999999999999" hidden="1">
      <c r="B338" s="33"/>
      <c r="D338" s="141" t="s">
        <v>140</v>
      </c>
      <c r="F338" s="142" t="s">
        <v>480</v>
      </c>
      <c r="I338" s="143"/>
      <c r="L338" s="33"/>
      <c r="M338" s="144"/>
      <c r="T338" s="54"/>
      <c r="AT338" s="18" t="s">
        <v>140</v>
      </c>
      <c r="AU338" s="18" t="s">
        <v>81</v>
      </c>
    </row>
    <row r="339" spans="2:65" s="12" customFormat="1" ht="10.199999999999999">
      <c r="B339" s="145"/>
      <c r="D339" s="146" t="s">
        <v>142</v>
      </c>
      <c r="E339" s="147" t="s">
        <v>19</v>
      </c>
      <c r="F339" s="148" t="s">
        <v>1065</v>
      </c>
      <c r="H339" s="147" t="s">
        <v>19</v>
      </c>
      <c r="I339" s="149"/>
      <c r="L339" s="145"/>
      <c r="M339" s="150"/>
      <c r="T339" s="151"/>
      <c r="AT339" s="147" t="s">
        <v>142</v>
      </c>
      <c r="AU339" s="147" t="s">
        <v>81</v>
      </c>
      <c r="AV339" s="12" t="s">
        <v>34</v>
      </c>
      <c r="AW339" s="12" t="s">
        <v>33</v>
      </c>
      <c r="AX339" s="12" t="s">
        <v>73</v>
      </c>
      <c r="AY339" s="147" t="s">
        <v>131</v>
      </c>
    </row>
    <row r="340" spans="2:65" s="13" customFormat="1" ht="10.199999999999999">
      <c r="B340" s="152"/>
      <c r="D340" s="146" t="s">
        <v>142</v>
      </c>
      <c r="E340" s="153" t="s">
        <v>19</v>
      </c>
      <c r="F340" s="154" t="s">
        <v>34</v>
      </c>
      <c r="H340" s="155">
        <v>1</v>
      </c>
      <c r="I340" s="156"/>
      <c r="L340" s="152"/>
      <c r="M340" s="157"/>
      <c r="T340" s="158"/>
      <c r="AT340" s="153" t="s">
        <v>142</v>
      </c>
      <c r="AU340" s="153" t="s">
        <v>81</v>
      </c>
      <c r="AV340" s="13" t="s">
        <v>81</v>
      </c>
      <c r="AW340" s="13" t="s">
        <v>33</v>
      </c>
      <c r="AX340" s="13" t="s">
        <v>73</v>
      </c>
      <c r="AY340" s="153" t="s">
        <v>131</v>
      </c>
    </row>
    <row r="341" spans="2:65" s="14" customFormat="1" ht="10.199999999999999">
      <c r="B341" s="159"/>
      <c r="D341" s="146" t="s">
        <v>142</v>
      </c>
      <c r="E341" s="160" t="s">
        <v>19</v>
      </c>
      <c r="F341" s="161" t="s">
        <v>147</v>
      </c>
      <c r="H341" s="162">
        <v>1</v>
      </c>
      <c r="I341" s="163"/>
      <c r="L341" s="159"/>
      <c r="M341" s="164"/>
      <c r="T341" s="165"/>
      <c r="AT341" s="160" t="s">
        <v>142</v>
      </c>
      <c r="AU341" s="160" t="s">
        <v>81</v>
      </c>
      <c r="AV341" s="14" t="s">
        <v>87</v>
      </c>
      <c r="AW341" s="14" t="s">
        <v>33</v>
      </c>
      <c r="AX341" s="14" t="s">
        <v>34</v>
      </c>
      <c r="AY341" s="160" t="s">
        <v>131</v>
      </c>
    </row>
    <row r="342" spans="2:65" s="1" customFormat="1" ht="37.799999999999997" customHeight="1">
      <c r="B342" s="33"/>
      <c r="C342" s="128" t="s">
        <v>504</v>
      </c>
      <c r="D342" s="128" t="s">
        <v>134</v>
      </c>
      <c r="E342" s="129" t="s">
        <v>483</v>
      </c>
      <c r="F342" s="130" t="s">
        <v>484</v>
      </c>
      <c r="G342" s="131" t="s">
        <v>214</v>
      </c>
      <c r="H342" s="132">
        <v>11</v>
      </c>
      <c r="I342" s="133"/>
      <c r="J342" s="134">
        <f>ROUND(I342*H342,2)</f>
        <v>0</v>
      </c>
      <c r="K342" s="130" t="s">
        <v>138</v>
      </c>
      <c r="L342" s="33"/>
      <c r="M342" s="135" t="s">
        <v>19</v>
      </c>
      <c r="N342" s="136" t="s">
        <v>44</v>
      </c>
      <c r="P342" s="137">
        <f>O342*H342</f>
        <v>0</v>
      </c>
      <c r="Q342" s="137">
        <v>2.0999999999999999E-3</v>
      </c>
      <c r="R342" s="137">
        <f>Q342*H342</f>
        <v>2.3099999999999999E-2</v>
      </c>
      <c r="S342" s="137">
        <v>0</v>
      </c>
      <c r="T342" s="138">
        <f>S342*H342</f>
        <v>0</v>
      </c>
      <c r="AR342" s="139" t="s">
        <v>175</v>
      </c>
      <c r="AT342" s="139" t="s">
        <v>134</v>
      </c>
      <c r="AU342" s="139" t="s">
        <v>81</v>
      </c>
      <c r="AY342" s="18" t="s">
        <v>131</v>
      </c>
      <c r="BE342" s="140">
        <f>IF(N342="základní",J342,0)</f>
        <v>0</v>
      </c>
      <c r="BF342" s="140">
        <f>IF(N342="snížená",J342,0)</f>
        <v>0</v>
      </c>
      <c r="BG342" s="140">
        <f>IF(N342="zákl. přenesená",J342,0)</f>
        <v>0</v>
      </c>
      <c r="BH342" s="140">
        <f>IF(N342="sníž. přenesená",J342,0)</f>
        <v>0</v>
      </c>
      <c r="BI342" s="140">
        <f>IF(N342="nulová",J342,0)</f>
        <v>0</v>
      </c>
      <c r="BJ342" s="18" t="s">
        <v>34</v>
      </c>
      <c r="BK342" s="140">
        <f>ROUND(I342*H342,2)</f>
        <v>0</v>
      </c>
      <c r="BL342" s="18" t="s">
        <v>175</v>
      </c>
      <c r="BM342" s="139" t="s">
        <v>1138</v>
      </c>
    </row>
    <row r="343" spans="2:65" s="1" customFormat="1" ht="10.199999999999999" hidden="1">
      <c r="B343" s="33"/>
      <c r="D343" s="141" t="s">
        <v>140</v>
      </c>
      <c r="F343" s="142" t="s">
        <v>486</v>
      </c>
      <c r="I343" s="143"/>
      <c r="L343" s="33"/>
      <c r="M343" s="144"/>
      <c r="T343" s="54"/>
      <c r="AT343" s="18" t="s">
        <v>140</v>
      </c>
      <c r="AU343" s="18" t="s">
        <v>81</v>
      </c>
    </row>
    <row r="344" spans="2:65" s="12" customFormat="1" ht="10.199999999999999">
      <c r="B344" s="145"/>
      <c r="D344" s="146" t="s">
        <v>142</v>
      </c>
      <c r="E344" s="147" t="s">
        <v>19</v>
      </c>
      <c r="F344" s="148" t="s">
        <v>1065</v>
      </c>
      <c r="H344" s="147" t="s">
        <v>19</v>
      </c>
      <c r="I344" s="149"/>
      <c r="L344" s="145"/>
      <c r="M344" s="150"/>
      <c r="T344" s="151"/>
      <c r="AT344" s="147" t="s">
        <v>142</v>
      </c>
      <c r="AU344" s="147" t="s">
        <v>81</v>
      </c>
      <c r="AV344" s="12" t="s">
        <v>34</v>
      </c>
      <c r="AW344" s="12" t="s">
        <v>33</v>
      </c>
      <c r="AX344" s="12" t="s">
        <v>73</v>
      </c>
      <c r="AY344" s="147" t="s">
        <v>131</v>
      </c>
    </row>
    <row r="345" spans="2:65" s="13" customFormat="1" ht="10.199999999999999">
      <c r="B345" s="152"/>
      <c r="D345" s="146" t="s">
        <v>142</v>
      </c>
      <c r="E345" s="153" t="s">
        <v>19</v>
      </c>
      <c r="F345" s="154" t="s">
        <v>1128</v>
      </c>
      <c r="H345" s="155">
        <v>11</v>
      </c>
      <c r="I345" s="156"/>
      <c r="L345" s="152"/>
      <c r="M345" s="157"/>
      <c r="T345" s="158"/>
      <c r="AT345" s="153" t="s">
        <v>142</v>
      </c>
      <c r="AU345" s="153" t="s">
        <v>81</v>
      </c>
      <c r="AV345" s="13" t="s">
        <v>81</v>
      </c>
      <c r="AW345" s="13" t="s">
        <v>33</v>
      </c>
      <c r="AX345" s="13" t="s">
        <v>73</v>
      </c>
      <c r="AY345" s="153" t="s">
        <v>131</v>
      </c>
    </row>
    <row r="346" spans="2:65" s="14" customFormat="1" ht="10.199999999999999">
      <c r="B346" s="159"/>
      <c r="D346" s="146" t="s">
        <v>142</v>
      </c>
      <c r="E346" s="160" t="s">
        <v>19</v>
      </c>
      <c r="F346" s="161" t="s">
        <v>147</v>
      </c>
      <c r="H346" s="162">
        <v>11</v>
      </c>
      <c r="I346" s="163"/>
      <c r="L346" s="159"/>
      <c r="M346" s="164"/>
      <c r="T346" s="165"/>
      <c r="AT346" s="160" t="s">
        <v>142</v>
      </c>
      <c r="AU346" s="160" t="s">
        <v>81</v>
      </c>
      <c r="AV346" s="14" t="s">
        <v>87</v>
      </c>
      <c r="AW346" s="14" t="s">
        <v>33</v>
      </c>
      <c r="AX346" s="14" t="s">
        <v>34</v>
      </c>
      <c r="AY346" s="160" t="s">
        <v>131</v>
      </c>
    </row>
    <row r="347" spans="2:65" s="1" customFormat="1" ht="49.05" customHeight="1">
      <c r="B347" s="33"/>
      <c r="C347" s="128" t="s">
        <v>514</v>
      </c>
      <c r="D347" s="128" t="s">
        <v>134</v>
      </c>
      <c r="E347" s="129" t="s">
        <v>894</v>
      </c>
      <c r="F347" s="130" t="s">
        <v>895</v>
      </c>
      <c r="G347" s="131" t="s">
        <v>252</v>
      </c>
      <c r="H347" s="132">
        <v>0.215</v>
      </c>
      <c r="I347" s="133"/>
      <c r="J347" s="134">
        <f>ROUND(I347*H347,2)</f>
        <v>0</v>
      </c>
      <c r="K347" s="130" t="s">
        <v>138</v>
      </c>
      <c r="L347" s="33"/>
      <c r="M347" s="135" t="s">
        <v>19</v>
      </c>
      <c r="N347" s="136" t="s">
        <v>44</v>
      </c>
      <c r="P347" s="137">
        <f>O347*H347</f>
        <v>0</v>
      </c>
      <c r="Q347" s="137">
        <v>0</v>
      </c>
      <c r="R347" s="137">
        <f>Q347*H347</f>
        <v>0</v>
      </c>
      <c r="S347" s="137">
        <v>0</v>
      </c>
      <c r="T347" s="138">
        <f>S347*H347</f>
        <v>0</v>
      </c>
      <c r="AR347" s="139" t="s">
        <v>175</v>
      </c>
      <c r="AT347" s="139" t="s">
        <v>134</v>
      </c>
      <c r="AU347" s="139" t="s">
        <v>81</v>
      </c>
      <c r="AY347" s="18" t="s">
        <v>131</v>
      </c>
      <c r="BE347" s="140">
        <f>IF(N347="základní",J347,0)</f>
        <v>0</v>
      </c>
      <c r="BF347" s="140">
        <f>IF(N347="snížená",J347,0)</f>
        <v>0</v>
      </c>
      <c r="BG347" s="140">
        <f>IF(N347="zákl. přenesená",J347,0)</f>
        <v>0</v>
      </c>
      <c r="BH347" s="140">
        <f>IF(N347="sníž. přenesená",J347,0)</f>
        <v>0</v>
      </c>
      <c r="BI347" s="140">
        <f>IF(N347="nulová",J347,0)</f>
        <v>0</v>
      </c>
      <c r="BJ347" s="18" t="s">
        <v>34</v>
      </c>
      <c r="BK347" s="140">
        <f>ROUND(I347*H347,2)</f>
        <v>0</v>
      </c>
      <c r="BL347" s="18" t="s">
        <v>175</v>
      </c>
      <c r="BM347" s="139" t="s">
        <v>1139</v>
      </c>
    </row>
    <row r="348" spans="2:65" s="1" customFormat="1" ht="10.199999999999999" hidden="1">
      <c r="B348" s="33"/>
      <c r="D348" s="141" t="s">
        <v>140</v>
      </c>
      <c r="F348" s="142" t="s">
        <v>897</v>
      </c>
      <c r="I348" s="143"/>
      <c r="L348" s="33"/>
      <c r="M348" s="144"/>
      <c r="T348" s="54"/>
      <c r="AT348" s="18" t="s">
        <v>140</v>
      </c>
      <c r="AU348" s="18" t="s">
        <v>81</v>
      </c>
    </row>
    <row r="349" spans="2:65" s="11" customFormat="1" ht="22.8" customHeight="1">
      <c r="B349" s="116"/>
      <c r="D349" s="117" t="s">
        <v>72</v>
      </c>
      <c r="E349" s="126" t="s">
        <v>492</v>
      </c>
      <c r="F349" s="126" t="s">
        <v>493</v>
      </c>
      <c r="I349" s="119"/>
      <c r="J349" s="127">
        <f>BK349</f>
        <v>0</v>
      </c>
      <c r="L349" s="116"/>
      <c r="M349" s="121"/>
      <c r="P349" s="122">
        <f>SUM(P350:P356)</f>
        <v>0</v>
      </c>
      <c r="R349" s="122">
        <f>SUM(R350:R356)</f>
        <v>9.4676399999999994E-3</v>
      </c>
      <c r="T349" s="123">
        <f>SUM(T350:T356)</f>
        <v>0</v>
      </c>
      <c r="AR349" s="117" t="s">
        <v>81</v>
      </c>
      <c r="AT349" s="124" t="s">
        <v>72</v>
      </c>
      <c r="AU349" s="124" t="s">
        <v>34</v>
      </c>
      <c r="AY349" s="117" t="s">
        <v>131</v>
      </c>
      <c r="BK349" s="125">
        <f>SUM(BK350:BK356)</f>
        <v>0</v>
      </c>
    </row>
    <row r="350" spans="2:65" s="1" customFormat="1" ht="16.5" customHeight="1">
      <c r="B350" s="33"/>
      <c r="C350" s="128" t="s">
        <v>375</v>
      </c>
      <c r="D350" s="128" t="s">
        <v>134</v>
      </c>
      <c r="E350" s="129" t="s">
        <v>495</v>
      </c>
      <c r="F350" s="130" t="s">
        <v>496</v>
      </c>
      <c r="G350" s="131" t="s">
        <v>137</v>
      </c>
      <c r="H350" s="132">
        <v>67.626000000000005</v>
      </c>
      <c r="I350" s="133"/>
      <c r="J350" s="134">
        <f>ROUND(I350*H350,2)</f>
        <v>0</v>
      </c>
      <c r="K350" s="130" t="s">
        <v>138</v>
      </c>
      <c r="L350" s="33"/>
      <c r="M350" s="135" t="s">
        <v>19</v>
      </c>
      <c r="N350" s="136" t="s">
        <v>44</v>
      </c>
      <c r="P350" s="137">
        <f>O350*H350</f>
        <v>0</v>
      </c>
      <c r="Q350" s="137">
        <v>1.3999999999999999E-4</v>
      </c>
      <c r="R350" s="137">
        <f>Q350*H350</f>
        <v>9.4676399999999994E-3</v>
      </c>
      <c r="S350" s="137">
        <v>0</v>
      </c>
      <c r="T350" s="138">
        <f>S350*H350</f>
        <v>0</v>
      </c>
      <c r="AR350" s="139" t="s">
        <v>175</v>
      </c>
      <c r="AT350" s="139" t="s">
        <v>134</v>
      </c>
      <c r="AU350" s="139" t="s">
        <v>81</v>
      </c>
      <c r="AY350" s="18" t="s">
        <v>131</v>
      </c>
      <c r="BE350" s="140">
        <f>IF(N350="základní",J350,0)</f>
        <v>0</v>
      </c>
      <c r="BF350" s="140">
        <f>IF(N350="snížená",J350,0)</f>
        <v>0</v>
      </c>
      <c r="BG350" s="140">
        <f>IF(N350="zákl. přenesená",J350,0)</f>
        <v>0</v>
      </c>
      <c r="BH350" s="140">
        <f>IF(N350="sníž. přenesená",J350,0)</f>
        <v>0</v>
      </c>
      <c r="BI350" s="140">
        <f>IF(N350="nulová",J350,0)</f>
        <v>0</v>
      </c>
      <c r="BJ350" s="18" t="s">
        <v>34</v>
      </c>
      <c r="BK350" s="140">
        <f>ROUND(I350*H350,2)</f>
        <v>0</v>
      </c>
      <c r="BL350" s="18" t="s">
        <v>175</v>
      </c>
      <c r="BM350" s="139" t="s">
        <v>1140</v>
      </c>
    </row>
    <row r="351" spans="2:65" s="1" customFormat="1" ht="10.199999999999999" hidden="1">
      <c r="B351" s="33"/>
      <c r="D351" s="141" t="s">
        <v>140</v>
      </c>
      <c r="F351" s="142" t="s">
        <v>498</v>
      </c>
      <c r="I351" s="143"/>
      <c r="L351" s="33"/>
      <c r="M351" s="144"/>
      <c r="T351" s="54"/>
      <c r="AT351" s="18" t="s">
        <v>140</v>
      </c>
      <c r="AU351" s="18" t="s">
        <v>81</v>
      </c>
    </row>
    <row r="352" spans="2:65" s="12" customFormat="1" ht="10.199999999999999">
      <c r="B352" s="145"/>
      <c r="D352" s="146" t="s">
        <v>142</v>
      </c>
      <c r="E352" s="147" t="s">
        <v>19</v>
      </c>
      <c r="F352" s="148" t="s">
        <v>1141</v>
      </c>
      <c r="H352" s="147" t="s">
        <v>19</v>
      </c>
      <c r="I352" s="149"/>
      <c r="L352" s="145"/>
      <c r="M352" s="150"/>
      <c r="T352" s="151"/>
      <c r="AT352" s="147" t="s">
        <v>142</v>
      </c>
      <c r="AU352" s="147" t="s">
        <v>81</v>
      </c>
      <c r="AV352" s="12" t="s">
        <v>34</v>
      </c>
      <c r="AW352" s="12" t="s">
        <v>33</v>
      </c>
      <c r="AX352" s="12" t="s">
        <v>73</v>
      </c>
      <c r="AY352" s="147" t="s">
        <v>131</v>
      </c>
    </row>
    <row r="353" spans="2:65" s="13" customFormat="1" ht="10.199999999999999">
      <c r="B353" s="152"/>
      <c r="D353" s="146" t="s">
        <v>142</v>
      </c>
      <c r="E353" s="153" t="s">
        <v>19</v>
      </c>
      <c r="F353" s="154" t="s">
        <v>1142</v>
      </c>
      <c r="H353" s="155">
        <v>27.547999999999998</v>
      </c>
      <c r="I353" s="156"/>
      <c r="L353" s="152"/>
      <c r="M353" s="157"/>
      <c r="T353" s="158"/>
      <c r="AT353" s="153" t="s">
        <v>142</v>
      </c>
      <c r="AU353" s="153" t="s">
        <v>81</v>
      </c>
      <c r="AV353" s="13" t="s">
        <v>81</v>
      </c>
      <c r="AW353" s="13" t="s">
        <v>33</v>
      </c>
      <c r="AX353" s="13" t="s">
        <v>73</v>
      </c>
      <c r="AY353" s="153" t="s">
        <v>131</v>
      </c>
    </row>
    <row r="354" spans="2:65" s="12" customFormat="1" ht="10.199999999999999">
      <c r="B354" s="145"/>
      <c r="D354" s="146" t="s">
        <v>142</v>
      </c>
      <c r="E354" s="147" t="s">
        <v>19</v>
      </c>
      <c r="F354" s="148" t="s">
        <v>1143</v>
      </c>
      <c r="H354" s="147" t="s">
        <v>19</v>
      </c>
      <c r="I354" s="149"/>
      <c r="L354" s="145"/>
      <c r="M354" s="150"/>
      <c r="T354" s="151"/>
      <c r="AT354" s="147" t="s">
        <v>142</v>
      </c>
      <c r="AU354" s="147" t="s">
        <v>81</v>
      </c>
      <c r="AV354" s="12" t="s">
        <v>34</v>
      </c>
      <c r="AW354" s="12" t="s">
        <v>33</v>
      </c>
      <c r="AX354" s="12" t="s">
        <v>73</v>
      </c>
      <c r="AY354" s="147" t="s">
        <v>131</v>
      </c>
    </row>
    <row r="355" spans="2:65" s="13" customFormat="1" ht="10.199999999999999">
      <c r="B355" s="152"/>
      <c r="D355" s="146" t="s">
        <v>142</v>
      </c>
      <c r="E355" s="153" t="s">
        <v>19</v>
      </c>
      <c r="F355" s="154" t="s">
        <v>1066</v>
      </c>
      <c r="H355" s="155">
        <v>40.078000000000003</v>
      </c>
      <c r="I355" s="156"/>
      <c r="L355" s="152"/>
      <c r="M355" s="157"/>
      <c r="T355" s="158"/>
      <c r="AT355" s="153" t="s">
        <v>142</v>
      </c>
      <c r="AU355" s="153" t="s">
        <v>81</v>
      </c>
      <c r="AV355" s="13" t="s">
        <v>81</v>
      </c>
      <c r="AW355" s="13" t="s">
        <v>33</v>
      </c>
      <c r="AX355" s="13" t="s">
        <v>73</v>
      </c>
      <c r="AY355" s="153" t="s">
        <v>131</v>
      </c>
    </row>
    <row r="356" spans="2:65" s="14" customFormat="1" ht="10.199999999999999">
      <c r="B356" s="159"/>
      <c r="D356" s="146" t="s">
        <v>142</v>
      </c>
      <c r="E356" s="160" t="s">
        <v>19</v>
      </c>
      <c r="F356" s="161" t="s">
        <v>147</v>
      </c>
      <c r="H356" s="162">
        <v>67.626000000000005</v>
      </c>
      <c r="I356" s="163"/>
      <c r="L356" s="159"/>
      <c r="M356" s="164"/>
      <c r="T356" s="165"/>
      <c r="AT356" s="160" t="s">
        <v>142</v>
      </c>
      <c r="AU356" s="160" t="s">
        <v>81</v>
      </c>
      <c r="AV356" s="14" t="s">
        <v>87</v>
      </c>
      <c r="AW356" s="14" t="s">
        <v>33</v>
      </c>
      <c r="AX356" s="14" t="s">
        <v>34</v>
      </c>
      <c r="AY356" s="160" t="s">
        <v>131</v>
      </c>
    </row>
    <row r="357" spans="2:65" s="11" customFormat="1" ht="25.95" customHeight="1">
      <c r="B357" s="116"/>
      <c r="D357" s="117" t="s">
        <v>72</v>
      </c>
      <c r="E357" s="118" t="s">
        <v>291</v>
      </c>
      <c r="F357" s="118" t="s">
        <v>511</v>
      </c>
      <c r="I357" s="119"/>
      <c r="J357" s="120">
        <f>BK357</f>
        <v>0</v>
      </c>
      <c r="L357" s="116"/>
      <c r="M357" s="121"/>
      <c r="P357" s="122">
        <f>P358</f>
        <v>0</v>
      </c>
      <c r="R357" s="122">
        <f>R358</f>
        <v>0</v>
      </c>
      <c r="T357" s="123">
        <f>T358</f>
        <v>0</v>
      </c>
      <c r="AR357" s="117" t="s">
        <v>84</v>
      </c>
      <c r="AT357" s="124" t="s">
        <v>72</v>
      </c>
      <c r="AU357" s="124" t="s">
        <v>73</v>
      </c>
      <c r="AY357" s="117" t="s">
        <v>131</v>
      </c>
      <c r="BK357" s="125">
        <f>BK358</f>
        <v>0</v>
      </c>
    </row>
    <row r="358" spans="2:65" s="11" customFormat="1" ht="22.8" customHeight="1">
      <c r="B358" s="116"/>
      <c r="D358" s="117" t="s">
        <v>72</v>
      </c>
      <c r="E358" s="126" t="s">
        <v>512</v>
      </c>
      <c r="F358" s="126" t="s">
        <v>513</v>
      </c>
      <c r="I358" s="119"/>
      <c r="J358" s="127">
        <f>BK358</f>
        <v>0</v>
      </c>
      <c r="L358" s="116"/>
      <c r="M358" s="121"/>
      <c r="P358" s="122">
        <f>SUM(P359:P375)</f>
        <v>0</v>
      </c>
      <c r="R358" s="122">
        <f>SUM(R359:R375)</f>
        <v>0</v>
      </c>
      <c r="T358" s="123">
        <f>SUM(T359:T375)</f>
        <v>0</v>
      </c>
      <c r="AR358" s="117" t="s">
        <v>84</v>
      </c>
      <c r="AT358" s="124" t="s">
        <v>72</v>
      </c>
      <c r="AU358" s="124" t="s">
        <v>34</v>
      </c>
      <c r="AY358" s="117" t="s">
        <v>131</v>
      </c>
      <c r="BK358" s="125">
        <f>SUM(BK359:BK375)</f>
        <v>0</v>
      </c>
    </row>
    <row r="359" spans="2:65" s="1" customFormat="1" ht="24.15" customHeight="1">
      <c r="B359" s="33"/>
      <c r="C359" s="128" t="s">
        <v>529</v>
      </c>
      <c r="D359" s="128" t="s">
        <v>134</v>
      </c>
      <c r="E359" s="129" t="s">
        <v>515</v>
      </c>
      <c r="F359" s="130" t="s">
        <v>516</v>
      </c>
      <c r="G359" s="131" t="s">
        <v>214</v>
      </c>
      <c r="H359" s="132">
        <v>52.05</v>
      </c>
      <c r="I359" s="133"/>
      <c r="J359" s="134">
        <f>ROUND(I359*H359,2)</f>
        <v>0</v>
      </c>
      <c r="K359" s="130" t="s">
        <v>138</v>
      </c>
      <c r="L359" s="33"/>
      <c r="M359" s="135" t="s">
        <v>19</v>
      </c>
      <c r="N359" s="136" t="s">
        <v>44</v>
      </c>
      <c r="P359" s="137">
        <f>O359*H359</f>
        <v>0</v>
      </c>
      <c r="Q359" s="137">
        <v>0</v>
      </c>
      <c r="R359" s="137">
        <f>Q359*H359</f>
        <v>0</v>
      </c>
      <c r="S359" s="137">
        <v>0</v>
      </c>
      <c r="T359" s="138">
        <f>S359*H359</f>
        <v>0</v>
      </c>
      <c r="AR359" s="139" t="s">
        <v>517</v>
      </c>
      <c r="AT359" s="139" t="s">
        <v>134</v>
      </c>
      <c r="AU359" s="139" t="s">
        <v>81</v>
      </c>
      <c r="AY359" s="18" t="s">
        <v>131</v>
      </c>
      <c r="BE359" s="140">
        <f>IF(N359="základní",J359,0)</f>
        <v>0</v>
      </c>
      <c r="BF359" s="140">
        <f>IF(N359="snížená",J359,0)</f>
        <v>0</v>
      </c>
      <c r="BG359" s="140">
        <f>IF(N359="zákl. přenesená",J359,0)</f>
        <v>0</v>
      </c>
      <c r="BH359" s="140">
        <f>IF(N359="sníž. přenesená",J359,0)</f>
        <v>0</v>
      </c>
      <c r="BI359" s="140">
        <f>IF(N359="nulová",J359,0)</f>
        <v>0</v>
      </c>
      <c r="BJ359" s="18" t="s">
        <v>34</v>
      </c>
      <c r="BK359" s="140">
        <f>ROUND(I359*H359,2)</f>
        <v>0</v>
      </c>
      <c r="BL359" s="18" t="s">
        <v>517</v>
      </c>
      <c r="BM359" s="139" t="s">
        <v>1144</v>
      </c>
    </row>
    <row r="360" spans="2:65" s="1" customFormat="1" ht="10.199999999999999" hidden="1">
      <c r="B360" s="33"/>
      <c r="D360" s="141" t="s">
        <v>140</v>
      </c>
      <c r="F360" s="142" t="s">
        <v>519</v>
      </c>
      <c r="I360" s="143"/>
      <c r="L360" s="33"/>
      <c r="M360" s="144"/>
      <c r="T360" s="54"/>
      <c r="AT360" s="18" t="s">
        <v>140</v>
      </c>
      <c r="AU360" s="18" t="s">
        <v>81</v>
      </c>
    </row>
    <row r="361" spans="2:65" s="1" customFormat="1" ht="19.2">
      <c r="B361" s="33"/>
      <c r="D361" s="146" t="s">
        <v>368</v>
      </c>
      <c r="F361" s="183" t="s">
        <v>520</v>
      </c>
      <c r="I361" s="143"/>
      <c r="L361" s="33"/>
      <c r="M361" s="144"/>
      <c r="T361" s="54"/>
      <c r="AT361" s="18" t="s">
        <v>368</v>
      </c>
      <c r="AU361" s="18" t="s">
        <v>81</v>
      </c>
    </row>
    <row r="362" spans="2:65" s="12" customFormat="1" ht="10.199999999999999">
      <c r="B362" s="145"/>
      <c r="D362" s="146" t="s">
        <v>142</v>
      </c>
      <c r="E362" s="147" t="s">
        <v>19</v>
      </c>
      <c r="F362" s="148" t="s">
        <v>1145</v>
      </c>
      <c r="H362" s="147" t="s">
        <v>19</v>
      </c>
      <c r="I362" s="149"/>
      <c r="L362" s="145"/>
      <c r="M362" s="150"/>
      <c r="T362" s="151"/>
      <c r="AT362" s="147" t="s">
        <v>142</v>
      </c>
      <c r="AU362" s="147" t="s">
        <v>81</v>
      </c>
      <c r="AV362" s="12" t="s">
        <v>34</v>
      </c>
      <c r="AW362" s="12" t="s">
        <v>33</v>
      </c>
      <c r="AX362" s="12" t="s">
        <v>73</v>
      </c>
      <c r="AY362" s="147" t="s">
        <v>131</v>
      </c>
    </row>
    <row r="363" spans="2:65" s="13" customFormat="1" ht="10.199999999999999">
      <c r="B363" s="152"/>
      <c r="D363" s="146" t="s">
        <v>142</v>
      </c>
      <c r="E363" s="153" t="s">
        <v>19</v>
      </c>
      <c r="F363" s="154" t="s">
        <v>1146</v>
      </c>
      <c r="H363" s="155">
        <v>43.3</v>
      </c>
      <c r="I363" s="156"/>
      <c r="L363" s="152"/>
      <c r="M363" s="157"/>
      <c r="T363" s="158"/>
      <c r="AT363" s="153" t="s">
        <v>142</v>
      </c>
      <c r="AU363" s="153" t="s">
        <v>81</v>
      </c>
      <c r="AV363" s="13" t="s">
        <v>81</v>
      </c>
      <c r="AW363" s="13" t="s">
        <v>33</v>
      </c>
      <c r="AX363" s="13" t="s">
        <v>73</v>
      </c>
      <c r="AY363" s="153" t="s">
        <v>131</v>
      </c>
    </row>
    <row r="364" spans="2:65" s="12" customFormat="1" ht="10.199999999999999">
      <c r="B364" s="145"/>
      <c r="D364" s="146" t="s">
        <v>142</v>
      </c>
      <c r="E364" s="147" t="s">
        <v>19</v>
      </c>
      <c r="F364" s="148" t="s">
        <v>1147</v>
      </c>
      <c r="H364" s="147" t="s">
        <v>19</v>
      </c>
      <c r="I364" s="149"/>
      <c r="L364" s="145"/>
      <c r="M364" s="150"/>
      <c r="T364" s="151"/>
      <c r="AT364" s="147" t="s">
        <v>142</v>
      </c>
      <c r="AU364" s="147" t="s">
        <v>81</v>
      </c>
      <c r="AV364" s="12" t="s">
        <v>34</v>
      </c>
      <c r="AW364" s="12" t="s">
        <v>33</v>
      </c>
      <c r="AX364" s="12" t="s">
        <v>73</v>
      </c>
      <c r="AY364" s="147" t="s">
        <v>131</v>
      </c>
    </row>
    <row r="365" spans="2:65" s="13" customFormat="1" ht="10.199999999999999">
      <c r="B365" s="152"/>
      <c r="D365" s="146" t="s">
        <v>142</v>
      </c>
      <c r="E365" s="153" t="s">
        <v>19</v>
      </c>
      <c r="F365" s="154" t="s">
        <v>1148</v>
      </c>
      <c r="H365" s="155">
        <v>8.75</v>
      </c>
      <c r="I365" s="156"/>
      <c r="L365" s="152"/>
      <c r="M365" s="157"/>
      <c r="T365" s="158"/>
      <c r="AT365" s="153" t="s">
        <v>142</v>
      </c>
      <c r="AU365" s="153" t="s">
        <v>81</v>
      </c>
      <c r="AV365" s="13" t="s">
        <v>81</v>
      </c>
      <c r="AW365" s="13" t="s">
        <v>33</v>
      </c>
      <c r="AX365" s="13" t="s">
        <v>73</v>
      </c>
      <c r="AY365" s="153" t="s">
        <v>131</v>
      </c>
    </row>
    <row r="366" spans="2:65" s="14" customFormat="1" ht="10.199999999999999">
      <c r="B366" s="159"/>
      <c r="D366" s="146" t="s">
        <v>142</v>
      </c>
      <c r="E366" s="160" t="s">
        <v>19</v>
      </c>
      <c r="F366" s="161" t="s">
        <v>147</v>
      </c>
      <c r="H366" s="162">
        <v>52.05</v>
      </c>
      <c r="I366" s="163"/>
      <c r="L366" s="159"/>
      <c r="M366" s="164"/>
      <c r="T366" s="165"/>
      <c r="AT366" s="160" t="s">
        <v>142</v>
      </c>
      <c r="AU366" s="160" t="s">
        <v>81</v>
      </c>
      <c r="AV366" s="14" t="s">
        <v>87</v>
      </c>
      <c r="AW366" s="14" t="s">
        <v>33</v>
      </c>
      <c r="AX366" s="14" t="s">
        <v>34</v>
      </c>
      <c r="AY366" s="160" t="s">
        <v>131</v>
      </c>
    </row>
    <row r="367" spans="2:65" s="1" customFormat="1" ht="49.05" customHeight="1">
      <c r="B367" s="33"/>
      <c r="C367" s="128" t="s">
        <v>517</v>
      </c>
      <c r="D367" s="128" t="s">
        <v>134</v>
      </c>
      <c r="E367" s="129" t="s">
        <v>525</v>
      </c>
      <c r="F367" s="130" t="s">
        <v>526</v>
      </c>
      <c r="G367" s="131" t="s">
        <v>325</v>
      </c>
      <c r="H367" s="132">
        <v>1</v>
      </c>
      <c r="I367" s="133"/>
      <c r="J367" s="134">
        <f>ROUND(I367*H367,2)</f>
        <v>0</v>
      </c>
      <c r="K367" s="130" t="s">
        <v>138</v>
      </c>
      <c r="L367" s="33"/>
      <c r="M367" s="135" t="s">
        <v>19</v>
      </c>
      <c r="N367" s="136" t="s">
        <v>44</v>
      </c>
      <c r="P367" s="137">
        <f>O367*H367</f>
        <v>0</v>
      </c>
      <c r="Q367" s="137">
        <v>0</v>
      </c>
      <c r="R367" s="137">
        <f>Q367*H367</f>
        <v>0</v>
      </c>
      <c r="S367" s="137">
        <v>0</v>
      </c>
      <c r="T367" s="138">
        <f>S367*H367</f>
        <v>0</v>
      </c>
      <c r="AR367" s="139" t="s">
        <v>517</v>
      </c>
      <c r="AT367" s="139" t="s">
        <v>134</v>
      </c>
      <c r="AU367" s="139" t="s">
        <v>81</v>
      </c>
      <c r="AY367" s="18" t="s">
        <v>131</v>
      </c>
      <c r="BE367" s="140">
        <f>IF(N367="základní",J367,0)</f>
        <v>0</v>
      </c>
      <c r="BF367" s="140">
        <f>IF(N367="snížená",J367,0)</f>
        <v>0</v>
      </c>
      <c r="BG367" s="140">
        <f>IF(N367="zákl. přenesená",J367,0)</f>
        <v>0</v>
      </c>
      <c r="BH367" s="140">
        <f>IF(N367="sníž. přenesená",J367,0)</f>
        <v>0</v>
      </c>
      <c r="BI367" s="140">
        <f>IF(N367="nulová",J367,0)</f>
        <v>0</v>
      </c>
      <c r="BJ367" s="18" t="s">
        <v>34</v>
      </c>
      <c r="BK367" s="140">
        <f>ROUND(I367*H367,2)</f>
        <v>0</v>
      </c>
      <c r="BL367" s="18" t="s">
        <v>517</v>
      </c>
      <c r="BM367" s="139" t="s">
        <v>1149</v>
      </c>
    </row>
    <row r="368" spans="2:65" s="1" customFormat="1" ht="10.199999999999999" hidden="1">
      <c r="B368" s="33"/>
      <c r="D368" s="141" t="s">
        <v>140</v>
      </c>
      <c r="F368" s="142" t="s">
        <v>528</v>
      </c>
      <c r="I368" s="143"/>
      <c r="L368" s="33"/>
      <c r="M368" s="144"/>
      <c r="T368" s="54"/>
      <c r="AT368" s="18" t="s">
        <v>140</v>
      </c>
      <c r="AU368" s="18" t="s">
        <v>81</v>
      </c>
    </row>
    <row r="369" spans="2:65" s="1" customFormat="1" ht="24.15" customHeight="1">
      <c r="B369" s="33"/>
      <c r="C369" s="128" t="s">
        <v>542</v>
      </c>
      <c r="D369" s="128" t="s">
        <v>134</v>
      </c>
      <c r="E369" s="129" t="s">
        <v>530</v>
      </c>
      <c r="F369" s="130" t="s">
        <v>531</v>
      </c>
      <c r="G369" s="131" t="s">
        <v>214</v>
      </c>
      <c r="H369" s="132">
        <v>52.05</v>
      </c>
      <c r="I369" s="133"/>
      <c r="J369" s="134">
        <f>ROUND(I369*H369,2)</f>
        <v>0</v>
      </c>
      <c r="K369" s="130" t="s">
        <v>138</v>
      </c>
      <c r="L369" s="33"/>
      <c r="M369" s="135" t="s">
        <v>19</v>
      </c>
      <c r="N369" s="136" t="s">
        <v>44</v>
      </c>
      <c r="P369" s="137">
        <f>O369*H369</f>
        <v>0</v>
      </c>
      <c r="Q369" s="137">
        <v>0</v>
      </c>
      <c r="R369" s="137">
        <f>Q369*H369</f>
        <v>0</v>
      </c>
      <c r="S369" s="137">
        <v>0</v>
      </c>
      <c r="T369" s="138">
        <f>S369*H369</f>
        <v>0</v>
      </c>
      <c r="AR369" s="139" t="s">
        <v>517</v>
      </c>
      <c r="AT369" s="139" t="s">
        <v>134</v>
      </c>
      <c r="AU369" s="139" t="s">
        <v>81</v>
      </c>
      <c r="AY369" s="18" t="s">
        <v>131</v>
      </c>
      <c r="BE369" s="140">
        <f>IF(N369="základní",J369,0)</f>
        <v>0</v>
      </c>
      <c r="BF369" s="140">
        <f>IF(N369="snížená",J369,0)</f>
        <v>0</v>
      </c>
      <c r="BG369" s="140">
        <f>IF(N369="zákl. přenesená",J369,0)</f>
        <v>0</v>
      </c>
      <c r="BH369" s="140">
        <f>IF(N369="sníž. přenesená",J369,0)</f>
        <v>0</v>
      </c>
      <c r="BI369" s="140">
        <f>IF(N369="nulová",J369,0)</f>
        <v>0</v>
      </c>
      <c r="BJ369" s="18" t="s">
        <v>34</v>
      </c>
      <c r="BK369" s="140">
        <f>ROUND(I369*H369,2)</f>
        <v>0</v>
      </c>
      <c r="BL369" s="18" t="s">
        <v>517</v>
      </c>
      <c r="BM369" s="139" t="s">
        <v>1150</v>
      </c>
    </row>
    <row r="370" spans="2:65" s="1" customFormat="1" ht="10.199999999999999" hidden="1">
      <c r="B370" s="33"/>
      <c r="D370" s="141" t="s">
        <v>140</v>
      </c>
      <c r="F370" s="142" t="s">
        <v>533</v>
      </c>
      <c r="I370" s="143"/>
      <c r="L370" s="33"/>
      <c r="M370" s="144"/>
      <c r="T370" s="54"/>
      <c r="AT370" s="18" t="s">
        <v>140</v>
      </c>
      <c r="AU370" s="18" t="s">
        <v>81</v>
      </c>
    </row>
    <row r="371" spans="2:65" s="12" customFormat="1" ht="10.199999999999999">
      <c r="B371" s="145"/>
      <c r="D371" s="146" t="s">
        <v>142</v>
      </c>
      <c r="E371" s="147" t="s">
        <v>19</v>
      </c>
      <c r="F371" s="148" t="s">
        <v>1145</v>
      </c>
      <c r="H371" s="147" t="s">
        <v>19</v>
      </c>
      <c r="I371" s="149"/>
      <c r="L371" s="145"/>
      <c r="M371" s="150"/>
      <c r="T371" s="151"/>
      <c r="AT371" s="147" t="s">
        <v>142</v>
      </c>
      <c r="AU371" s="147" t="s">
        <v>81</v>
      </c>
      <c r="AV371" s="12" t="s">
        <v>34</v>
      </c>
      <c r="AW371" s="12" t="s">
        <v>33</v>
      </c>
      <c r="AX371" s="12" t="s">
        <v>73</v>
      </c>
      <c r="AY371" s="147" t="s">
        <v>131</v>
      </c>
    </row>
    <row r="372" spans="2:65" s="13" customFormat="1" ht="10.199999999999999">
      <c r="B372" s="152"/>
      <c r="D372" s="146" t="s">
        <v>142</v>
      </c>
      <c r="E372" s="153" t="s">
        <v>19</v>
      </c>
      <c r="F372" s="154" t="s">
        <v>1146</v>
      </c>
      <c r="H372" s="155">
        <v>43.3</v>
      </c>
      <c r="I372" s="156"/>
      <c r="L372" s="152"/>
      <c r="M372" s="157"/>
      <c r="T372" s="158"/>
      <c r="AT372" s="153" t="s">
        <v>142</v>
      </c>
      <c r="AU372" s="153" t="s">
        <v>81</v>
      </c>
      <c r="AV372" s="13" t="s">
        <v>81</v>
      </c>
      <c r="AW372" s="13" t="s">
        <v>33</v>
      </c>
      <c r="AX372" s="13" t="s">
        <v>73</v>
      </c>
      <c r="AY372" s="153" t="s">
        <v>131</v>
      </c>
    </row>
    <row r="373" spans="2:65" s="12" customFormat="1" ht="10.199999999999999">
      <c r="B373" s="145"/>
      <c r="D373" s="146" t="s">
        <v>142</v>
      </c>
      <c r="E373" s="147" t="s">
        <v>19</v>
      </c>
      <c r="F373" s="148" t="s">
        <v>1147</v>
      </c>
      <c r="H373" s="147" t="s">
        <v>19</v>
      </c>
      <c r="I373" s="149"/>
      <c r="L373" s="145"/>
      <c r="M373" s="150"/>
      <c r="T373" s="151"/>
      <c r="AT373" s="147" t="s">
        <v>142</v>
      </c>
      <c r="AU373" s="147" t="s">
        <v>81</v>
      </c>
      <c r="AV373" s="12" t="s">
        <v>34</v>
      </c>
      <c r="AW373" s="12" t="s">
        <v>33</v>
      </c>
      <c r="AX373" s="12" t="s">
        <v>73</v>
      </c>
      <c r="AY373" s="147" t="s">
        <v>131</v>
      </c>
    </row>
    <row r="374" spans="2:65" s="13" customFormat="1" ht="10.199999999999999">
      <c r="B374" s="152"/>
      <c r="D374" s="146" t="s">
        <v>142</v>
      </c>
      <c r="E374" s="153" t="s">
        <v>19</v>
      </c>
      <c r="F374" s="154" t="s">
        <v>1148</v>
      </c>
      <c r="H374" s="155">
        <v>8.75</v>
      </c>
      <c r="I374" s="156"/>
      <c r="L374" s="152"/>
      <c r="M374" s="157"/>
      <c r="T374" s="158"/>
      <c r="AT374" s="153" t="s">
        <v>142</v>
      </c>
      <c r="AU374" s="153" t="s">
        <v>81</v>
      </c>
      <c r="AV374" s="13" t="s">
        <v>81</v>
      </c>
      <c r="AW374" s="13" t="s">
        <v>33</v>
      </c>
      <c r="AX374" s="13" t="s">
        <v>73</v>
      </c>
      <c r="AY374" s="153" t="s">
        <v>131</v>
      </c>
    </row>
    <row r="375" spans="2:65" s="14" customFormat="1" ht="10.199999999999999">
      <c r="B375" s="159"/>
      <c r="D375" s="146" t="s">
        <v>142</v>
      </c>
      <c r="E375" s="160" t="s">
        <v>19</v>
      </c>
      <c r="F375" s="161" t="s">
        <v>147</v>
      </c>
      <c r="H375" s="162">
        <v>52.05</v>
      </c>
      <c r="I375" s="163"/>
      <c r="L375" s="159"/>
      <c r="M375" s="164"/>
      <c r="T375" s="165"/>
      <c r="AT375" s="160" t="s">
        <v>142</v>
      </c>
      <c r="AU375" s="160" t="s">
        <v>81</v>
      </c>
      <c r="AV375" s="14" t="s">
        <v>87</v>
      </c>
      <c r="AW375" s="14" t="s">
        <v>33</v>
      </c>
      <c r="AX375" s="14" t="s">
        <v>34</v>
      </c>
      <c r="AY375" s="160" t="s">
        <v>131</v>
      </c>
    </row>
    <row r="376" spans="2:65" s="11" customFormat="1" ht="25.95" customHeight="1">
      <c r="B376" s="116"/>
      <c r="D376" s="117" t="s">
        <v>72</v>
      </c>
      <c r="E376" s="118" t="s">
        <v>534</v>
      </c>
      <c r="F376" s="118" t="s">
        <v>535</v>
      </c>
      <c r="I376" s="119"/>
      <c r="J376" s="120">
        <f>BK376</f>
        <v>0</v>
      </c>
      <c r="L376" s="116"/>
      <c r="M376" s="121"/>
      <c r="P376" s="122">
        <f>SUM(P377:P382)</f>
        <v>0</v>
      </c>
      <c r="R376" s="122">
        <f>SUM(R377:R382)</f>
        <v>0</v>
      </c>
      <c r="T376" s="123">
        <f>SUM(T377:T382)</f>
        <v>0</v>
      </c>
      <c r="AR376" s="117" t="s">
        <v>90</v>
      </c>
      <c r="AT376" s="124" t="s">
        <v>72</v>
      </c>
      <c r="AU376" s="124" t="s">
        <v>73</v>
      </c>
      <c r="AY376" s="117" t="s">
        <v>131</v>
      </c>
      <c r="BK376" s="125">
        <f>SUM(BK377:BK382)</f>
        <v>0</v>
      </c>
    </row>
    <row r="377" spans="2:65" s="1" customFormat="1" ht="16.5" customHeight="1">
      <c r="B377" s="33"/>
      <c r="C377" s="128" t="s">
        <v>468</v>
      </c>
      <c r="D377" s="128" t="s">
        <v>134</v>
      </c>
      <c r="E377" s="129" t="s">
        <v>536</v>
      </c>
      <c r="F377" s="130" t="s">
        <v>537</v>
      </c>
      <c r="G377" s="131" t="s">
        <v>538</v>
      </c>
      <c r="H377" s="132">
        <v>1</v>
      </c>
      <c r="I377" s="133"/>
      <c r="J377" s="134">
        <f>ROUND(I377*H377,2)</f>
        <v>0</v>
      </c>
      <c r="K377" s="130" t="s">
        <v>138</v>
      </c>
      <c r="L377" s="33"/>
      <c r="M377" s="135" t="s">
        <v>19</v>
      </c>
      <c r="N377" s="136" t="s">
        <v>44</v>
      </c>
      <c r="P377" s="137">
        <f>O377*H377</f>
        <v>0</v>
      </c>
      <c r="Q377" s="137">
        <v>0</v>
      </c>
      <c r="R377" s="137">
        <f>Q377*H377</f>
        <v>0</v>
      </c>
      <c r="S377" s="137">
        <v>0</v>
      </c>
      <c r="T377" s="138">
        <f>S377*H377</f>
        <v>0</v>
      </c>
      <c r="AR377" s="139" t="s">
        <v>539</v>
      </c>
      <c r="AT377" s="139" t="s">
        <v>134</v>
      </c>
      <c r="AU377" s="139" t="s">
        <v>34</v>
      </c>
      <c r="AY377" s="18" t="s">
        <v>131</v>
      </c>
      <c r="BE377" s="140">
        <f>IF(N377="základní",J377,0)</f>
        <v>0</v>
      </c>
      <c r="BF377" s="140">
        <f>IF(N377="snížená",J377,0)</f>
        <v>0</v>
      </c>
      <c r="BG377" s="140">
        <f>IF(N377="zákl. přenesená",J377,0)</f>
        <v>0</v>
      </c>
      <c r="BH377" s="140">
        <f>IF(N377="sníž. přenesená",J377,0)</f>
        <v>0</v>
      </c>
      <c r="BI377" s="140">
        <f>IF(N377="nulová",J377,0)</f>
        <v>0</v>
      </c>
      <c r="BJ377" s="18" t="s">
        <v>34</v>
      </c>
      <c r="BK377" s="140">
        <f>ROUND(I377*H377,2)</f>
        <v>0</v>
      </c>
      <c r="BL377" s="18" t="s">
        <v>539</v>
      </c>
      <c r="BM377" s="139" t="s">
        <v>1151</v>
      </c>
    </row>
    <row r="378" spans="2:65" s="1" customFormat="1" ht="10.199999999999999" hidden="1">
      <c r="B378" s="33"/>
      <c r="D378" s="141" t="s">
        <v>140</v>
      </c>
      <c r="F378" s="142" t="s">
        <v>541</v>
      </c>
      <c r="I378" s="143"/>
      <c r="L378" s="33"/>
      <c r="M378" s="144"/>
      <c r="T378" s="54"/>
      <c r="AT378" s="18" t="s">
        <v>140</v>
      </c>
      <c r="AU378" s="18" t="s">
        <v>34</v>
      </c>
    </row>
    <row r="379" spans="2:65" s="1" customFormat="1" ht="16.5" customHeight="1">
      <c r="B379" s="33"/>
      <c r="C379" s="128" t="s">
        <v>902</v>
      </c>
      <c r="D379" s="128" t="s">
        <v>134</v>
      </c>
      <c r="E379" s="129" t="s">
        <v>543</v>
      </c>
      <c r="F379" s="130" t="s">
        <v>544</v>
      </c>
      <c r="G379" s="131" t="s">
        <v>538</v>
      </c>
      <c r="H379" s="132">
        <v>1</v>
      </c>
      <c r="I379" s="133"/>
      <c r="J379" s="134">
        <f>ROUND(I379*H379,2)</f>
        <v>0</v>
      </c>
      <c r="K379" s="130" t="s">
        <v>19</v>
      </c>
      <c r="L379" s="33"/>
      <c r="M379" s="135" t="s">
        <v>19</v>
      </c>
      <c r="N379" s="136" t="s">
        <v>44</v>
      </c>
      <c r="P379" s="137">
        <f>O379*H379</f>
        <v>0</v>
      </c>
      <c r="Q379" s="137">
        <v>0</v>
      </c>
      <c r="R379" s="137">
        <f>Q379*H379</f>
        <v>0</v>
      </c>
      <c r="S379" s="137">
        <v>0</v>
      </c>
      <c r="T379" s="138">
        <f>S379*H379</f>
        <v>0</v>
      </c>
      <c r="AR379" s="139" t="s">
        <v>87</v>
      </c>
      <c r="AT379" s="139" t="s">
        <v>134</v>
      </c>
      <c r="AU379" s="139" t="s">
        <v>34</v>
      </c>
      <c r="AY379" s="18" t="s">
        <v>131</v>
      </c>
      <c r="BE379" s="140">
        <f>IF(N379="základní",J379,0)</f>
        <v>0</v>
      </c>
      <c r="BF379" s="140">
        <f>IF(N379="snížená",J379,0)</f>
        <v>0</v>
      </c>
      <c r="BG379" s="140">
        <f>IF(N379="zákl. přenesená",J379,0)</f>
        <v>0</v>
      </c>
      <c r="BH379" s="140">
        <f>IF(N379="sníž. přenesená",J379,0)</f>
        <v>0</v>
      </c>
      <c r="BI379" s="140">
        <f>IF(N379="nulová",J379,0)</f>
        <v>0</v>
      </c>
      <c r="BJ379" s="18" t="s">
        <v>34</v>
      </c>
      <c r="BK379" s="140">
        <f>ROUND(I379*H379,2)</f>
        <v>0</v>
      </c>
      <c r="BL379" s="18" t="s">
        <v>87</v>
      </c>
      <c r="BM379" s="139" t="s">
        <v>271</v>
      </c>
    </row>
    <row r="380" spans="2:65" s="1" customFormat="1" ht="28.8">
      <c r="B380" s="33"/>
      <c r="D380" s="146" t="s">
        <v>368</v>
      </c>
      <c r="F380" s="183" t="s">
        <v>546</v>
      </c>
      <c r="I380" s="143"/>
      <c r="L380" s="33"/>
      <c r="M380" s="144"/>
      <c r="T380" s="54"/>
      <c r="AT380" s="18" t="s">
        <v>368</v>
      </c>
      <c r="AU380" s="18" t="s">
        <v>34</v>
      </c>
    </row>
    <row r="381" spans="2:65" s="1" customFormat="1" ht="16.5" customHeight="1">
      <c r="B381" s="33"/>
      <c r="C381" s="128" t="s">
        <v>479</v>
      </c>
      <c r="D381" s="128" t="s">
        <v>134</v>
      </c>
      <c r="E381" s="129" t="s">
        <v>547</v>
      </c>
      <c r="F381" s="130" t="s">
        <v>548</v>
      </c>
      <c r="G381" s="131" t="s">
        <v>538</v>
      </c>
      <c r="H381" s="132">
        <v>1</v>
      </c>
      <c r="I381" s="133"/>
      <c r="J381" s="134">
        <f>ROUND(I381*H381,2)</f>
        <v>0</v>
      </c>
      <c r="K381" s="130" t="s">
        <v>138</v>
      </c>
      <c r="L381" s="33"/>
      <c r="M381" s="135" t="s">
        <v>19</v>
      </c>
      <c r="N381" s="136" t="s">
        <v>44</v>
      </c>
      <c r="P381" s="137">
        <f>O381*H381</f>
        <v>0</v>
      </c>
      <c r="Q381" s="137">
        <v>0</v>
      </c>
      <c r="R381" s="137">
        <f>Q381*H381</f>
        <v>0</v>
      </c>
      <c r="S381" s="137">
        <v>0</v>
      </c>
      <c r="T381" s="138">
        <f>S381*H381</f>
        <v>0</v>
      </c>
      <c r="AR381" s="139" t="s">
        <v>539</v>
      </c>
      <c r="AT381" s="139" t="s">
        <v>134</v>
      </c>
      <c r="AU381" s="139" t="s">
        <v>34</v>
      </c>
      <c r="AY381" s="18" t="s">
        <v>131</v>
      </c>
      <c r="BE381" s="140">
        <f>IF(N381="základní",J381,0)</f>
        <v>0</v>
      </c>
      <c r="BF381" s="140">
        <f>IF(N381="snížená",J381,0)</f>
        <v>0</v>
      </c>
      <c r="BG381" s="140">
        <f>IF(N381="zákl. přenesená",J381,0)</f>
        <v>0</v>
      </c>
      <c r="BH381" s="140">
        <f>IF(N381="sníž. přenesená",J381,0)</f>
        <v>0</v>
      </c>
      <c r="BI381" s="140">
        <f>IF(N381="nulová",J381,0)</f>
        <v>0</v>
      </c>
      <c r="BJ381" s="18" t="s">
        <v>34</v>
      </c>
      <c r="BK381" s="140">
        <f>ROUND(I381*H381,2)</f>
        <v>0</v>
      </c>
      <c r="BL381" s="18" t="s">
        <v>539</v>
      </c>
      <c r="BM381" s="139" t="s">
        <v>1152</v>
      </c>
    </row>
    <row r="382" spans="2:65" s="1" customFormat="1" ht="10.199999999999999" hidden="1">
      <c r="B382" s="33"/>
      <c r="D382" s="141" t="s">
        <v>140</v>
      </c>
      <c r="F382" s="142" t="s">
        <v>550</v>
      </c>
      <c r="I382" s="143"/>
      <c r="L382" s="33"/>
      <c r="M382" s="184"/>
      <c r="N382" s="185"/>
      <c r="O382" s="185"/>
      <c r="P382" s="185"/>
      <c r="Q382" s="185"/>
      <c r="R382" s="185"/>
      <c r="S382" s="185"/>
      <c r="T382" s="186"/>
      <c r="AT382" s="18" t="s">
        <v>140</v>
      </c>
      <c r="AU382" s="18" t="s">
        <v>34</v>
      </c>
    </row>
    <row r="383" spans="2:65" s="1" customFormat="1" ht="6.9" customHeight="1">
      <c r="B383" s="42"/>
      <c r="C383" s="43"/>
      <c r="D383" s="43"/>
      <c r="E383" s="43"/>
      <c r="F383" s="43"/>
      <c r="G383" s="43"/>
      <c r="H383" s="43"/>
      <c r="I383" s="43"/>
      <c r="J383" s="43"/>
      <c r="K383" s="43"/>
      <c r="L383" s="33"/>
    </row>
  </sheetData>
  <sheetProtection algorithmName="SHA-512" hashValue="7qAFISl3CWZVOT9hIxZSRhZ54o5+/aQOz/xqfHaVdtTa8x56pswlogH9rV3jQ6iOAEDQwivXgPKA81f/u/8Nig==" saltValue="ffn297E5Vuvqk76gfe+k/qXdZqKlHFHOBdtagATLF5Wm4VqzNRYLzKgVJZwLFl1bYuFgXvcvlVNXJ4W+YC27hw==" spinCount="100000" sheet="1" objects="1" scenarios="1" formatColumns="0" formatRows="0" autoFilter="0"/>
  <autoFilter ref="C95:K382" xr:uid="{00000000-0009-0000-0000-000005000000}">
    <filterColumn colId="1">
      <filters blank="1">
        <filter val="D"/>
        <filter val="K"/>
        <filter val="M"/>
        <filter val="P"/>
        <filter val="VV"/>
      </filters>
    </filterColumn>
  </autoFilter>
  <mergeCells count="9">
    <mergeCell ref="E50:H50"/>
    <mergeCell ref="E86:H86"/>
    <mergeCell ref="E88:H88"/>
    <mergeCell ref="L2:V2"/>
    <mergeCell ref="E7:H7"/>
    <mergeCell ref="E9:H9"/>
    <mergeCell ref="E18:H18"/>
    <mergeCell ref="E27:H27"/>
    <mergeCell ref="E48:H48"/>
  </mergeCells>
  <hyperlinks>
    <hyperlink ref="F100" r:id="rId1" xr:uid="{00000000-0004-0000-0500-000000000000}"/>
    <hyperlink ref="F106" r:id="rId2" xr:uid="{00000000-0004-0000-0500-000001000000}"/>
    <hyperlink ref="F111" r:id="rId3" xr:uid="{00000000-0004-0000-0500-000002000000}"/>
    <hyperlink ref="F116" r:id="rId4" xr:uid="{00000000-0004-0000-0500-000003000000}"/>
    <hyperlink ref="F121" r:id="rId5" xr:uid="{00000000-0004-0000-0500-000004000000}"/>
    <hyperlink ref="F131" r:id="rId6" xr:uid="{00000000-0004-0000-0500-000005000000}"/>
    <hyperlink ref="F139" r:id="rId7" xr:uid="{00000000-0004-0000-0500-000006000000}"/>
    <hyperlink ref="F149" r:id="rId8" xr:uid="{00000000-0004-0000-0500-000007000000}"/>
    <hyperlink ref="F154" r:id="rId9" xr:uid="{00000000-0004-0000-0500-000008000000}"/>
    <hyperlink ref="F157" r:id="rId10" xr:uid="{00000000-0004-0000-0500-000009000000}"/>
    <hyperlink ref="F159" r:id="rId11" xr:uid="{00000000-0004-0000-0500-00000A000000}"/>
    <hyperlink ref="F164" r:id="rId12" xr:uid="{00000000-0004-0000-0500-00000B000000}"/>
    <hyperlink ref="F167" r:id="rId13" xr:uid="{00000000-0004-0000-0500-00000C000000}"/>
    <hyperlink ref="F169" r:id="rId14" xr:uid="{00000000-0004-0000-0500-00000D000000}"/>
    <hyperlink ref="F178" r:id="rId15" xr:uid="{00000000-0004-0000-0500-00000E000000}"/>
    <hyperlink ref="F183" r:id="rId16" xr:uid="{00000000-0004-0000-0500-00000F000000}"/>
    <hyperlink ref="F192" r:id="rId17" xr:uid="{00000000-0004-0000-0500-000010000000}"/>
    <hyperlink ref="F194" r:id="rId18" xr:uid="{00000000-0004-0000-0500-000011000000}"/>
    <hyperlink ref="F196" r:id="rId19" xr:uid="{00000000-0004-0000-0500-000012000000}"/>
    <hyperlink ref="F198" r:id="rId20" xr:uid="{00000000-0004-0000-0500-000013000000}"/>
    <hyperlink ref="F201" r:id="rId21" xr:uid="{00000000-0004-0000-0500-000014000000}"/>
    <hyperlink ref="F204" r:id="rId22" xr:uid="{00000000-0004-0000-0500-000015000000}"/>
    <hyperlink ref="F208" r:id="rId23" xr:uid="{00000000-0004-0000-0500-000016000000}"/>
    <hyperlink ref="F218" r:id="rId24" xr:uid="{00000000-0004-0000-0500-000017000000}"/>
    <hyperlink ref="F233" r:id="rId25" xr:uid="{00000000-0004-0000-0500-000018000000}"/>
    <hyperlink ref="F247" r:id="rId26" xr:uid="{00000000-0004-0000-0500-000019000000}"/>
    <hyperlink ref="F250" r:id="rId27" xr:uid="{00000000-0004-0000-0500-00001A000000}"/>
    <hyperlink ref="F257" r:id="rId28" xr:uid="{00000000-0004-0000-0500-00001B000000}"/>
    <hyperlink ref="F260" r:id="rId29" xr:uid="{00000000-0004-0000-0500-00001C000000}"/>
    <hyperlink ref="F262" r:id="rId30" xr:uid="{00000000-0004-0000-0500-00001D000000}"/>
    <hyperlink ref="F266" r:id="rId31" xr:uid="{00000000-0004-0000-0500-00001E000000}"/>
    <hyperlink ref="F276" r:id="rId32" xr:uid="{00000000-0004-0000-0500-00001F000000}"/>
    <hyperlink ref="F279" r:id="rId33" xr:uid="{00000000-0004-0000-0500-000020000000}"/>
    <hyperlink ref="F284" r:id="rId34" xr:uid="{00000000-0004-0000-0500-000021000000}"/>
    <hyperlink ref="F289" r:id="rId35" xr:uid="{00000000-0004-0000-0500-000022000000}"/>
    <hyperlink ref="F294" r:id="rId36" xr:uid="{00000000-0004-0000-0500-000023000000}"/>
    <hyperlink ref="F299" r:id="rId37" xr:uid="{00000000-0004-0000-0500-000024000000}"/>
    <hyperlink ref="F304" r:id="rId38" xr:uid="{00000000-0004-0000-0500-000025000000}"/>
    <hyperlink ref="F306" r:id="rId39" xr:uid="{00000000-0004-0000-0500-000026000000}"/>
    <hyperlink ref="F311" r:id="rId40" xr:uid="{00000000-0004-0000-0500-000027000000}"/>
    <hyperlink ref="F316" r:id="rId41" xr:uid="{00000000-0004-0000-0500-000028000000}"/>
    <hyperlink ref="F321" r:id="rId42" xr:uid="{00000000-0004-0000-0500-000029000000}"/>
    <hyperlink ref="F326" r:id="rId43" xr:uid="{00000000-0004-0000-0500-00002A000000}"/>
    <hyperlink ref="F331" r:id="rId44" xr:uid="{00000000-0004-0000-0500-00002B000000}"/>
    <hyperlink ref="F336" r:id="rId45" xr:uid="{00000000-0004-0000-0500-00002C000000}"/>
    <hyperlink ref="F338" r:id="rId46" xr:uid="{00000000-0004-0000-0500-00002D000000}"/>
    <hyperlink ref="F343" r:id="rId47" xr:uid="{00000000-0004-0000-0500-00002E000000}"/>
    <hyperlink ref="F348" r:id="rId48" xr:uid="{00000000-0004-0000-0500-00002F000000}"/>
    <hyperlink ref="F351" r:id="rId49" xr:uid="{00000000-0004-0000-0500-000030000000}"/>
    <hyperlink ref="F360" r:id="rId50" xr:uid="{00000000-0004-0000-0500-000031000000}"/>
    <hyperlink ref="F368" r:id="rId51" xr:uid="{00000000-0004-0000-0500-000032000000}"/>
    <hyperlink ref="F370" r:id="rId52" xr:uid="{00000000-0004-0000-0500-000033000000}"/>
    <hyperlink ref="F378" r:id="rId53" xr:uid="{00000000-0004-0000-0500-000034000000}"/>
    <hyperlink ref="F382" r:id="rId54" xr:uid="{00000000-0004-0000-0500-000035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5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K218"/>
  <sheetViews>
    <sheetView showGridLines="0" zoomScale="110" zoomScaleNormal="110" workbookViewId="0"/>
  </sheetViews>
  <sheetFormatPr defaultRowHeight="14.4"/>
  <cols>
    <col min="1" max="1" width="8.28515625" style="187" customWidth="1"/>
    <col min="2" max="2" width="1.7109375" style="187" customWidth="1"/>
    <col min="3" max="4" width="5" style="187" customWidth="1"/>
    <col min="5" max="5" width="11.7109375" style="187" customWidth="1"/>
    <col min="6" max="6" width="9.140625" style="187" customWidth="1"/>
    <col min="7" max="7" width="5" style="187" customWidth="1"/>
    <col min="8" max="8" width="77.85546875" style="187" customWidth="1"/>
    <col min="9" max="10" width="20" style="187" customWidth="1"/>
    <col min="11" max="11" width="1.7109375" style="187" customWidth="1"/>
  </cols>
  <sheetData>
    <row r="1" spans="2:11" customFormat="1" ht="37.5" customHeight="1"/>
    <row r="2" spans="2:11" customFormat="1" ht="7.5" customHeight="1">
      <c r="B2" s="188"/>
      <c r="C2" s="189"/>
      <c r="D2" s="189"/>
      <c r="E2" s="189"/>
      <c r="F2" s="189"/>
      <c r="G2" s="189"/>
      <c r="H2" s="189"/>
      <c r="I2" s="189"/>
      <c r="J2" s="189"/>
      <c r="K2" s="190"/>
    </row>
    <row r="3" spans="2:11" s="16" customFormat="1" ht="45" customHeight="1">
      <c r="B3" s="191"/>
      <c r="C3" s="308" t="s">
        <v>1153</v>
      </c>
      <c r="D3" s="308"/>
      <c r="E3" s="308"/>
      <c r="F3" s="308"/>
      <c r="G3" s="308"/>
      <c r="H3" s="308"/>
      <c r="I3" s="308"/>
      <c r="J3" s="308"/>
      <c r="K3" s="192"/>
    </row>
    <row r="4" spans="2:11" customFormat="1" ht="25.5" customHeight="1">
      <c r="B4" s="193"/>
      <c r="C4" s="313" t="s">
        <v>1154</v>
      </c>
      <c r="D4" s="313"/>
      <c r="E4" s="313"/>
      <c r="F4" s="313"/>
      <c r="G4" s="313"/>
      <c r="H4" s="313"/>
      <c r="I4" s="313"/>
      <c r="J4" s="313"/>
      <c r="K4" s="194"/>
    </row>
    <row r="5" spans="2:11" customFormat="1" ht="5.25" customHeight="1">
      <c r="B5" s="193"/>
      <c r="C5" s="195"/>
      <c r="D5" s="195"/>
      <c r="E5" s="195"/>
      <c r="F5" s="195"/>
      <c r="G5" s="195"/>
      <c r="H5" s="195"/>
      <c r="I5" s="195"/>
      <c r="J5" s="195"/>
      <c r="K5" s="194"/>
    </row>
    <row r="6" spans="2:11" customFormat="1" ht="15" customHeight="1">
      <c r="B6" s="193"/>
      <c r="C6" s="312" t="s">
        <v>1155</v>
      </c>
      <c r="D6" s="312"/>
      <c r="E6" s="312"/>
      <c r="F6" s="312"/>
      <c r="G6" s="312"/>
      <c r="H6" s="312"/>
      <c r="I6" s="312"/>
      <c r="J6" s="312"/>
      <c r="K6" s="194"/>
    </row>
    <row r="7" spans="2:11" customFormat="1" ht="15" customHeight="1">
      <c r="B7" s="197"/>
      <c r="C7" s="312" t="s">
        <v>1156</v>
      </c>
      <c r="D7" s="312"/>
      <c r="E7" s="312"/>
      <c r="F7" s="312"/>
      <c r="G7" s="312"/>
      <c r="H7" s="312"/>
      <c r="I7" s="312"/>
      <c r="J7" s="312"/>
      <c r="K7" s="194"/>
    </row>
    <row r="8" spans="2:11" customFormat="1" ht="12.75" customHeight="1">
      <c r="B8" s="197"/>
      <c r="C8" s="196"/>
      <c r="D8" s="196"/>
      <c r="E8" s="196"/>
      <c r="F8" s="196"/>
      <c r="G8" s="196"/>
      <c r="H8" s="196"/>
      <c r="I8" s="196"/>
      <c r="J8" s="196"/>
      <c r="K8" s="194"/>
    </row>
    <row r="9" spans="2:11" customFormat="1" ht="15" customHeight="1">
      <c r="B9" s="197"/>
      <c r="C9" s="312" t="s">
        <v>1157</v>
      </c>
      <c r="D9" s="312"/>
      <c r="E9" s="312"/>
      <c r="F9" s="312"/>
      <c r="G9" s="312"/>
      <c r="H9" s="312"/>
      <c r="I9" s="312"/>
      <c r="J9" s="312"/>
      <c r="K9" s="194"/>
    </row>
    <row r="10" spans="2:11" customFormat="1" ht="15" customHeight="1">
      <c r="B10" s="197"/>
      <c r="C10" s="196"/>
      <c r="D10" s="312" t="s">
        <v>1158</v>
      </c>
      <c r="E10" s="312"/>
      <c r="F10" s="312"/>
      <c r="G10" s="312"/>
      <c r="H10" s="312"/>
      <c r="I10" s="312"/>
      <c r="J10" s="312"/>
      <c r="K10" s="194"/>
    </row>
    <row r="11" spans="2:11" customFormat="1" ht="15" customHeight="1">
      <c r="B11" s="197"/>
      <c r="C11" s="198"/>
      <c r="D11" s="312" t="s">
        <v>1159</v>
      </c>
      <c r="E11" s="312"/>
      <c r="F11" s="312"/>
      <c r="G11" s="312"/>
      <c r="H11" s="312"/>
      <c r="I11" s="312"/>
      <c r="J11" s="312"/>
      <c r="K11" s="194"/>
    </row>
    <row r="12" spans="2:11" customFormat="1" ht="15" customHeight="1">
      <c r="B12" s="197"/>
      <c r="C12" s="198"/>
      <c r="D12" s="196"/>
      <c r="E12" s="196"/>
      <c r="F12" s="196"/>
      <c r="G12" s="196"/>
      <c r="H12" s="196"/>
      <c r="I12" s="196"/>
      <c r="J12" s="196"/>
      <c r="K12" s="194"/>
    </row>
    <row r="13" spans="2:11" customFormat="1" ht="15" customHeight="1">
      <c r="B13" s="197"/>
      <c r="C13" s="198"/>
      <c r="D13" s="199" t="s">
        <v>1160</v>
      </c>
      <c r="E13" s="196"/>
      <c r="F13" s="196"/>
      <c r="G13" s="196"/>
      <c r="H13" s="196"/>
      <c r="I13" s="196"/>
      <c r="J13" s="196"/>
      <c r="K13" s="194"/>
    </row>
    <row r="14" spans="2:11" customFormat="1" ht="12.75" customHeight="1">
      <c r="B14" s="197"/>
      <c r="C14" s="198"/>
      <c r="D14" s="198"/>
      <c r="E14" s="198"/>
      <c r="F14" s="198"/>
      <c r="G14" s="198"/>
      <c r="H14" s="198"/>
      <c r="I14" s="198"/>
      <c r="J14" s="198"/>
      <c r="K14" s="194"/>
    </row>
    <row r="15" spans="2:11" customFormat="1" ht="15" customHeight="1">
      <c r="B15" s="197"/>
      <c r="C15" s="198"/>
      <c r="D15" s="312" t="s">
        <v>1161</v>
      </c>
      <c r="E15" s="312"/>
      <c r="F15" s="312"/>
      <c r="G15" s="312"/>
      <c r="H15" s="312"/>
      <c r="I15" s="312"/>
      <c r="J15" s="312"/>
      <c r="K15" s="194"/>
    </row>
    <row r="16" spans="2:11" customFormat="1" ht="15" customHeight="1">
      <c r="B16" s="197"/>
      <c r="C16" s="198"/>
      <c r="D16" s="312" t="s">
        <v>1162</v>
      </c>
      <c r="E16" s="312"/>
      <c r="F16" s="312"/>
      <c r="G16" s="312"/>
      <c r="H16" s="312"/>
      <c r="I16" s="312"/>
      <c r="J16" s="312"/>
      <c r="K16" s="194"/>
    </row>
    <row r="17" spans="2:11" customFormat="1" ht="15" customHeight="1">
      <c r="B17" s="197"/>
      <c r="C17" s="198"/>
      <c r="D17" s="312" t="s">
        <v>1163</v>
      </c>
      <c r="E17" s="312"/>
      <c r="F17" s="312"/>
      <c r="G17" s="312"/>
      <c r="H17" s="312"/>
      <c r="I17" s="312"/>
      <c r="J17" s="312"/>
      <c r="K17" s="194"/>
    </row>
    <row r="18" spans="2:11" customFormat="1" ht="15" customHeight="1">
      <c r="B18" s="197"/>
      <c r="C18" s="198"/>
      <c r="D18" s="198"/>
      <c r="E18" s="200" t="s">
        <v>79</v>
      </c>
      <c r="F18" s="312" t="s">
        <v>1164</v>
      </c>
      <c r="G18" s="312"/>
      <c r="H18" s="312"/>
      <c r="I18" s="312"/>
      <c r="J18" s="312"/>
      <c r="K18" s="194"/>
    </row>
    <row r="19" spans="2:11" customFormat="1" ht="15" customHeight="1">
      <c r="B19" s="197"/>
      <c r="C19" s="198"/>
      <c r="D19" s="198"/>
      <c r="E19" s="200" t="s">
        <v>1165</v>
      </c>
      <c r="F19" s="312" t="s">
        <v>1166</v>
      </c>
      <c r="G19" s="312"/>
      <c r="H19" s="312"/>
      <c r="I19" s="312"/>
      <c r="J19" s="312"/>
      <c r="K19" s="194"/>
    </row>
    <row r="20" spans="2:11" customFormat="1" ht="15" customHeight="1">
      <c r="B20" s="197"/>
      <c r="C20" s="198"/>
      <c r="D20" s="198"/>
      <c r="E20" s="200" t="s">
        <v>1167</v>
      </c>
      <c r="F20" s="312" t="s">
        <v>1168</v>
      </c>
      <c r="G20" s="312"/>
      <c r="H20" s="312"/>
      <c r="I20" s="312"/>
      <c r="J20" s="312"/>
      <c r="K20" s="194"/>
    </row>
    <row r="21" spans="2:11" customFormat="1" ht="15" customHeight="1">
      <c r="B21" s="197"/>
      <c r="C21" s="198"/>
      <c r="D21" s="198"/>
      <c r="E21" s="200" t="s">
        <v>1169</v>
      </c>
      <c r="F21" s="312" t="s">
        <v>1170</v>
      </c>
      <c r="G21" s="312"/>
      <c r="H21" s="312"/>
      <c r="I21" s="312"/>
      <c r="J21" s="312"/>
      <c r="K21" s="194"/>
    </row>
    <row r="22" spans="2:11" customFormat="1" ht="15" customHeight="1">
      <c r="B22" s="197"/>
      <c r="C22" s="198"/>
      <c r="D22" s="198"/>
      <c r="E22" s="200" t="s">
        <v>1171</v>
      </c>
      <c r="F22" s="312" t="s">
        <v>1172</v>
      </c>
      <c r="G22" s="312"/>
      <c r="H22" s="312"/>
      <c r="I22" s="312"/>
      <c r="J22" s="312"/>
      <c r="K22" s="194"/>
    </row>
    <row r="23" spans="2:11" customFormat="1" ht="15" customHeight="1">
      <c r="B23" s="197"/>
      <c r="C23" s="198"/>
      <c r="D23" s="198"/>
      <c r="E23" s="200" t="s">
        <v>1173</v>
      </c>
      <c r="F23" s="312" t="s">
        <v>1174</v>
      </c>
      <c r="G23" s="312"/>
      <c r="H23" s="312"/>
      <c r="I23" s="312"/>
      <c r="J23" s="312"/>
      <c r="K23" s="194"/>
    </row>
    <row r="24" spans="2:11" customFormat="1" ht="12.75" customHeight="1">
      <c r="B24" s="197"/>
      <c r="C24" s="198"/>
      <c r="D24" s="198"/>
      <c r="E24" s="198"/>
      <c r="F24" s="198"/>
      <c r="G24" s="198"/>
      <c r="H24" s="198"/>
      <c r="I24" s="198"/>
      <c r="J24" s="198"/>
      <c r="K24" s="194"/>
    </row>
    <row r="25" spans="2:11" customFormat="1" ht="15" customHeight="1">
      <c r="B25" s="197"/>
      <c r="C25" s="312" t="s">
        <v>1175</v>
      </c>
      <c r="D25" s="312"/>
      <c r="E25" s="312"/>
      <c r="F25" s="312"/>
      <c r="G25" s="312"/>
      <c r="H25" s="312"/>
      <c r="I25" s="312"/>
      <c r="J25" s="312"/>
      <c r="K25" s="194"/>
    </row>
    <row r="26" spans="2:11" customFormat="1" ht="15" customHeight="1">
      <c r="B26" s="197"/>
      <c r="C26" s="312" t="s">
        <v>1176</v>
      </c>
      <c r="D26" s="312"/>
      <c r="E26" s="312"/>
      <c r="F26" s="312"/>
      <c r="G26" s="312"/>
      <c r="H26" s="312"/>
      <c r="I26" s="312"/>
      <c r="J26" s="312"/>
      <c r="K26" s="194"/>
    </row>
    <row r="27" spans="2:11" customFormat="1" ht="15" customHeight="1">
      <c r="B27" s="197"/>
      <c r="C27" s="196"/>
      <c r="D27" s="312" t="s">
        <v>1177</v>
      </c>
      <c r="E27" s="312"/>
      <c r="F27" s="312"/>
      <c r="G27" s="312"/>
      <c r="H27" s="312"/>
      <c r="I27" s="312"/>
      <c r="J27" s="312"/>
      <c r="K27" s="194"/>
    </row>
    <row r="28" spans="2:11" customFormat="1" ht="15" customHeight="1">
      <c r="B28" s="197"/>
      <c r="C28" s="198"/>
      <c r="D28" s="312" t="s">
        <v>1178</v>
      </c>
      <c r="E28" s="312"/>
      <c r="F28" s="312"/>
      <c r="G28" s="312"/>
      <c r="H28" s="312"/>
      <c r="I28" s="312"/>
      <c r="J28" s="312"/>
      <c r="K28" s="194"/>
    </row>
    <row r="29" spans="2:11" customFormat="1" ht="12.75" customHeight="1">
      <c r="B29" s="197"/>
      <c r="C29" s="198"/>
      <c r="D29" s="198"/>
      <c r="E29" s="198"/>
      <c r="F29" s="198"/>
      <c r="G29" s="198"/>
      <c r="H29" s="198"/>
      <c r="I29" s="198"/>
      <c r="J29" s="198"/>
      <c r="K29" s="194"/>
    </row>
    <row r="30" spans="2:11" customFormat="1" ht="15" customHeight="1">
      <c r="B30" s="197"/>
      <c r="C30" s="198"/>
      <c r="D30" s="312" t="s">
        <v>1179</v>
      </c>
      <c r="E30" s="312"/>
      <c r="F30" s="312"/>
      <c r="G30" s="312"/>
      <c r="H30" s="312"/>
      <c r="I30" s="312"/>
      <c r="J30" s="312"/>
      <c r="K30" s="194"/>
    </row>
    <row r="31" spans="2:11" customFormat="1" ht="15" customHeight="1">
      <c r="B31" s="197"/>
      <c r="C31" s="198"/>
      <c r="D31" s="312" t="s">
        <v>1180</v>
      </c>
      <c r="E31" s="312"/>
      <c r="F31" s="312"/>
      <c r="G31" s="312"/>
      <c r="H31" s="312"/>
      <c r="I31" s="312"/>
      <c r="J31" s="312"/>
      <c r="K31" s="194"/>
    </row>
    <row r="32" spans="2:11" customFormat="1" ht="12.75" customHeight="1">
      <c r="B32" s="197"/>
      <c r="C32" s="198"/>
      <c r="D32" s="198"/>
      <c r="E32" s="198"/>
      <c r="F32" s="198"/>
      <c r="G32" s="198"/>
      <c r="H32" s="198"/>
      <c r="I32" s="198"/>
      <c r="J32" s="198"/>
      <c r="K32" s="194"/>
    </row>
    <row r="33" spans="2:11" customFormat="1" ht="15" customHeight="1">
      <c r="B33" s="197"/>
      <c r="C33" s="198"/>
      <c r="D33" s="312" t="s">
        <v>1181</v>
      </c>
      <c r="E33" s="312"/>
      <c r="F33" s="312"/>
      <c r="G33" s="312"/>
      <c r="H33" s="312"/>
      <c r="I33" s="312"/>
      <c r="J33" s="312"/>
      <c r="K33" s="194"/>
    </row>
    <row r="34" spans="2:11" customFormat="1" ht="15" customHeight="1">
      <c r="B34" s="197"/>
      <c r="C34" s="198"/>
      <c r="D34" s="312" t="s">
        <v>1182</v>
      </c>
      <c r="E34" s="312"/>
      <c r="F34" s="312"/>
      <c r="G34" s="312"/>
      <c r="H34" s="312"/>
      <c r="I34" s="312"/>
      <c r="J34" s="312"/>
      <c r="K34" s="194"/>
    </row>
    <row r="35" spans="2:11" customFormat="1" ht="15" customHeight="1">
      <c r="B35" s="197"/>
      <c r="C35" s="198"/>
      <c r="D35" s="312" t="s">
        <v>1183</v>
      </c>
      <c r="E35" s="312"/>
      <c r="F35" s="312"/>
      <c r="G35" s="312"/>
      <c r="H35" s="312"/>
      <c r="I35" s="312"/>
      <c r="J35" s="312"/>
      <c r="K35" s="194"/>
    </row>
    <row r="36" spans="2:11" customFormat="1" ht="15" customHeight="1">
      <c r="B36" s="197"/>
      <c r="C36" s="198"/>
      <c r="D36" s="196"/>
      <c r="E36" s="199" t="s">
        <v>117</v>
      </c>
      <c r="F36" s="196"/>
      <c r="G36" s="312" t="s">
        <v>1184</v>
      </c>
      <c r="H36" s="312"/>
      <c r="I36" s="312"/>
      <c r="J36" s="312"/>
      <c r="K36" s="194"/>
    </row>
    <row r="37" spans="2:11" customFormat="1" ht="30.75" customHeight="1">
      <c r="B37" s="197"/>
      <c r="C37" s="198"/>
      <c r="D37" s="196"/>
      <c r="E37" s="199" t="s">
        <v>1185</v>
      </c>
      <c r="F37" s="196"/>
      <c r="G37" s="312" t="s">
        <v>1186</v>
      </c>
      <c r="H37" s="312"/>
      <c r="I37" s="312"/>
      <c r="J37" s="312"/>
      <c r="K37" s="194"/>
    </row>
    <row r="38" spans="2:11" customFormat="1" ht="15" customHeight="1">
      <c r="B38" s="197"/>
      <c r="C38" s="198"/>
      <c r="D38" s="196"/>
      <c r="E38" s="199" t="s">
        <v>54</v>
      </c>
      <c r="F38" s="196"/>
      <c r="G38" s="312" t="s">
        <v>1187</v>
      </c>
      <c r="H38" s="312"/>
      <c r="I38" s="312"/>
      <c r="J38" s="312"/>
      <c r="K38" s="194"/>
    </row>
    <row r="39" spans="2:11" customFormat="1" ht="15" customHeight="1">
      <c r="B39" s="197"/>
      <c r="C39" s="198"/>
      <c r="D39" s="196"/>
      <c r="E39" s="199" t="s">
        <v>55</v>
      </c>
      <c r="F39" s="196"/>
      <c r="G39" s="312" t="s">
        <v>1188</v>
      </c>
      <c r="H39" s="312"/>
      <c r="I39" s="312"/>
      <c r="J39" s="312"/>
      <c r="K39" s="194"/>
    </row>
    <row r="40" spans="2:11" customFormat="1" ht="15" customHeight="1">
      <c r="B40" s="197"/>
      <c r="C40" s="198"/>
      <c r="D40" s="196"/>
      <c r="E40" s="199" t="s">
        <v>118</v>
      </c>
      <c r="F40" s="196"/>
      <c r="G40" s="312" t="s">
        <v>1189</v>
      </c>
      <c r="H40" s="312"/>
      <c r="I40" s="312"/>
      <c r="J40" s="312"/>
      <c r="K40" s="194"/>
    </row>
    <row r="41" spans="2:11" customFormat="1" ht="15" customHeight="1">
      <c r="B41" s="197"/>
      <c r="C41" s="198"/>
      <c r="D41" s="196"/>
      <c r="E41" s="199" t="s">
        <v>119</v>
      </c>
      <c r="F41" s="196"/>
      <c r="G41" s="312" t="s">
        <v>1190</v>
      </c>
      <c r="H41" s="312"/>
      <c r="I41" s="312"/>
      <c r="J41" s="312"/>
      <c r="K41" s="194"/>
    </row>
    <row r="42" spans="2:11" customFormat="1" ht="15" customHeight="1">
      <c r="B42" s="197"/>
      <c r="C42" s="198"/>
      <c r="D42" s="196"/>
      <c r="E42" s="199" t="s">
        <v>1191</v>
      </c>
      <c r="F42" s="196"/>
      <c r="G42" s="312" t="s">
        <v>1192</v>
      </c>
      <c r="H42" s="312"/>
      <c r="I42" s="312"/>
      <c r="J42" s="312"/>
      <c r="K42" s="194"/>
    </row>
    <row r="43" spans="2:11" customFormat="1" ht="15" customHeight="1">
      <c r="B43" s="197"/>
      <c r="C43" s="198"/>
      <c r="D43" s="196"/>
      <c r="E43" s="199"/>
      <c r="F43" s="196"/>
      <c r="G43" s="312" t="s">
        <v>1193</v>
      </c>
      <c r="H43" s="312"/>
      <c r="I43" s="312"/>
      <c r="J43" s="312"/>
      <c r="K43" s="194"/>
    </row>
    <row r="44" spans="2:11" customFormat="1" ht="15" customHeight="1">
      <c r="B44" s="197"/>
      <c r="C44" s="198"/>
      <c r="D44" s="196"/>
      <c r="E44" s="199" t="s">
        <v>1194</v>
      </c>
      <c r="F44" s="196"/>
      <c r="G44" s="312" t="s">
        <v>1195</v>
      </c>
      <c r="H44" s="312"/>
      <c r="I44" s="312"/>
      <c r="J44" s="312"/>
      <c r="K44" s="194"/>
    </row>
    <row r="45" spans="2:11" customFormat="1" ht="15" customHeight="1">
      <c r="B45" s="197"/>
      <c r="C45" s="198"/>
      <c r="D45" s="196"/>
      <c r="E45" s="199" t="s">
        <v>121</v>
      </c>
      <c r="F45" s="196"/>
      <c r="G45" s="312" t="s">
        <v>1196</v>
      </c>
      <c r="H45" s="312"/>
      <c r="I45" s="312"/>
      <c r="J45" s="312"/>
      <c r="K45" s="194"/>
    </row>
    <row r="46" spans="2:11" customFormat="1" ht="12.75" customHeight="1">
      <c r="B46" s="197"/>
      <c r="C46" s="198"/>
      <c r="D46" s="196"/>
      <c r="E46" s="196"/>
      <c r="F46" s="196"/>
      <c r="G46" s="196"/>
      <c r="H46" s="196"/>
      <c r="I46" s="196"/>
      <c r="J46" s="196"/>
      <c r="K46" s="194"/>
    </row>
    <row r="47" spans="2:11" customFormat="1" ht="15" customHeight="1">
      <c r="B47" s="197"/>
      <c r="C47" s="198"/>
      <c r="D47" s="312" t="s">
        <v>1197</v>
      </c>
      <c r="E47" s="312"/>
      <c r="F47" s="312"/>
      <c r="G47" s="312"/>
      <c r="H47" s="312"/>
      <c r="I47" s="312"/>
      <c r="J47" s="312"/>
      <c r="K47" s="194"/>
    </row>
    <row r="48" spans="2:11" customFormat="1" ht="15" customHeight="1">
      <c r="B48" s="197"/>
      <c r="C48" s="198"/>
      <c r="D48" s="198"/>
      <c r="E48" s="312" t="s">
        <v>1198</v>
      </c>
      <c r="F48" s="312"/>
      <c r="G48" s="312"/>
      <c r="H48" s="312"/>
      <c r="I48" s="312"/>
      <c r="J48" s="312"/>
      <c r="K48" s="194"/>
    </row>
    <row r="49" spans="2:11" customFormat="1" ht="15" customHeight="1">
      <c r="B49" s="197"/>
      <c r="C49" s="198"/>
      <c r="D49" s="198"/>
      <c r="E49" s="312" t="s">
        <v>1199</v>
      </c>
      <c r="F49" s="312"/>
      <c r="G49" s="312"/>
      <c r="H49" s="312"/>
      <c r="I49" s="312"/>
      <c r="J49" s="312"/>
      <c r="K49" s="194"/>
    </row>
    <row r="50" spans="2:11" customFormat="1" ht="15" customHeight="1">
      <c r="B50" s="197"/>
      <c r="C50" s="198"/>
      <c r="D50" s="198"/>
      <c r="E50" s="312" t="s">
        <v>1200</v>
      </c>
      <c r="F50" s="312"/>
      <c r="G50" s="312"/>
      <c r="H50" s="312"/>
      <c r="I50" s="312"/>
      <c r="J50" s="312"/>
      <c r="K50" s="194"/>
    </row>
    <row r="51" spans="2:11" customFormat="1" ht="15" customHeight="1">
      <c r="B51" s="197"/>
      <c r="C51" s="198"/>
      <c r="D51" s="312" t="s">
        <v>1201</v>
      </c>
      <c r="E51" s="312"/>
      <c r="F51" s="312"/>
      <c r="G51" s="312"/>
      <c r="H51" s="312"/>
      <c r="I51" s="312"/>
      <c r="J51" s="312"/>
      <c r="K51" s="194"/>
    </row>
    <row r="52" spans="2:11" customFormat="1" ht="25.5" customHeight="1">
      <c r="B52" s="193"/>
      <c r="C52" s="313" t="s">
        <v>1202</v>
      </c>
      <c r="D52" s="313"/>
      <c r="E52" s="313"/>
      <c r="F52" s="313"/>
      <c r="G52" s="313"/>
      <c r="H52" s="313"/>
      <c r="I52" s="313"/>
      <c r="J52" s="313"/>
      <c r="K52" s="194"/>
    </row>
    <row r="53" spans="2:11" customFormat="1" ht="5.25" customHeight="1">
      <c r="B53" s="193"/>
      <c r="C53" s="195"/>
      <c r="D53" s="195"/>
      <c r="E53" s="195"/>
      <c r="F53" s="195"/>
      <c r="G53" s="195"/>
      <c r="H53" s="195"/>
      <c r="I53" s="195"/>
      <c r="J53" s="195"/>
      <c r="K53" s="194"/>
    </row>
    <row r="54" spans="2:11" customFormat="1" ht="15" customHeight="1">
      <c r="B54" s="193"/>
      <c r="C54" s="312" t="s">
        <v>1203</v>
      </c>
      <c r="D54" s="312"/>
      <c r="E54" s="312"/>
      <c r="F54" s="312"/>
      <c r="G54" s="312"/>
      <c r="H54" s="312"/>
      <c r="I54" s="312"/>
      <c r="J54" s="312"/>
      <c r="K54" s="194"/>
    </row>
    <row r="55" spans="2:11" customFormat="1" ht="15" customHeight="1">
      <c r="B55" s="193"/>
      <c r="C55" s="312" t="s">
        <v>1204</v>
      </c>
      <c r="D55" s="312"/>
      <c r="E55" s="312"/>
      <c r="F55" s="312"/>
      <c r="G55" s="312"/>
      <c r="H55" s="312"/>
      <c r="I55" s="312"/>
      <c r="J55" s="312"/>
      <c r="K55" s="194"/>
    </row>
    <row r="56" spans="2:11" customFormat="1" ht="12.75" customHeight="1">
      <c r="B56" s="193"/>
      <c r="C56" s="196"/>
      <c r="D56" s="196"/>
      <c r="E56" s="196"/>
      <c r="F56" s="196"/>
      <c r="G56" s="196"/>
      <c r="H56" s="196"/>
      <c r="I56" s="196"/>
      <c r="J56" s="196"/>
      <c r="K56" s="194"/>
    </row>
    <row r="57" spans="2:11" customFormat="1" ht="15" customHeight="1">
      <c r="B57" s="193"/>
      <c r="C57" s="312" t="s">
        <v>1205</v>
      </c>
      <c r="D57" s="312"/>
      <c r="E57" s="312"/>
      <c r="F57" s="312"/>
      <c r="G57" s="312"/>
      <c r="H57" s="312"/>
      <c r="I57" s="312"/>
      <c r="J57" s="312"/>
      <c r="K57" s="194"/>
    </row>
    <row r="58" spans="2:11" customFormat="1" ht="15" customHeight="1">
      <c r="B58" s="193"/>
      <c r="C58" s="198"/>
      <c r="D58" s="312" t="s">
        <v>1206</v>
      </c>
      <c r="E58" s="312"/>
      <c r="F58" s="312"/>
      <c r="G58" s="312"/>
      <c r="H58" s="312"/>
      <c r="I58" s="312"/>
      <c r="J58" s="312"/>
      <c r="K58" s="194"/>
    </row>
    <row r="59" spans="2:11" customFormat="1" ht="15" customHeight="1">
      <c r="B59" s="193"/>
      <c r="C59" s="198"/>
      <c r="D59" s="312" t="s">
        <v>1207</v>
      </c>
      <c r="E59" s="312"/>
      <c r="F59" s="312"/>
      <c r="G59" s="312"/>
      <c r="H59" s="312"/>
      <c r="I59" s="312"/>
      <c r="J59" s="312"/>
      <c r="K59" s="194"/>
    </row>
    <row r="60" spans="2:11" customFormat="1" ht="15" customHeight="1">
      <c r="B60" s="193"/>
      <c r="C60" s="198"/>
      <c r="D60" s="312" t="s">
        <v>1208</v>
      </c>
      <c r="E60" s="312"/>
      <c r="F60" s="312"/>
      <c r="G60" s="312"/>
      <c r="H60" s="312"/>
      <c r="I60" s="312"/>
      <c r="J60" s="312"/>
      <c r="K60" s="194"/>
    </row>
    <row r="61" spans="2:11" customFormat="1" ht="15" customHeight="1">
      <c r="B61" s="193"/>
      <c r="C61" s="198"/>
      <c r="D61" s="312" t="s">
        <v>1209</v>
      </c>
      <c r="E61" s="312"/>
      <c r="F61" s="312"/>
      <c r="G61" s="312"/>
      <c r="H61" s="312"/>
      <c r="I61" s="312"/>
      <c r="J61" s="312"/>
      <c r="K61" s="194"/>
    </row>
    <row r="62" spans="2:11" customFormat="1" ht="15" customHeight="1">
      <c r="B62" s="193"/>
      <c r="C62" s="198"/>
      <c r="D62" s="314" t="s">
        <v>1210</v>
      </c>
      <c r="E62" s="314"/>
      <c r="F62" s="314"/>
      <c r="G62" s="314"/>
      <c r="H62" s="314"/>
      <c r="I62" s="314"/>
      <c r="J62" s="314"/>
      <c r="K62" s="194"/>
    </row>
    <row r="63" spans="2:11" customFormat="1" ht="15" customHeight="1">
      <c r="B63" s="193"/>
      <c r="C63" s="198"/>
      <c r="D63" s="312" t="s">
        <v>1211</v>
      </c>
      <c r="E63" s="312"/>
      <c r="F63" s="312"/>
      <c r="G63" s="312"/>
      <c r="H63" s="312"/>
      <c r="I63" s="312"/>
      <c r="J63" s="312"/>
      <c r="K63" s="194"/>
    </row>
    <row r="64" spans="2:11" customFormat="1" ht="12.75" customHeight="1">
      <c r="B64" s="193"/>
      <c r="C64" s="198"/>
      <c r="D64" s="198"/>
      <c r="E64" s="201"/>
      <c r="F64" s="198"/>
      <c r="G64" s="198"/>
      <c r="H64" s="198"/>
      <c r="I64" s="198"/>
      <c r="J64" s="198"/>
      <c r="K64" s="194"/>
    </row>
    <row r="65" spans="2:11" customFormat="1" ht="15" customHeight="1">
      <c r="B65" s="193"/>
      <c r="C65" s="198"/>
      <c r="D65" s="312" t="s">
        <v>1212</v>
      </c>
      <c r="E65" s="312"/>
      <c r="F65" s="312"/>
      <c r="G65" s="312"/>
      <c r="H65" s="312"/>
      <c r="I65" s="312"/>
      <c r="J65" s="312"/>
      <c r="K65" s="194"/>
    </row>
    <row r="66" spans="2:11" customFormat="1" ht="15" customHeight="1">
      <c r="B66" s="193"/>
      <c r="C66" s="198"/>
      <c r="D66" s="314" t="s">
        <v>1213</v>
      </c>
      <c r="E66" s="314"/>
      <c r="F66" s="314"/>
      <c r="G66" s="314"/>
      <c r="H66" s="314"/>
      <c r="I66" s="314"/>
      <c r="J66" s="314"/>
      <c r="K66" s="194"/>
    </row>
    <row r="67" spans="2:11" customFormat="1" ht="15" customHeight="1">
      <c r="B67" s="193"/>
      <c r="C67" s="198"/>
      <c r="D67" s="312" t="s">
        <v>1214</v>
      </c>
      <c r="E67" s="312"/>
      <c r="F67" s="312"/>
      <c r="G67" s="312"/>
      <c r="H67" s="312"/>
      <c r="I67" s="312"/>
      <c r="J67" s="312"/>
      <c r="K67" s="194"/>
    </row>
    <row r="68" spans="2:11" customFormat="1" ht="15" customHeight="1">
      <c r="B68" s="193"/>
      <c r="C68" s="198"/>
      <c r="D68" s="312" t="s">
        <v>1215</v>
      </c>
      <c r="E68" s="312"/>
      <c r="F68" s="312"/>
      <c r="G68" s="312"/>
      <c r="H68" s="312"/>
      <c r="I68" s="312"/>
      <c r="J68" s="312"/>
      <c r="K68" s="194"/>
    </row>
    <row r="69" spans="2:11" customFormat="1" ht="15" customHeight="1">
      <c r="B69" s="193"/>
      <c r="C69" s="198"/>
      <c r="D69" s="312" t="s">
        <v>1216</v>
      </c>
      <c r="E69" s="312"/>
      <c r="F69" s="312"/>
      <c r="G69" s="312"/>
      <c r="H69" s="312"/>
      <c r="I69" s="312"/>
      <c r="J69" s="312"/>
      <c r="K69" s="194"/>
    </row>
    <row r="70" spans="2:11" customFormat="1" ht="15" customHeight="1">
      <c r="B70" s="193"/>
      <c r="C70" s="198"/>
      <c r="D70" s="312" t="s">
        <v>1217</v>
      </c>
      <c r="E70" s="312"/>
      <c r="F70" s="312"/>
      <c r="G70" s="312"/>
      <c r="H70" s="312"/>
      <c r="I70" s="312"/>
      <c r="J70" s="312"/>
      <c r="K70" s="194"/>
    </row>
    <row r="71" spans="2:11" customFormat="1" ht="12.75" customHeight="1">
      <c r="B71" s="202"/>
      <c r="C71" s="203"/>
      <c r="D71" s="203"/>
      <c r="E71" s="203"/>
      <c r="F71" s="203"/>
      <c r="G71" s="203"/>
      <c r="H71" s="203"/>
      <c r="I71" s="203"/>
      <c r="J71" s="203"/>
      <c r="K71" s="204"/>
    </row>
    <row r="72" spans="2:11" customFormat="1" ht="18.75" customHeight="1">
      <c r="B72" s="205"/>
      <c r="C72" s="205"/>
      <c r="D72" s="205"/>
      <c r="E72" s="205"/>
      <c r="F72" s="205"/>
      <c r="G72" s="205"/>
      <c r="H72" s="205"/>
      <c r="I72" s="205"/>
      <c r="J72" s="205"/>
      <c r="K72" s="206"/>
    </row>
    <row r="73" spans="2:11" customFormat="1" ht="18.75" customHeight="1">
      <c r="B73" s="206"/>
      <c r="C73" s="206"/>
      <c r="D73" s="206"/>
      <c r="E73" s="206"/>
      <c r="F73" s="206"/>
      <c r="G73" s="206"/>
      <c r="H73" s="206"/>
      <c r="I73" s="206"/>
      <c r="J73" s="206"/>
      <c r="K73" s="206"/>
    </row>
    <row r="74" spans="2:11" customFormat="1" ht="7.5" customHeight="1">
      <c r="B74" s="207"/>
      <c r="C74" s="208"/>
      <c r="D74" s="208"/>
      <c r="E74" s="208"/>
      <c r="F74" s="208"/>
      <c r="G74" s="208"/>
      <c r="H74" s="208"/>
      <c r="I74" s="208"/>
      <c r="J74" s="208"/>
      <c r="K74" s="209"/>
    </row>
    <row r="75" spans="2:11" customFormat="1" ht="45" customHeight="1">
      <c r="B75" s="210"/>
      <c r="C75" s="307" t="s">
        <v>1218</v>
      </c>
      <c r="D75" s="307"/>
      <c r="E75" s="307"/>
      <c r="F75" s="307"/>
      <c r="G75" s="307"/>
      <c r="H75" s="307"/>
      <c r="I75" s="307"/>
      <c r="J75" s="307"/>
      <c r="K75" s="211"/>
    </row>
    <row r="76" spans="2:11" customFormat="1" ht="17.25" customHeight="1">
      <c r="B76" s="210"/>
      <c r="C76" s="212" t="s">
        <v>1219</v>
      </c>
      <c r="D76" s="212"/>
      <c r="E76" s="212"/>
      <c r="F76" s="212" t="s">
        <v>1220</v>
      </c>
      <c r="G76" s="213"/>
      <c r="H76" s="212" t="s">
        <v>55</v>
      </c>
      <c r="I76" s="212" t="s">
        <v>58</v>
      </c>
      <c r="J76" s="212" t="s">
        <v>1221</v>
      </c>
      <c r="K76" s="211"/>
    </row>
    <row r="77" spans="2:11" customFormat="1" ht="17.25" customHeight="1">
      <c r="B77" s="210"/>
      <c r="C77" s="214" t="s">
        <v>1222</v>
      </c>
      <c r="D77" s="214"/>
      <c r="E77" s="214"/>
      <c r="F77" s="215" t="s">
        <v>1223</v>
      </c>
      <c r="G77" s="216"/>
      <c r="H77" s="214"/>
      <c r="I77" s="214"/>
      <c r="J77" s="214" t="s">
        <v>1224</v>
      </c>
      <c r="K77" s="211"/>
    </row>
    <row r="78" spans="2:11" customFormat="1" ht="5.25" customHeight="1">
      <c r="B78" s="210"/>
      <c r="C78" s="217"/>
      <c r="D78" s="217"/>
      <c r="E78" s="217"/>
      <c r="F78" s="217"/>
      <c r="G78" s="218"/>
      <c r="H78" s="217"/>
      <c r="I78" s="217"/>
      <c r="J78" s="217"/>
      <c r="K78" s="211"/>
    </row>
    <row r="79" spans="2:11" customFormat="1" ht="15" customHeight="1">
      <c r="B79" s="210"/>
      <c r="C79" s="199" t="s">
        <v>54</v>
      </c>
      <c r="D79" s="219"/>
      <c r="E79" s="219"/>
      <c r="F79" s="220" t="s">
        <v>1225</v>
      </c>
      <c r="G79" s="221"/>
      <c r="H79" s="199" t="s">
        <v>1226</v>
      </c>
      <c r="I79" s="199" t="s">
        <v>1227</v>
      </c>
      <c r="J79" s="199">
        <v>20</v>
      </c>
      <c r="K79" s="211"/>
    </row>
    <row r="80" spans="2:11" customFormat="1" ht="15" customHeight="1">
      <c r="B80" s="210"/>
      <c r="C80" s="199" t="s">
        <v>1228</v>
      </c>
      <c r="D80" s="199"/>
      <c r="E80" s="199"/>
      <c r="F80" s="220" t="s">
        <v>1225</v>
      </c>
      <c r="G80" s="221"/>
      <c r="H80" s="199" t="s">
        <v>1229</v>
      </c>
      <c r="I80" s="199" t="s">
        <v>1227</v>
      </c>
      <c r="J80" s="199">
        <v>120</v>
      </c>
      <c r="K80" s="211"/>
    </row>
    <row r="81" spans="2:11" customFormat="1" ht="15" customHeight="1">
      <c r="B81" s="222"/>
      <c r="C81" s="199" t="s">
        <v>1230</v>
      </c>
      <c r="D81" s="199"/>
      <c r="E81" s="199"/>
      <c r="F81" s="220" t="s">
        <v>1231</v>
      </c>
      <c r="G81" s="221"/>
      <c r="H81" s="199" t="s">
        <v>1232</v>
      </c>
      <c r="I81" s="199" t="s">
        <v>1227</v>
      </c>
      <c r="J81" s="199">
        <v>50</v>
      </c>
      <c r="K81" s="211"/>
    </row>
    <row r="82" spans="2:11" customFormat="1" ht="15" customHeight="1">
      <c r="B82" s="222"/>
      <c r="C82" s="199" t="s">
        <v>1233</v>
      </c>
      <c r="D82" s="199"/>
      <c r="E82" s="199"/>
      <c r="F82" s="220" t="s">
        <v>1225</v>
      </c>
      <c r="G82" s="221"/>
      <c r="H82" s="199" t="s">
        <v>1234</v>
      </c>
      <c r="I82" s="199" t="s">
        <v>1235</v>
      </c>
      <c r="J82" s="199"/>
      <c r="K82" s="211"/>
    </row>
    <row r="83" spans="2:11" customFormat="1" ht="15" customHeight="1">
      <c r="B83" s="222"/>
      <c r="C83" s="199" t="s">
        <v>1236</v>
      </c>
      <c r="D83" s="199"/>
      <c r="E83" s="199"/>
      <c r="F83" s="220" t="s">
        <v>1231</v>
      </c>
      <c r="G83" s="199"/>
      <c r="H83" s="199" t="s">
        <v>1237</v>
      </c>
      <c r="I83" s="199" t="s">
        <v>1227</v>
      </c>
      <c r="J83" s="199">
        <v>15</v>
      </c>
      <c r="K83" s="211"/>
    </row>
    <row r="84" spans="2:11" customFormat="1" ht="15" customHeight="1">
      <c r="B84" s="222"/>
      <c r="C84" s="199" t="s">
        <v>1238</v>
      </c>
      <c r="D84" s="199"/>
      <c r="E84" s="199"/>
      <c r="F84" s="220" t="s">
        <v>1231</v>
      </c>
      <c r="G84" s="199"/>
      <c r="H84" s="199" t="s">
        <v>1239</v>
      </c>
      <c r="I84" s="199" t="s">
        <v>1227</v>
      </c>
      <c r="J84" s="199">
        <v>15</v>
      </c>
      <c r="K84" s="211"/>
    </row>
    <row r="85" spans="2:11" customFormat="1" ht="15" customHeight="1">
      <c r="B85" s="222"/>
      <c r="C85" s="199" t="s">
        <v>1240</v>
      </c>
      <c r="D85" s="199"/>
      <c r="E85" s="199"/>
      <c r="F85" s="220" t="s">
        <v>1231</v>
      </c>
      <c r="G85" s="199"/>
      <c r="H85" s="199" t="s">
        <v>1241</v>
      </c>
      <c r="I85" s="199" t="s">
        <v>1227</v>
      </c>
      <c r="J85" s="199">
        <v>20</v>
      </c>
      <c r="K85" s="211"/>
    </row>
    <row r="86" spans="2:11" customFormat="1" ht="15" customHeight="1">
      <c r="B86" s="222"/>
      <c r="C86" s="199" t="s">
        <v>1242</v>
      </c>
      <c r="D86" s="199"/>
      <c r="E86" s="199"/>
      <c r="F86" s="220" t="s">
        <v>1231</v>
      </c>
      <c r="G86" s="199"/>
      <c r="H86" s="199" t="s">
        <v>1243</v>
      </c>
      <c r="I86" s="199" t="s">
        <v>1227</v>
      </c>
      <c r="J86" s="199">
        <v>20</v>
      </c>
      <c r="K86" s="211"/>
    </row>
    <row r="87" spans="2:11" customFormat="1" ht="15" customHeight="1">
      <c r="B87" s="222"/>
      <c r="C87" s="199" t="s">
        <v>1244</v>
      </c>
      <c r="D87" s="199"/>
      <c r="E87" s="199"/>
      <c r="F87" s="220" t="s">
        <v>1231</v>
      </c>
      <c r="G87" s="221"/>
      <c r="H87" s="199" t="s">
        <v>1245</v>
      </c>
      <c r="I87" s="199" t="s">
        <v>1227</v>
      </c>
      <c r="J87" s="199">
        <v>50</v>
      </c>
      <c r="K87" s="211"/>
    </row>
    <row r="88" spans="2:11" customFormat="1" ht="15" customHeight="1">
      <c r="B88" s="222"/>
      <c r="C88" s="199" t="s">
        <v>1246</v>
      </c>
      <c r="D88" s="199"/>
      <c r="E88" s="199"/>
      <c r="F88" s="220" t="s">
        <v>1231</v>
      </c>
      <c r="G88" s="221"/>
      <c r="H88" s="199" t="s">
        <v>1247</v>
      </c>
      <c r="I88" s="199" t="s">
        <v>1227</v>
      </c>
      <c r="J88" s="199">
        <v>20</v>
      </c>
      <c r="K88" s="211"/>
    </row>
    <row r="89" spans="2:11" customFormat="1" ht="15" customHeight="1">
      <c r="B89" s="222"/>
      <c r="C89" s="199" t="s">
        <v>1248</v>
      </c>
      <c r="D89" s="199"/>
      <c r="E89" s="199"/>
      <c r="F89" s="220" t="s">
        <v>1231</v>
      </c>
      <c r="G89" s="221"/>
      <c r="H89" s="199" t="s">
        <v>1249</v>
      </c>
      <c r="I89" s="199" t="s">
        <v>1227</v>
      </c>
      <c r="J89" s="199">
        <v>20</v>
      </c>
      <c r="K89" s="211"/>
    </row>
    <row r="90" spans="2:11" customFormat="1" ht="15" customHeight="1">
      <c r="B90" s="222"/>
      <c r="C90" s="199" t="s">
        <v>1250</v>
      </c>
      <c r="D90" s="199"/>
      <c r="E90" s="199"/>
      <c r="F90" s="220" t="s">
        <v>1231</v>
      </c>
      <c r="G90" s="221"/>
      <c r="H90" s="199" t="s">
        <v>1251</v>
      </c>
      <c r="I90" s="199" t="s">
        <v>1227</v>
      </c>
      <c r="J90" s="199">
        <v>50</v>
      </c>
      <c r="K90" s="211"/>
    </row>
    <row r="91" spans="2:11" customFormat="1" ht="15" customHeight="1">
      <c r="B91" s="222"/>
      <c r="C91" s="199" t="s">
        <v>1252</v>
      </c>
      <c r="D91" s="199"/>
      <c r="E91" s="199"/>
      <c r="F91" s="220" t="s">
        <v>1231</v>
      </c>
      <c r="G91" s="221"/>
      <c r="H91" s="199" t="s">
        <v>1252</v>
      </c>
      <c r="I91" s="199" t="s">
        <v>1227</v>
      </c>
      <c r="J91" s="199">
        <v>50</v>
      </c>
      <c r="K91" s="211"/>
    </row>
    <row r="92" spans="2:11" customFormat="1" ht="15" customHeight="1">
      <c r="B92" s="222"/>
      <c r="C92" s="199" t="s">
        <v>1253</v>
      </c>
      <c r="D92" s="199"/>
      <c r="E92" s="199"/>
      <c r="F92" s="220" t="s">
        <v>1231</v>
      </c>
      <c r="G92" s="221"/>
      <c r="H92" s="199" t="s">
        <v>1254</v>
      </c>
      <c r="I92" s="199" t="s">
        <v>1227</v>
      </c>
      <c r="J92" s="199">
        <v>255</v>
      </c>
      <c r="K92" s="211"/>
    </row>
    <row r="93" spans="2:11" customFormat="1" ht="15" customHeight="1">
      <c r="B93" s="222"/>
      <c r="C93" s="199" t="s">
        <v>1255</v>
      </c>
      <c r="D93" s="199"/>
      <c r="E93" s="199"/>
      <c r="F93" s="220" t="s">
        <v>1225</v>
      </c>
      <c r="G93" s="221"/>
      <c r="H93" s="199" t="s">
        <v>1256</v>
      </c>
      <c r="I93" s="199" t="s">
        <v>1257</v>
      </c>
      <c r="J93" s="199"/>
      <c r="K93" s="211"/>
    </row>
    <row r="94" spans="2:11" customFormat="1" ht="15" customHeight="1">
      <c r="B94" s="222"/>
      <c r="C94" s="199" t="s">
        <v>1258</v>
      </c>
      <c r="D94" s="199"/>
      <c r="E94" s="199"/>
      <c r="F94" s="220" t="s">
        <v>1225</v>
      </c>
      <c r="G94" s="221"/>
      <c r="H94" s="199" t="s">
        <v>1259</v>
      </c>
      <c r="I94" s="199" t="s">
        <v>1260</v>
      </c>
      <c r="J94" s="199"/>
      <c r="K94" s="211"/>
    </row>
    <row r="95" spans="2:11" customFormat="1" ht="15" customHeight="1">
      <c r="B95" s="222"/>
      <c r="C95" s="199" t="s">
        <v>1261</v>
      </c>
      <c r="D95" s="199"/>
      <c r="E95" s="199"/>
      <c r="F95" s="220" t="s">
        <v>1225</v>
      </c>
      <c r="G95" s="221"/>
      <c r="H95" s="199" t="s">
        <v>1261</v>
      </c>
      <c r="I95" s="199" t="s">
        <v>1260</v>
      </c>
      <c r="J95" s="199"/>
      <c r="K95" s="211"/>
    </row>
    <row r="96" spans="2:11" customFormat="1" ht="15" customHeight="1">
      <c r="B96" s="222"/>
      <c r="C96" s="199" t="s">
        <v>39</v>
      </c>
      <c r="D96" s="199"/>
      <c r="E96" s="199"/>
      <c r="F96" s="220" t="s">
        <v>1225</v>
      </c>
      <c r="G96" s="221"/>
      <c r="H96" s="199" t="s">
        <v>1262</v>
      </c>
      <c r="I96" s="199" t="s">
        <v>1260</v>
      </c>
      <c r="J96" s="199"/>
      <c r="K96" s="211"/>
    </row>
    <row r="97" spans="2:11" customFormat="1" ht="15" customHeight="1">
      <c r="B97" s="222"/>
      <c r="C97" s="199" t="s">
        <v>49</v>
      </c>
      <c r="D97" s="199"/>
      <c r="E97" s="199"/>
      <c r="F97" s="220" t="s">
        <v>1225</v>
      </c>
      <c r="G97" s="221"/>
      <c r="H97" s="199" t="s">
        <v>1263</v>
      </c>
      <c r="I97" s="199" t="s">
        <v>1260</v>
      </c>
      <c r="J97" s="199"/>
      <c r="K97" s="211"/>
    </row>
    <row r="98" spans="2:11" customFormat="1" ht="15" customHeight="1">
      <c r="B98" s="223"/>
      <c r="C98" s="224"/>
      <c r="D98" s="224"/>
      <c r="E98" s="224"/>
      <c r="F98" s="224"/>
      <c r="G98" s="224"/>
      <c r="H98" s="224"/>
      <c r="I98" s="224"/>
      <c r="J98" s="224"/>
      <c r="K98" s="225"/>
    </row>
    <row r="99" spans="2:11" customFormat="1" ht="18.75" customHeight="1">
      <c r="B99" s="226"/>
      <c r="C99" s="227"/>
      <c r="D99" s="227"/>
      <c r="E99" s="227"/>
      <c r="F99" s="227"/>
      <c r="G99" s="227"/>
      <c r="H99" s="227"/>
      <c r="I99" s="227"/>
      <c r="J99" s="227"/>
      <c r="K99" s="226"/>
    </row>
    <row r="100" spans="2:11" customFormat="1" ht="18.75" customHeight="1">
      <c r="B100" s="206"/>
      <c r="C100" s="206"/>
      <c r="D100" s="206"/>
      <c r="E100" s="206"/>
      <c r="F100" s="206"/>
      <c r="G100" s="206"/>
      <c r="H100" s="206"/>
      <c r="I100" s="206"/>
      <c r="J100" s="206"/>
      <c r="K100" s="206"/>
    </row>
    <row r="101" spans="2:11" customFormat="1" ht="7.5" customHeight="1">
      <c r="B101" s="207"/>
      <c r="C101" s="208"/>
      <c r="D101" s="208"/>
      <c r="E101" s="208"/>
      <c r="F101" s="208"/>
      <c r="G101" s="208"/>
      <c r="H101" s="208"/>
      <c r="I101" s="208"/>
      <c r="J101" s="208"/>
      <c r="K101" s="209"/>
    </row>
    <row r="102" spans="2:11" customFormat="1" ht="45" customHeight="1">
      <c r="B102" s="210"/>
      <c r="C102" s="307" t="s">
        <v>1264</v>
      </c>
      <c r="D102" s="307"/>
      <c r="E102" s="307"/>
      <c r="F102" s="307"/>
      <c r="G102" s="307"/>
      <c r="H102" s="307"/>
      <c r="I102" s="307"/>
      <c r="J102" s="307"/>
      <c r="K102" s="211"/>
    </row>
    <row r="103" spans="2:11" customFormat="1" ht="17.25" customHeight="1">
      <c r="B103" s="210"/>
      <c r="C103" s="212" t="s">
        <v>1219</v>
      </c>
      <c r="D103" s="212"/>
      <c r="E103" s="212"/>
      <c r="F103" s="212" t="s">
        <v>1220</v>
      </c>
      <c r="G103" s="213"/>
      <c r="H103" s="212" t="s">
        <v>55</v>
      </c>
      <c r="I103" s="212" t="s">
        <v>58</v>
      </c>
      <c r="J103" s="212" t="s">
        <v>1221</v>
      </c>
      <c r="K103" s="211"/>
    </row>
    <row r="104" spans="2:11" customFormat="1" ht="17.25" customHeight="1">
      <c r="B104" s="210"/>
      <c r="C104" s="214" t="s">
        <v>1222</v>
      </c>
      <c r="D104" s="214"/>
      <c r="E104" s="214"/>
      <c r="F104" s="215" t="s">
        <v>1223</v>
      </c>
      <c r="G104" s="216"/>
      <c r="H104" s="214"/>
      <c r="I104" s="214"/>
      <c r="J104" s="214" t="s">
        <v>1224</v>
      </c>
      <c r="K104" s="211"/>
    </row>
    <row r="105" spans="2:11" customFormat="1" ht="5.25" customHeight="1">
      <c r="B105" s="210"/>
      <c r="C105" s="212"/>
      <c r="D105" s="212"/>
      <c r="E105" s="212"/>
      <c r="F105" s="212"/>
      <c r="G105" s="228"/>
      <c r="H105" s="212"/>
      <c r="I105" s="212"/>
      <c r="J105" s="212"/>
      <c r="K105" s="211"/>
    </row>
    <row r="106" spans="2:11" customFormat="1" ht="15" customHeight="1">
      <c r="B106" s="210"/>
      <c r="C106" s="199" t="s">
        <v>54</v>
      </c>
      <c r="D106" s="219"/>
      <c r="E106" s="219"/>
      <c r="F106" s="220" t="s">
        <v>1225</v>
      </c>
      <c r="G106" s="199"/>
      <c r="H106" s="199" t="s">
        <v>1265</v>
      </c>
      <c r="I106" s="199" t="s">
        <v>1227</v>
      </c>
      <c r="J106" s="199">
        <v>20</v>
      </c>
      <c r="K106" s="211"/>
    </row>
    <row r="107" spans="2:11" customFormat="1" ht="15" customHeight="1">
      <c r="B107" s="210"/>
      <c r="C107" s="199" t="s">
        <v>1228</v>
      </c>
      <c r="D107" s="199"/>
      <c r="E107" s="199"/>
      <c r="F107" s="220" t="s">
        <v>1225</v>
      </c>
      <c r="G107" s="199"/>
      <c r="H107" s="199" t="s">
        <v>1265</v>
      </c>
      <c r="I107" s="199" t="s">
        <v>1227</v>
      </c>
      <c r="J107" s="199">
        <v>120</v>
      </c>
      <c r="K107" s="211"/>
    </row>
    <row r="108" spans="2:11" customFormat="1" ht="15" customHeight="1">
      <c r="B108" s="222"/>
      <c r="C108" s="199" t="s">
        <v>1230</v>
      </c>
      <c r="D108" s="199"/>
      <c r="E108" s="199"/>
      <c r="F108" s="220" t="s">
        <v>1231</v>
      </c>
      <c r="G108" s="199"/>
      <c r="H108" s="199" t="s">
        <v>1265</v>
      </c>
      <c r="I108" s="199" t="s">
        <v>1227</v>
      </c>
      <c r="J108" s="199">
        <v>50</v>
      </c>
      <c r="K108" s="211"/>
    </row>
    <row r="109" spans="2:11" customFormat="1" ht="15" customHeight="1">
      <c r="B109" s="222"/>
      <c r="C109" s="199" t="s">
        <v>1233</v>
      </c>
      <c r="D109" s="199"/>
      <c r="E109" s="199"/>
      <c r="F109" s="220" t="s">
        <v>1225</v>
      </c>
      <c r="G109" s="199"/>
      <c r="H109" s="199" t="s">
        <v>1265</v>
      </c>
      <c r="I109" s="199" t="s">
        <v>1235</v>
      </c>
      <c r="J109" s="199"/>
      <c r="K109" s="211"/>
    </row>
    <row r="110" spans="2:11" customFormat="1" ht="15" customHeight="1">
      <c r="B110" s="222"/>
      <c r="C110" s="199" t="s">
        <v>1244</v>
      </c>
      <c r="D110" s="199"/>
      <c r="E110" s="199"/>
      <c r="F110" s="220" t="s">
        <v>1231</v>
      </c>
      <c r="G110" s="199"/>
      <c r="H110" s="199" t="s">
        <v>1265</v>
      </c>
      <c r="I110" s="199" t="s">
        <v>1227</v>
      </c>
      <c r="J110" s="199">
        <v>50</v>
      </c>
      <c r="K110" s="211"/>
    </row>
    <row r="111" spans="2:11" customFormat="1" ht="15" customHeight="1">
      <c r="B111" s="222"/>
      <c r="C111" s="199" t="s">
        <v>1252</v>
      </c>
      <c r="D111" s="199"/>
      <c r="E111" s="199"/>
      <c r="F111" s="220" t="s">
        <v>1231</v>
      </c>
      <c r="G111" s="199"/>
      <c r="H111" s="199" t="s">
        <v>1265</v>
      </c>
      <c r="I111" s="199" t="s">
        <v>1227</v>
      </c>
      <c r="J111" s="199">
        <v>50</v>
      </c>
      <c r="K111" s="211"/>
    </row>
    <row r="112" spans="2:11" customFormat="1" ht="15" customHeight="1">
      <c r="B112" s="222"/>
      <c r="C112" s="199" t="s">
        <v>1250</v>
      </c>
      <c r="D112" s="199"/>
      <c r="E112" s="199"/>
      <c r="F112" s="220" t="s">
        <v>1231</v>
      </c>
      <c r="G112" s="199"/>
      <c r="H112" s="199" t="s">
        <v>1265</v>
      </c>
      <c r="I112" s="199" t="s">
        <v>1227</v>
      </c>
      <c r="J112" s="199">
        <v>50</v>
      </c>
      <c r="K112" s="211"/>
    </row>
    <row r="113" spans="2:11" customFormat="1" ht="15" customHeight="1">
      <c r="B113" s="222"/>
      <c r="C113" s="199" t="s">
        <v>54</v>
      </c>
      <c r="D113" s="199"/>
      <c r="E113" s="199"/>
      <c r="F113" s="220" t="s">
        <v>1225</v>
      </c>
      <c r="G113" s="199"/>
      <c r="H113" s="199" t="s">
        <v>1266</v>
      </c>
      <c r="I113" s="199" t="s">
        <v>1227</v>
      </c>
      <c r="J113" s="199">
        <v>20</v>
      </c>
      <c r="K113" s="211"/>
    </row>
    <row r="114" spans="2:11" customFormat="1" ht="15" customHeight="1">
      <c r="B114" s="222"/>
      <c r="C114" s="199" t="s">
        <v>1267</v>
      </c>
      <c r="D114" s="199"/>
      <c r="E114" s="199"/>
      <c r="F114" s="220" t="s">
        <v>1225</v>
      </c>
      <c r="G114" s="199"/>
      <c r="H114" s="199" t="s">
        <v>1268</v>
      </c>
      <c r="I114" s="199" t="s">
        <v>1227</v>
      </c>
      <c r="J114" s="199">
        <v>120</v>
      </c>
      <c r="K114" s="211"/>
    </row>
    <row r="115" spans="2:11" customFormat="1" ht="15" customHeight="1">
      <c r="B115" s="222"/>
      <c r="C115" s="199" t="s">
        <v>39</v>
      </c>
      <c r="D115" s="199"/>
      <c r="E115" s="199"/>
      <c r="F115" s="220" t="s">
        <v>1225</v>
      </c>
      <c r="G115" s="199"/>
      <c r="H115" s="199" t="s">
        <v>1269</v>
      </c>
      <c r="I115" s="199" t="s">
        <v>1260</v>
      </c>
      <c r="J115" s="199"/>
      <c r="K115" s="211"/>
    </row>
    <row r="116" spans="2:11" customFormat="1" ht="15" customHeight="1">
      <c r="B116" s="222"/>
      <c r="C116" s="199" t="s">
        <v>49</v>
      </c>
      <c r="D116" s="199"/>
      <c r="E116" s="199"/>
      <c r="F116" s="220" t="s">
        <v>1225</v>
      </c>
      <c r="G116" s="199"/>
      <c r="H116" s="199" t="s">
        <v>1270</v>
      </c>
      <c r="I116" s="199" t="s">
        <v>1260</v>
      </c>
      <c r="J116" s="199"/>
      <c r="K116" s="211"/>
    </row>
    <row r="117" spans="2:11" customFormat="1" ht="15" customHeight="1">
      <c r="B117" s="222"/>
      <c r="C117" s="199" t="s">
        <v>58</v>
      </c>
      <c r="D117" s="199"/>
      <c r="E117" s="199"/>
      <c r="F117" s="220" t="s">
        <v>1225</v>
      </c>
      <c r="G117" s="199"/>
      <c r="H117" s="199" t="s">
        <v>1271</v>
      </c>
      <c r="I117" s="199" t="s">
        <v>1272</v>
      </c>
      <c r="J117" s="199"/>
      <c r="K117" s="211"/>
    </row>
    <row r="118" spans="2:11" customFormat="1" ht="15" customHeight="1">
      <c r="B118" s="223"/>
      <c r="C118" s="229"/>
      <c r="D118" s="229"/>
      <c r="E118" s="229"/>
      <c r="F118" s="229"/>
      <c r="G118" s="229"/>
      <c r="H118" s="229"/>
      <c r="I118" s="229"/>
      <c r="J118" s="229"/>
      <c r="K118" s="225"/>
    </row>
    <row r="119" spans="2:11" customFormat="1" ht="18.75" customHeight="1">
      <c r="B119" s="230"/>
      <c r="C119" s="231"/>
      <c r="D119" s="231"/>
      <c r="E119" s="231"/>
      <c r="F119" s="232"/>
      <c r="G119" s="231"/>
      <c r="H119" s="231"/>
      <c r="I119" s="231"/>
      <c r="J119" s="231"/>
      <c r="K119" s="230"/>
    </row>
    <row r="120" spans="2:11" customFormat="1" ht="18.75" customHeight="1">
      <c r="B120" s="206"/>
      <c r="C120" s="206"/>
      <c r="D120" s="206"/>
      <c r="E120" s="206"/>
      <c r="F120" s="206"/>
      <c r="G120" s="206"/>
      <c r="H120" s="206"/>
      <c r="I120" s="206"/>
      <c r="J120" s="206"/>
      <c r="K120" s="206"/>
    </row>
    <row r="121" spans="2:11" customFormat="1" ht="7.5" customHeight="1">
      <c r="B121" s="233"/>
      <c r="C121" s="234"/>
      <c r="D121" s="234"/>
      <c r="E121" s="234"/>
      <c r="F121" s="234"/>
      <c r="G121" s="234"/>
      <c r="H121" s="234"/>
      <c r="I121" s="234"/>
      <c r="J121" s="234"/>
      <c r="K121" s="235"/>
    </row>
    <row r="122" spans="2:11" customFormat="1" ht="45" customHeight="1">
      <c r="B122" s="236"/>
      <c r="C122" s="308" t="s">
        <v>1273</v>
      </c>
      <c r="D122" s="308"/>
      <c r="E122" s="308"/>
      <c r="F122" s="308"/>
      <c r="G122" s="308"/>
      <c r="H122" s="308"/>
      <c r="I122" s="308"/>
      <c r="J122" s="308"/>
      <c r="K122" s="237"/>
    </row>
    <row r="123" spans="2:11" customFormat="1" ht="17.25" customHeight="1">
      <c r="B123" s="238"/>
      <c r="C123" s="212" t="s">
        <v>1219</v>
      </c>
      <c r="D123" s="212"/>
      <c r="E123" s="212"/>
      <c r="F123" s="212" t="s">
        <v>1220</v>
      </c>
      <c r="G123" s="213"/>
      <c r="H123" s="212" t="s">
        <v>55</v>
      </c>
      <c r="I123" s="212" t="s">
        <v>58</v>
      </c>
      <c r="J123" s="212" t="s">
        <v>1221</v>
      </c>
      <c r="K123" s="239"/>
    </row>
    <row r="124" spans="2:11" customFormat="1" ht="17.25" customHeight="1">
      <c r="B124" s="238"/>
      <c r="C124" s="214" t="s">
        <v>1222</v>
      </c>
      <c r="D124" s="214"/>
      <c r="E124" s="214"/>
      <c r="F124" s="215" t="s">
        <v>1223</v>
      </c>
      <c r="G124" s="216"/>
      <c r="H124" s="214"/>
      <c r="I124" s="214"/>
      <c r="J124" s="214" t="s">
        <v>1224</v>
      </c>
      <c r="K124" s="239"/>
    </row>
    <row r="125" spans="2:11" customFormat="1" ht="5.25" customHeight="1">
      <c r="B125" s="240"/>
      <c r="C125" s="217"/>
      <c r="D125" s="217"/>
      <c r="E125" s="217"/>
      <c r="F125" s="217"/>
      <c r="G125" s="241"/>
      <c r="H125" s="217"/>
      <c r="I125" s="217"/>
      <c r="J125" s="217"/>
      <c r="K125" s="242"/>
    </row>
    <row r="126" spans="2:11" customFormat="1" ht="15" customHeight="1">
      <c r="B126" s="240"/>
      <c r="C126" s="199" t="s">
        <v>1228</v>
      </c>
      <c r="D126" s="219"/>
      <c r="E126" s="219"/>
      <c r="F126" s="220" t="s">
        <v>1225</v>
      </c>
      <c r="G126" s="199"/>
      <c r="H126" s="199" t="s">
        <v>1265</v>
      </c>
      <c r="I126" s="199" t="s">
        <v>1227</v>
      </c>
      <c r="J126" s="199">
        <v>120</v>
      </c>
      <c r="K126" s="243"/>
    </row>
    <row r="127" spans="2:11" customFormat="1" ht="15" customHeight="1">
      <c r="B127" s="240"/>
      <c r="C127" s="199" t="s">
        <v>1274</v>
      </c>
      <c r="D127" s="199"/>
      <c r="E127" s="199"/>
      <c r="F127" s="220" t="s">
        <v>1225</v>
      </c>
      <c r="G127" s="199"/>
      <c r="H127" s="199" t="s">
        <v>1275</v>
      </c>
      <c r="I127" s="199" t="s">
        <v>1227</v>
      </c>
      <c r="J127" s="199" t="s">
        <v>1276</v>
      </c>
      <c r="K127" s="243"/>
    </row>
    <row r="128" spans="2:11" customFormat="1" ht="15" customHeight="1">
      <c r="B128" s="240"/>
      <c r="C128" s="199" t="s">
        <v>1173</v>
      </c>
      <c r="D128" s="199"/>
      <c r="E128" s="199"/>
      <c r="F128" s="220" t="s">
        <v>1225</v>
      </c>
      <c r="G128" s="199"/>
      <c r="H128" s="199" t="s">
        <v>1277</v>
      </c>
      <c r="I128" s="199" t="s">
        <v>1227</v>
      </c>
      <c r="J128" s="199" t="s">
        <v>1276</v>
      </c>
      <c r="K128" s="243"/>
    </row>
    <row r="129" spans="2:11" customFormat="1" ht="15" customHeight="1">
      <c r="B129" s="240"/>
      <c r="C129" s="199" t="s">
        <v>1236</v>
      </c>
      <c r="D129" s="199"/>
      <c r="E129" s="199"/>
      <c r="F129" s="220" t="s">
        <v>1231</v>
      </c>
      <c r="G129" s="199"/>
      <c r="H129" s="199" t="s">
        <v>1237</v>
      </c>
      <c r="I129" s="199" t="s">
        <v>1227</v>
      </c>
      <c r="J129" s="199">
        <v>15</v>
      </c>
      <c r="K129" s="243"/>
    </row>
    <row r="130" spans="2:11" customFormat="1" ht="15" customHeight="1">
      <c r="B130" s="240"/>
      <c r="C130" s="199" t="s">
        <v>1238</v>
      </c>
      <c r="D130" s="199"/>
      <c r="E130" s="199"/>
      <c r="F130" s="220" t="s">
        <v>1231</v>
      </c>
      <c r="G130" s="199"/>
      <c r="H130" s="199" t="s">
        <v>1239</v>
      </c>
      <c r="I130" s="199" t="s">
        <v>1227</v>
      </c>
      <c r="J130" s="199">
        <v>15</v>
      </c>
      <c r="K130" s="243"/>
    </row>
    <row r="131" spans="2:11" customFormat="1" ht="15" customHeight="1">
      <c r="B131" s="240"/>
      <c r="C131" s="199" t="s">
        <v>1240</v>
      </c>
      <c r="D131" s="199"/>
      <c r="E131" s="199"/>
      <c r="F131" s="220" t="s">
        <v>1231</v>
      </c>
      <c r="G131" s="199"/>
      <c r="H131" s="199" t="s">
        <v>1241</v>
      </c>
      <c r="I131" s="199" t="s">
        <v>1227</v>
      </c>
      <c r="J131" s="199">
        <v>20</v>
      </c>
      <c r="K131" s="243"/>
    </row>
    <row r="132" spans="2:11" customFormat="1" ht="15" customHeight="1">
      <c r="B132" s="240"/>
      <c r="C132" s="199" t="s">
        <v>1242</v>
      </c>
      <c r="D132" s="199"/>
      <c r="E132" s="199"/>
      <c r="F132" s="220" t="s">
        <v>1231</v>
      </c>
      <c r="G132" s="199"/>
      <c r="H132" s="199" t="s">
        <v>1243</v>
      </c>
      <c r="I132" s="199" t="s">
        <v>1227</v>
      </c>
      <c r="J132" s="199">
        <v>20</v>
      </c>
      <c r="K132" s="243"/>
    </row>
    <row r="133" spans="2:11" customFormat="1" ht="15" customHeight="1">
      <c r="B133" s="240"/>
      <c r="C133" s="199" t="s">
        <v>1230</v>
      </c>
      <c r="D133" s="199"/>
      <c r="E133" s="199"/>
      <c r="F133" s="220" t="s">
        <v>1231</v>
      </c>
      <c r="G133" s="199"/>
      <c r="H133" s="199" t="s">
        <v>1265</v>
      </c>
      <c r="I133" s="199" t="s">
        <v>1227</v>
      </c>
      <c r="J133" s="199">
        <v>50</v>
      </c>
      <c r="K133" s="243"/>
    </row>
    <row r="134" spans="2:11" customFormat="1" ht="15" customHeight="1">
      <c r="B134" s="240"/>
      <c r="C134" s="199" t="s">
        <v>1244</v>
      </c>
      <c r="D134" s="199"/>
      <c r="E134" s="199"/>
      <c r="F134" s="220" t="s">
        <v>1231</v>
      </c>
      <c r="G134" s="199"/>
      <c r="H134" s="199" t="s">
        <v>1265</v>
      </c>
      <c r="I134" s="199" t="s">
        <v>1227</v>
      </c>
      <c r="J134" s="199">
        <v>50</v>
      </c>
      <c r="K134" s="243"/>
    </row>
    <row r="135" spans="2:11" customFormat="1" ht="15" customHeight="1">
      <c r="B135" s="240"/>
      <c r="C135" s="199" t="s">
        <v>1250</v>
      </c>
      <c r="D135" s="199"/>
      <c r="E135" s="199"/>
      <c r="F135" s="220" t="s">
        <v>1231</v>
      </c>
      <c r="G135" s="199"/>
      <c r="H135" s="199" t="s">
        <v>1265</v>
      </c>
      <c r="I135" s="199" t="s">
        <v>1227</v>
      </c>
      <c r="J135" s="199">
        <v>50</v>
      </c>
      <c r="K135" s="243"/>
    </row>
    <row r="136" spans="2:11" customFormat="1" ht="15" customHeight="1">
      <c r="B136" s="240"/>
      <c r="C136" s="199" t="s">
        <v>1252</v>
      </c>
      <c r="D136" s="199"/>
      <c r="E136" s="199"/>
      <c r="F136" s="220" t="s">
        <v>1231</v>
      </c>
      <c r="G136" s="199"/>
      <c r="H136" s="199" t="s">
        <v>1265</v>
      </c>
      <c r="I136" s="199" t="s">
        <v>1227</v>
      </c>
      <c r="J136" s="199">
        <v>50</v>
      </c>
      <c r="K136" s="243"/>
    </row>
    <row r="137" spans="2:11" customFormat="1" ht="15" customHeight="1">
      <c r="B137" s="240"/>
      <c r="C137" s="199" t="s">
        <v>1253</v>
      </c>
      <c r="D137" s="199"/>
      <c r="E137" s="199"/>
      <c r="F137" s="220" t="s">
        <v>1231</v>
      </c>
      <c r="G137" s="199"/>
      <c r="H137" s="199" t="s">
        <v>1278</v>
      </c>
      <c r="I137" s="199" t="s">
        <v>1227</v>
      </c>
      <c r="J137" s="199">
        <v>255</v>
      </c>
      <c r="K137" s="243"/>
    </row>
    <row r="138" spans="2:11" customFormat="1" ht="15" customHeight="1">
      <c r="B138" s="240"/>
      <c r="C138" s="199" t="s">
        <v>1255</v>
      </c>
      <c r="D138" s="199"/>
      <c r="E138" s="199"/>
      <c r="F138" s="220" t="s">
        <v>1225</v>
      </c>
      <c r="G138" s="199"/>
      <c r="H138" s="199" t="s">
        <v>1279</v>
      </c>
      <c r="I138" s="199" t="s">
        <v>1257</v>
      </c>
      <c r="J138" s="199"/>
      <c r="K138" s="243"/>
    </row>
    <row r="139" spans="2:11" customFormat="1" ht="15" customHeight="1">
      <c r="B139" s="240"/>
      <c r="C139" s="199" t="s">
        <v>1258</v>
      </c>
      <c r="D139" s="199"/>
      <c r="E139" s="199"/>
      <c r="F139" s="220" t="s">
        <v>1225</v>
      </c>
      <c r="G139" s="199"/>
      <c r="H139" s="199" t="s">
        <v>1280</v>
      </c>
      <c r="I139" s="199" t="s">
        <v>1260</v>
      </c>
      <c r="J139" s="199"/>
      <c r="K139" s="243"/>
    </row>
    <row r="140" spans="2:11" customFormat="1" ht="15" customHeight="1">
      <c r="B140" s="240"/>
      <c r="C140" s="199" t="s">
        <v>1261</v>
      </c>
      <c r="D140" s="199"/>
      <c r="E140" s="199"/>
      <c r="F140" s="220" t="s">
        <v>1225</v>
      </c>
      <c r="G140" s="199"/>
      <c r="H140" s="199" t="s">
        <v>1261</v>
      </c>
      <c r="I140" s="199" t="s">
        <v>1260</v>
      </c>
      <c r="J140" s="199"/>
      <c r="K140" s="243"/>
    </row>
    <row r="141" spans="2:11" customFormat="1" ht="15" customHeight="1">
      <c r="B141" s="240"/>
      <c r="C141" s="199" t="s">
        <v>39</v>
      </c>
      <c r="D141" s="199"/>
      <c r="E141" s="199"/>
      <c r="F141" s="220" t="s">
        <v>1225</v>
      </c>
      <c r="G141" s="199"/>
      <c r="H141" s="199" t="s">
        <v>1281</v>
      </c>
      <c r="I141" s="199" t="s">
        <v>1260</v>
      </c>
      <c r="J141" s="199"/>
      <c r="K141" s="243"/>
    </row>
    <row r="142" spans="2:11" customFormat="1" ht="15" customHeight="1">
      <c r="B142" s="240"/>
      <c r="C142" s="199" t="s">
        <v>1282</v>
      </c>
      <c r="D142" s="199"/>
      <c r="E142" s="199"/>
      <c r="F142" s="220" t="s">
        <v>1225</v>
      </c>
      <c r="G142" s="199"/>
      <c r="H142" s="199" t="s">
        <v>1283</v>
      </c>
      <c r="I142" s="199" t="s">
        <v>1260</v>
      </c>
      <c r="J142" s="199"/>
      <c r="K142" s="243"/>
    </row>
    <row r="143" spans="2:11" customFormat="1" ht="15" customHeight="1">
      <c r="B143" s="244"/>
      <c r="C143" s="245"/>
      <c r="D143" s="245"/>
      <c r="E143" s="245"/>
      <c r="F143" s="245"/>
      <c r="G143" s="245"/>
      <c r="H143" s="245"/>
      <c r="I143" s="245"/>
      <c r="J143" s="245"/>
      <c r="K143" s="246"/>
    </row>
    <row r="144" spans="2:11" customFormat="1" ht="18.75" customHeight="1">
      <c r="B144" s="231"/>
      <c r="C144" s="231"/>
      <c r="D144" s="231"/>
      <c r="E144" s="231"/>
      <c r="F144" s="232"/>
      <c r="G144" s="231"/>
      <c r="H144" s="231"/>
      <c r="I144" s="231"/>
      <c r="J144" s="231"/>
      <c r="K144" s="231"/>
    </row>
    <row r="145" spans="2:11" customFormat="1" ht="18.75" customHeight="1">
      <c r="B145" s="206"/>
      <c r="C145" s="206"/>
      <c r="D145" s="206"/>
      <c r="E145" s="206"/>
      <c r="F145" s="206"/>
      <c r="G145" s="206"/>
      <c r="H145" s="206"/>
      <c r="I145" s="206"/>
      <c r="J145" s="206"/>
      <c r="K145" s="206"/>
    </row>
    <row r="146" spans="2:11" customFormat="1" ht="7.5" customHeight="1">
      <c r="B146" s="207"/>
      <c r="C146" s="208"/>
      <c r="D146" s="208"/>
      <c r="E146" s="208"/>
      <c r="F146" s="208"/>
      <c r="G146" s="208"/>
      <c r="H146" s="208"/>
      <c r="I146" s="208"/>
      <c r="J146" s="208"/>
      <c r="K146" s="209"/>
    </row>
    <row r="147" spans="2:11" customFormat="1" ht="45" customHeight="1">
      <c r="B147" s="210"/>
      <c r="C147" s="307" t="s">
        <v>1284</v>
      </c>
      <c r="D147" s="307"/>
      <c r="E147" s="307"/>
      <c r="F147" s="307"/>
      <c r="G147" s="307"/>
      <c r="H147" s="307"/>
      <c r="I147" s="307"/>
      <c r="J147" s="307"/>
      <c r="K147" s="211"/>
    </row>
    <row r="148" spans="2:11" customFormat="1" ht="17.25" customHeight="1">
      <c r="B148" s="210"/>
      <c r="C148" s="212" t="s">
        <v>1219</v>
      </c>
      <c r="D148" s="212"/>
      <c r="E148" s="212"/>
      <c r="F148" s="212" t="s">
        <v>1220</v>
      </c>
      <c r="G148" s="213"/>
      <c r="H148" s="212" t="s">
        <v>55</v>
      </c>
      <c r="I148" s="212" t="s">
        <v>58</v>
      </c>
      <c r="J148" s="212" t="s">
        <v>1221</v>
      </c>
      <c r="K148" s="211"/>
    </row>
    <row r="149" spans="2:11" customFormat="1" ht="17.25" customHeight="1">
      <c r="B149" s="210"/>
      <c r="C149" s="214" t="s">
        <v>1222</v>
      </c>
      <c r="D149" s="214"/>
      <c r="E149" s="214"/>
      <c r="F149" s="215" t="s">
        <v>1223</v>
      </c>
      <c r="G149" s="216"/>
      <c r="H149" s="214"/>
      <c r="I149" s="214"/>
      <c r="J149" s="214" t="s">
        <v>1224</v>
      </c>
      <c r="K149" s="211"/>
    </row>
    <row r="150" spans="2:11" customFormat="1" ht="5.25" customHeight="1">
      <c r="B150" s="222"/>
      <c r="C150" s="217"/>
      <c r="D150" s="217"/>
      <c r="E150" s="217"/>
      <c r="F150" s="217"/>
      <c r="G150" s="218"/>
      <c r="H150" s="217"/>
      <c r="I150" s="217"/>
      <c r="J150" s="217"/>
      <c r="K150" s="243"/>
    </row>
    <row r="151" spans="2:11" customFormat="1" ht="15" customHeight="1">
      <c r="B151" s="222"/>
      <c r="C151" s="247" t="s">
        <v>1228</v>
      </c>
      <c r="D151" s="199"/>
      <c r="E151" s="199"/>
      <c r="F151" s="248" t="s">
        <v>1225</v>
      </c>
      <c r="G151" s="199"/>
      <c r="H151" s="247" t="s">
        <v>1265</v>
      </c>
      <c r="I151" s="247" t="s">
        <v>1227</v>
      </c>
      <c r="J151" s="247">
        <v>120</v>
      </c>
      <c r="K151" s="243"/>
    </row>
    <row r="152" spans="2:11" customFormat="1" ht="15" customHeight="1">
      <c r="B152" s="222"/>
      <c r="C152" s="247" t="s">
        <v>1274</v>
      </c>
      <c r="D152" s="199"/>
      <c r="E152" s="199"/>
      <c r="F152" s="248" t="s">
        <v>1225</v>
      </c>
      <c r="G152" s="199"/>
      <c r="H152" s="247" t="s">
        <v>1285</v>
      </c>
      <c r="I152" s="247" t="s">
        <v>1227</v>
      </c>
      <c r="J152" s="247" t="s">
        <v>1276</v>
      </c>
      <c r="K152" s="243"/>
    </row>
    <row r="153" spans="2:11" customFormat="1" ht="15" customHeight="1">
      <c r="B153" s="222"/>
      <c r="C153" s="247" t="s">
        <v>1173</v>
      </c>
      <c r="D153" s="199"/>
      <c r="E153" s="199"/>
      <c r="F153" s="248" t="s">
        <v>1225</v>
      </c>
      <c r="G153" s="199"/>
      <c r="H153" s="247" t="s">
        <v>1286</v>
      </c>
      <c r="I153" s="247" t="s">
        <v>1227</v>
      </c>
      <c r="J153" s="247" t="s">
        <v>1276</v>
      </c>
      <c r="K153" s="243"/>
    </row>
    <row r="154" spans="2:11" customFormat="1" ht="15" customHeight="1">
      <c r="B154" s="222"/>
      <c r="C154" s="247" t="s">
        <v>1230</v>
      </c>
      <c r="D154" s="199"/>
      <c r="E154" s="199"/>
      <c r="F154" s="248" t="s">
        <v>1231</v>
      </c>
      <c r="G154" s="199"/>
      <c r="H154" s="247" t="s">
        <v>1265</v>
      </c>
      <c r="I154" s="247" t="s">
        <v>1227</v>
      </c>
      <c r="J154" s="247">
        <v>50</v>
      </c>
      <c r="K154" s="243"/>
    </row>
    <row r="155" spans="2:11" customFormat="1" ht="15" customHeight="1">
      <c r="B155" s="222"/>
      <c r="C155" s="247" t="s">
        <v>1233</v>
      </c>
      <c r="D155" s="199"/>
      <c r="E155" s="199"/>
      <c r="F155" s="248" t="s">
        <v>1225</v>
      </c>
      <c r="G155" s="199"/>
      <c r="H155" s="247" t="s">
        <v>1265</v>
      </c>
      <c r="I155" s="247" t="s">
        <v>1235</v>
      </c>
      <c r="J155" s="247"/>
      <c r="K155" s="243"/>
    </row>
    <row r="156" spans="2:11" customFormat="1" ht="15" customHeight="1">
      <c r="B156" s="222"/>
      <c r="C156" s="247" t="s">
        <v>1244</v>
      </c>
      <c r="D156" s="199"/>
      <c r="E156" s="199"/>
      <c r="F156" s="248" t="s">
        <v>1231</v>
      </c>
      <c r="G156" s="199"/>
      <c r="H156" s="247" t="s">
        <v>1265</v>
      </c>
      <c r="I156" s="247" t="s">
        <v>1227</v>
      </c>
      <c r="J156" s="247">
        <v>50</v>
      </c>
      <c r="K156" s="243"/>
    </row>
    <row r="157" spans="2:11" customFormat="1" ht="15" customHeight="1">
      <c r="B157" s="222"/>
      <c r="C157" s="247" t="s">
        <v>1252</v>
      </c>
      <c r="D157" s="199"/>
      <c r="E157" s="199"/>
      <c r="F157" s="248" t="s">
        <v>1231</v>
      </c>
      <c r="G157" s="199"/>
      <c r="H157" s="247" t="s">
        <v>1265</v>
      </c>
      <c r="I157" s="247" t="s">
        <v>1227</v>
      </c>
      <c r="J157" s="247">
        <v>50</v>
      </c>
      <c r="K157" s="243"/>
    </row>
    <row r="158" spans="2:11" customFormat="1" ht="15" customHeight="1">
      <c r="B158" s="222"/>
      <c r="C158" s="247" t="s">
        <v>1250</v>
      </c>
      <c r="D158" s="199"/>
      <c r="E158" s="199"/>
      <c r="F158" s="248" t="s">
        <v>1231</v>
      </c>
      <c r="G158" s="199"/>
      <c r="H158" s="247" t="s">
        <v>1265</v>
      </c>
      <c r="I158" s="247" t="s">
        <v>1227</v>
      </c>
      <c r="J158" s="247">
        <v>50</v>
      </c>
      <c r="K158" s="243"/>
    </row>
    <row r="159" spans="2:11" customFormat="1" ht="15" customHeight="1">
      <c r="B159" s="222"/>
      <c r="C159" s="247" t="s">
        <v>97</v>
      </c>
      <c r="D159" s="199"/>
      <c r="E159" s="199"/>
      <c r="F159" s="248" t="s">
        <v>1225</v>
      </c>
      <c r="G159" s="199"/>
      <c r="H159" s="247" t="s">
        <v>1287</v>
      </c>
      <c r="I159" s="247" t="s">
        <v>1227</v>
      </c>
      <c r="J159" s="247" t="s">
        <v>1288</v>
      </c>
      <c r="K159" s="243"/>
    </row>
    <row r="160" spans="2:11" customFormat="1" ht="15" customHeight="1">
      <c r="B160" s="222"/>
      <c r="C160" s="247" t="s">
        <v>1289</v>
      </c>
      <c r="D160" s="199"/>
      <c r="E160" s="199"/>
      <c r="F160" s="248" t="s">
        <v>1225</v>
      </c>
      <c r="G160" s="199"/>
      <c r="H160" s="247" t="s">
        <v>1290</v>
      </c>
      <c r="I160" s="247" t="s">
        <v>1260</v>
      </c>
      <c r="J160" s="247"/>
      <c r="K160" s="243"/>
    </row>
    <row r="161" spans="2:11" customFormat="1" ht="15" customHeight="1">
      <c r="B161" s="249"/>
      <c r="C161" s="229"/>
      <c r="D161" s="229"/>
      <c r="E161" s="229"/>
      <c r="F161" s="229"/>
      <c r="G161" s="229"/>
      <c r="H161" s="229"/>
      <c r="I161" s="229"/>
      <c r="J161" s="229"/>
      <c r="K161" s="250"/>
    </row>
    <row r="162" spans="2:11" customFormat="1" ht="18.75" customHeight="1">
      <c r="B162" s="231"/>
      <c r="C162" s="241"/>
      <c r="D162" s="241"/>
      <c r="E162" s="241"/>
      <c r="F162" s="251"/>
      <c r="G162" s="241"/>
      <c r="H162" s="241"/>
      <c r="I162" s="241"/>
      <c r="J162" s="241"/>
      <c r="K162" s="231"/>
    </row>
    <row r="163" spans="2:11" customFormat="1" ht="18.75" customHeight="1">
      <c r="B163" s="206"/>
      <c r="C163" s="206"/>
      <c r="D163" s="206"/>
      <c r="E163" s="206"/>
      <c r="F163" s="206"/>
      <c r="G163" s="206"/>
      <c r="H163" s="206"/>
      <c r="I163" s="206"/>
      <c r="J163" s="206"/>
      <c r="K163" s="206"/>
    </row>
    <row r="164" spans="2:11" customFormat="1" ht="7.5" customHeight="1">
      <c r="B164" s="188"/>
      <c r="C164" s="189"/>
      <c r="D164" s="189"/>
      <c r="E164" s="189"/>
      <c r="F164" s="189"/>
      <c r="G164" s="189"/>
      <c r="H164" s="189"/>
      <c r="I164" s="189"/>
      <c r="J164" s="189"/>
      <c r="K164" s="190"/>
    </row>
    <row r="165" spans="2:11" customFormat="1" ht="45" customHeight="1">
      <c r="B165" s="191"/>
      <c r="C165" s="308" t="s">
        <v>1291</v>
      </c>
      <c r="D165" s="308"/>
      <c r="E165" s="308"/>
      <c r="F165" s="308"/>
      <c r="G165" s="308"/>
      <c r="H165" s="308"/>
      <c r="I165" s="308"/>
      <c r="J165" s="308"/>
      <c r="K165" s="192"/>
    </row>
    <row r="166" spans="2:11" customFormat="1" ht="17.25" customHeight="1">
      <c r="B166" s="191"/>
      <c r="C166" s="212" t="s">
        <v>1219</v>
      </c>
      <c r="D166" s="212"/>
      <c r="E166" s="212"/>
      <c r="F166" s="212" t="s">
        <v>1220</v>
      </c>
      <c r="G166" s="252"/>
      <c r="H166" s="253" t="s">
        <v>55</v>
      </c>
      <c r="I166" s="253" t="s">
        <v>58</v>
      </c>
      <c r="J166" s="212" t="s">
        <v>1221</v>
      </c>
      <c r="K166" s="192"/>
    </row>
    <row r="167" spans="2:11" customFormat="1" ht="17.25" customHeight="1">
      <c r="B167" s="193"/>
      <c r="C167" s="214" t="s">
        <v>1222</v>
      </c>
      <c r="D167" s="214"/>
      <c r="E167" s="214"/>
      <c r="F167" s="215" t="s">
        <v>1223</v>
      </c>
      <c r="G167" s="254"/>
      <c r="H167" s="255"/>
      <c r="I167" s="255"/>
      <c r="J167" s="214" t="s">
        <v>1224</v>
      </c>
      <c r="K167" s="194"/>
    </row>
    <row r="168" spans="2:11" customFormat="1" ht="5.25" customHeight="1">
      <c r="B168" s="222"/>
      <c r="C168" s="217"/>
      <c r="D168" s="217"/>
      <c r="E168" s="217"/>
      <c r="F168" s="217"/>
      <c r="G168" s="218"/>
      <c r="H168" s="217"/>
      <c r="I168" s="217"/>
      <c r="J168" s="217"/>
      <c r="K168" s="243"/>
    </row>
    <row r="169" spans="2:11" customFormat="1" ht="15" customHeight="1">
      <c r="B169" s="222"/>
      <c r="C169" s="199" t="s">
        <v>1228</v>
      </c>
      <c r="D169" s="199"/>
      <c r="E169" s="199"/>
      <c r="F169" s="220" t="s">
        <v>1225</v>
      </c>
      <c r="G169" s="199"/>
      <c r="H169" s="199" t="s">
        <v>1265</v>
      </c>
      <c r="I169" s="199" t="s">
        <v>1227</v>
      </c>
      <c r="J169" s="199">
        <v>120</v>
      </c>
      <c r="K169" s="243"/>
    </row>
    <row r="170" spans="2:11" customFormat="1" ht="15" customHeight="1">
      <c r="B170" s="222"/>
      <c r="C170" s="199" t="s">
        <v>1274</v>
      </c>
      <c r="D170" s="199"/>
      <c r="E170" s="199"/>
      <c r="F170" s="220" t="s">
        <v>1225</v>
      </c>
      <c r="G170" s="199"/>
      <c r="H170" s="199" t="s">
        <v>1275</v>
      </c>
      <c r="I170" s="199" t="s">
        <v>1227</v>
      </c>
      <c r="J170" s="199" t="s">
        <v>1276</v>
      </c>
      <c r="K170" s="243"/>
    </row>
    <row r="171" spans="2:11" customFormat="1" ht="15" customHeight="1">
      <c r="B171" s="222"/>
      <c r="C171" s="199" t="s">
        <v>1173</v>
      </c>
      <c r="D171" s="199"/>
      <c r="E171" s="199"/>
      <c r="F171" s="220" t="s">
        <v>1225</v>
      </c>
      <c r="G171" s="199"/>
      <c r="H171" s="199" t="s">
        <v>1292</v>
      </c>
      <c r="I171" s="199" t="s">
        <v>1227</v>
      </c>
      <c r="J171" s="199" t="s">
        <v>1276</v>
      </c>
      <c r="K171" s="243"/>
    </row>
    <row r="172" spans="2:11" customFormat="1" ht="15" customHeight="1">
      <c r="B172" s="222"/>
      <c r="C172" s="199" t="s">
        <v>1230</v>
      </c>
      <c r="D172" s="199"/>
      <c r="E172" s="199"/>
      <c r="F172" s="220" t="s">
        <v>1231</v>
      </c>
      <c r="G172" s="199"/>
      <c r="H172" s="199" t="s">
        <v>1292</v>
      </c>
      <c r="I172" s="199" t="s">
        <v>1227</v>
      </c>
      <c r="J172" s="199">
        <v>50</v>
      </c>
      <c r="K172" s="243"/>
    </row>
    <row r="173" spans="2:11" customFormat="1" ht="15" customHeight="1">
      <c r="B173" s="222"/>
      <c r="C173" s="199" t="s">
        <v>1233</v>
      </c>
      <c r="D173" s="199"/>
      <c r="E173" s="199"/>
      <c r="F173" s="220" t="s">
        <v>1225</v>
      </c>
      <c r="G173" s="199"/>
      <c r="H173" s="199" t="s">
        <v>1292</v>
      </c>
      <c r="I173" s="199" t="s">
        <v>1235</v>
      </c>
      <c r="J173" s="199"/>
      <c r="K173" s="243"/>
    </row>
    <row r="174" spans="2:11" customFormat="1" ht="15" customHeight="1">
      <c r="B174" s="222"/>
      <c r="C174" s="199" t="s">
        <v>1244</v>
      </c>
      <c r="D174" s="199"/>
      <c r="E174" s="199"/>
      <c r="F174" s="220" t="s">
        <v>1231</v>
      </c>
      <c r="G174" s="199"/>
      <c r="H174" s="199" t="s">
        <v>1292</v>
      </c>
      <c r="I174" s="199" t="s">
        <v>1227</v>
      </c>
      <c r="J174" s="199">
        <v>50</v>
      </c>
      <c r="K174" s="243"/>
    </row>
    <row r="175" spans="2:11" customFormat="1" ht="15" customHeight="1">
      <c r="B175" s="222"/>
      <c r="C175" s="199" t="s">
        <v>1252</v>
      </c>
      <c r="D175" s="199"/>
      <c r="E175" s="199"/>
      <c r="F175" s="220" t="s">
        <v>1231</v>
      </c>
      <c r="G175" s="199"/>
      <c r="H175" s="199" t="s">
        <v>1292</v>
      </c>
      <c r="I175" s="199" t="s">
        <v>1227</v>
      </c>
      <c r="J175" s="199">
        <v>50</v>
      </c>
      <c r="K175" s="243"/>
    </row>
    <row r="176" spans="2:11" customFormat="1" ht="15" customHeight="1">
      <c r="B176" s="222"/>
      <c r="C176" s="199" t="s">
        <v>1250</v>
      </c>
      <c r="D176" s="199"/>
      <c r="E176" s="199"/>
      <c r="F176" s="220" t="s">
        <v>1231</v>
      </c>
      <c r="G176" s="199"/>
      <c r="H176" s="199" t="s">
        <v>1292</v>
      </c>
      <c r="I176" s="199" t="s">
        <v>1227</v>
      </c>
      <c r="J176" s="199">
        <v>50</v>
      </c>
      <c r="K176" s="243"/>
    </row>
    <row r="177" spans="2:11" customFormat="1" ht="15" customHeight="1">
      <c r="B177" s="222"/>
      <c r="C177" s="199" t="s">
        <v>117</v>
      </c>
      <c r="D177" s="199"/>
      <c r="E177" s="199"/>
      <c r="F177" s="220" t="s">
        <v>1225</v>
      </c>
      <c r="G177" s="199"/>
      <c r="H177" s="199" t="s">
        <v>1293</v>
      </c>
      <c r="I177" s="199" t="s">
        <v>1294</v>
      </c>
      <c r="J177" s="199"/>
      <c r="K177" s="243"/>
    </row>
    <row r="178" spans="2:11" customFormat="1" ht="15" customHeight="1">
      <c r="B178" s="222"/>
      <c r="C178" s="199" t="s">
        <v>58</v>
      </c>
      <c r="D178" s="199"/>
      <c r="E178" s="199"/>
      <c r="F178" s="220" t="s">
        <v>1225</v>
      </c>
      <c r="G178" s="199"/>
      <c r="H178" s="199" t="s">
        <v>1295</v>
      </c>
      <c r="I178" s="199" t="s">
        <v>1296</v>
      </c>
      <c r="J178" s="199">
        <v>1</v>
      </c>
      <c r="K178" s="243"/>
    </row>
    <row r="179" spans="2:11" customFormat="1" ht="15" customHeight="1">
      <c r="B179" s="222"/>
      <c r="C179" s="199" t="s">
        <v>54</v>
      </c>
      <c r="D179" s="199"/>
      <c r="E179" s="199"/>
      <c r="F179" s="220" t="s">
        <v>1225</v>
      </c>
      <c r="G179" s="199"/>
      <c r="H179" s="199" t="s">
        <v>1297</v>
      </c>
      <c r="I179" s="199" t="s">
        <v>1227</v>
      </c>
      <c r="J179" s="199">
        <v>20</v>
      </c>
      <c r="K179" s="243"/>
    </row>
    <row r="180" spans="2:11" customFormat="1" ht="15" customHeight="1">
      <c r="B180" s="222"/>
      <c r="C180" s="199" t="s">
        <v>55</v>
      </c>
      <c r="D180" s="199"/>
      <c r="E180" s="199"/>
      <c r="F180" s="220" t="s">
        <v>1225</v>
      </c>
      <c r="G180" s="199"/>
      <c r="H180" s="199" t="s">
        <v>1298</v>
      </c>
      <c r="I180" s="199" t="s">
        <v>1227</v>
      </c>
      <c r="J180" s="199">
        <v>255</v>
      </c>
      <c r="K180" s="243"/>
    </row>
    <row r="181" spans="2:11" customFormat="1" ht="15" customHeight="1">
      <c r="B181" s="222"/>
      <c r="C181" s="199" t="s">
        <v>118</v>
      </c>
      <c r="D181" s="199"/>
      <c r="E181" s="199"/>
      <c r="F181" s="220" t="s">
        <v>1225</v>
      </c>
      <c r="G181" s="199"/>
      <c r="H181" s="199" t="s">
        <v>1189</v>
      </c>
      <c r="I181" s="199" t="s">
        <v>1227</v>
      </c>
      <c r="J181" s="199">
        <v>10</v>
      </c>
      <c r="K181" s="243"/>
    </row>
    <row r="182" spans="2:11" customFormat="1" ht="15" customHeight="1">
      <c r="B182" s="222"/>
      <c r="C182" s="199" t="s">
        <v>119</v>
      </c>
      <c r="D182" s="199"/>
      <c r="E182" s="199"/>
      <c r="F182" s="220" t="s">
        <v>1225</v>
      </c>
      <c r="G182" s="199"/>
      <c r="H182" s="199" t="s">
        <v>1299</v>
      </c>
      <c r="I182" s="199" t="s">
        <v>1260</v>
      </c>
      <c r="J182" s="199"/>
      <c r="K182" s="243"/>
    </row>
    <row r="183" spans="2:11" customFormat="1" ht="15" customHeight="1">
      <c r="B183" s="222"/>
      <c r="C183" s="199" t="s">
        <v>1300</v>
      </c>
      <c r="D183" s="199"/>
      <c r="E183" s="199"/>
      <c r="F183" s="220" t="s">
        <v>1225</v>
      </c>
      <c r="G183" s="199"/>
      <c r="H183" s="199" t="s">
        <v>1301</v>
      </c>
      <c r="I183" s="199" t="s">
        <v>1260</v>
      </c>
      <c r="J183" s="199"/>
      <c r="K183" s="243"/>
    </row>
    <row r="184" spans="2:11" customFormat="1" ht="15" customHeight="1">
      <c r="B184" s="222"/>
      <c r="C184" s="199" t="s">
        <v>1289</v>
      </c>
      <c r="D184" s="199"/>
      <c r="E184" s="199"/>
      <c r="F184" s="220" t="s">
        <v>1225</v>
      </c>
      <c r="G184" s="199"/>
      <c r="H184" s="199" t="s">
        <v>1302</v>
      </c>
      <c r="I184" s="199" t="s">
        <v>1260</v>
      </c>
      <c r="J184" s="199"/>
      <c r="K184" s="243"/>
    </row>
    <row r="185" spans="2:11" customFormat="1" ht="15" customHeight="1">
      <c r="B185" s="222"/>
      <c r="C185" s="199" t="s">
        <v>121</v>
      </c>
      <c r="D185" s="199"/>
      <c r="E185" s="199"/>
      <c r="F185" s="220" t="s">
        <v>1231</v>
      </c>
      <c r="G185" s="199"/>
      <c r="H185" s="199" t="s">
        <v>1303</v>
      </c>
      <c r="I185" s="199" t="s">
        <v>1227</v>
      </c>
      <c r="J185" s="199">
        <v>50</v>
      </c>
      <c r="K185" s="243"/>
    </row>
    <row r="186" spans="2:11" customFormat="1" ht="15" customHeight="1">
      <c r="B186" s="222"/>
      <c r="C186" s="199" t="s">
        <v>1304</v>
      </c>
      <c r="D186" s="199"/>
      <c r="E186" s="199"/>
      <c r="F186" s="220" t="s">
        <v>1231</v>
      </c>
      <c r="G186" s="199"/>
      <c r="H186" s="199" t="s">
        <v>1305</v>
      </c>
      <c r="I186" s="199" t="s">
        <v>1306</v>
      </c>
      <c r="J186" s="199"/>
      <c r="K186" s="243"/>
    </row>
    <row r="187" spans="2:11" customFormat="1" ht="15" customHeight="1">
      <c r="B187" s="222"/>
      <c r="C187" s="199" t="s">
        <v>1307</v>
      </c>
      <c r="D187" s="199"/>
      <c r="E187" s="199"/>
      <c r="F187" s="220" t="s">
        <v>1231</v>
      </c>
      <c r="G187" s="199"/>
      <c r="H187" s="199" t="s">
        <v>1308</v>
      </c>
      <c r="I187" s="199" t="s">
        <v>1306</v>
      </c>
      <c r="J187" s="199"/>
      <c r="K187" s="243"/>
    </row>
    <row r="188" spans="2:11" customFormat="1" ht="15" customHeight="1">
      <c r="B188" s="222"/>
      <c r="C188" s="199" t="s">
        <v>1309</v>
      </c>
      <c r="D188" s="199"/>
      <c r="E188" s="199"/>
      <c r="F188" s="220" t="s">
        <v>1231</v>
      </c>
      <c r="G188" s="199"/>
      <c r="H188" s="199" t="s">
        <v>1310</v>
      </c>
      <c r="I188" s="199" t="s">
        <v>1306</v>
      </c>
      <c r="J188" s="199"/>
      <c r="K188" s="243"/>
    </row>
    <row r="189" spans="2:11" customFormat="1" ht="15" customHeight="1">
      <c r="B189" s="222"/>
      <c r="C189" s="256" t="s">
        <v>1311</v>
      </c>
      <c r="D189" s="199"/>
      <c r="E189" s="199"/>
      <c r="F189" s="220" t="s">
        <v>1231</v>
      </c>
      <c r="G189" s="199"/>
      <c r="H189" s="199" t="s">
        <v>1312</v>
      </c>
      <c r="I189" s="199" t="s">
        <v>1313</v>
      </c>
      <c r="J189" s="257" t="s">
        <v>1314</v>
      </c>
      <c r="K189" s="243"/>
    </row>
    <row r="190" spans="2:11" customFormat="1" ht="15" customHeight="1">
      <c r="B190" s="222"/>
      <c r="C190" s="256" t="s">
        <v>43</v>
      </c>
      <c r="D190" s="199"/>
      <c r="E190" s="199"/>
      <c r="F190" s="220" t="s">
        <v>1225</v>
      </c>
      <c r="G190" s="199"/>
      <c r="H190" s="196" t="s">
        <v>1315</v>
      </c>
      <c r="I190" s="199" t="s">
        <v>1316</v>
      </c>
      <c r="J190" s="199"/>
      <c r="K190" s="243"/>
    </row>
    <row r="191" spans="2:11" customFormat="1" ht="15" customHeight="1">
      <c r="B191" s="222"/>
      <c r="C191" s="256" t="s">
        <v>1317</v>
      </c>
      <c r="D191" s="199"/>
      <c r="E191" s="199"/>
      <c r="F191" s="220" t="s">
        <v>1225</v>
      </c>
      <c r="G191" s="199"/>
      <c r="H191" s="199" t="s">
        <v>1318</v>
      </c>
      <c r="I191" s="199" t="s">
        <v>1260</v>
      </c>
      <c r="J191" s="199"/>
      <c r="K191" s="243"/>
    </row>
    <row r="192" spans="2:11" customFormat="1" ht="15" customHeight="1">
      <c r="B192" s="222"/>
      <c r="C192" s="256" t="s">
        <v>1319</v>
      </c>
      <c r="D192" s="199"/>
      <c r="E192" s="199"/>
      <c r="F192" s="220" t="s">
        <v>1225</v>
      </c>
      <c r="G192" s="199"/>
      <c r="H192" s="199" t="s">
        <v>1320</v>
      </c>
      <c r="I192" s="199" t="s">
        <v>1260</v>
      </c>
      <c r="J192" s="199"/>
      <c r="K192" s="243"/>
    </row>
    <row r="193" spans="2:11" customFormat="1" ht="15" customHeight="1">
      <c r="B193" s="222"/>
      <c r="C193" s="256" t="s">
        <v>1321</v>
      </c>
      <c r="D193" s="199"/>
      <c r="E193" s="199"/>
      <c r="F193" s="220" t="s">
        <v>1231</v>
      </c>
      <c r="G193" s="199"/>
      <c r="H193" s="199" t="s">
        <v>1322</v>
      </c>
      <c r="I193" s="199" t="s">
        <v>1260</v>
      </c>
      <c r="J193" s="199"/>
      <c r="K193" s="243"/>
    </row>
    <row r="194" spans="2:11" customFormat="1" ht="15" customHeight="1">
      <c r="B194" s="249"/>
      <c r="C194" s="258"/>
      <c r="D194" s="229"/>
      <c r="E194" s="229"/>
      <c r="F194" s="229"/>
      <c r="G194" s="229"/>
      <c r="H194" s="229"/>
      <c r="I194" s="229"/>
      <c r="J194" s="229"/>
      <c r="K194" s="250"/>
    </row>
    <row r="195" spans="2:11" customFormat="1" ht="18.75" customHeight="1">
      <c r="B195" s="231"/>
      <c r="C195" s="241"/>
      <c r="D195" s="241"/>
      <c r="E195" s="241"/>
      <c r="F195" s="251"/>
      <c r="G195" s="241"/>
      <c r="H195" s="241"/>
      <c r="I195" s="241"/>
      <c r="J195" s="241"/>
      <c r="K195" s="231"/>
    </row>
    <row r="196" spans="2:11" customFormat="1" ht="18.75" customHeight="1">
      <c r="B196" s="231"/>
      <c r="C196" s="241"/>
      <c r="D196" s="241"/>
      <c r="E196" s="241"/>
      <c r="F196" s="251"/>
      <c r="G196" s="241"/>
      <c r="H196" s="241"/>
      <c r="I196" s="241"/>
      <c r="J196" s="241"/>
      <c r="K196" s="231"/>
    </row>
    <row r="197" spans="2:11" customFormat="1" ht="18.75" customHeight="1">
      <c r="B197" s="206"/>
      <c r="C197" s="206"/>
      <c r="D197" s="206"/>
      <c r="E197" s="206"/>
      <c r="F197" s="206"/>
      <c r="G197" s="206"/>
      <c r="H197" s="206"/>
      <c r="I197" s="206"/>
      <c r="J197" s="206"/>
      <c r="K197" s="206"/>
    </row>
    <row r="198" spans="2:11" customFormat="1" ht="12">
      <c r="B198" s="188"/>
      <c r="C198" s="189"/>
      <c r="D198" s="189"/>
      <c r="E198" s="189"/>
      <c r="F198" s="189"/>
      <c r="G198" s="189"/>
      <c r="H198" s="189"/>
      <c r="I198" s="189"/>
      <c r="J198" s="189"/>
      <c r="K198" s="190"/>
    </row>
    <row r="199" spans="2:11" customFormat="1" ht="22.2">
      <c r="B199" s="191"/>
      <c r="C199" s="308" t="s">
        <v>1323</v>
      </c>
      <c r="D199" s="308"/>
      <c r="E199" s="308"/>
      <c r="F199" s="308"/>
      <c r="G199" s="308"/>
      <c r="H199" s="308"/>
      <c r="I199" s="308"/>
      <c r="J199" s="308"/>
      <c r="K199" s="192"/>
    </row>
    <row r="200" spans="2:11" customFormat="1" ht="25.5" customHeight="1">
      <c r="B200" s="191"/>
      <c r="C200" s="259" t="s">
        <v>1324</v>
      </c>
      <c r="D200" s="259"/>
      <c r="E200" s="259"/>
      <c r="F200" s="259" t="s">
        <v>1325</v>
      </c>
      <c r="G200" s="260"/>
      <c r="H200" s="309" t="s">
        <v>1326</v>
      </c>
      <c r="I200" s="309"/>
      <c r="J200" s="309"/>
      <c r="K200" s="192"/>
    </row>
    <row r="201" spans="2:11" customFormat="1" ht="5.25" customHeight="1">
      <c r="B201" s="222"/>
      <c r="C201" s="217"/>
      <c r="D201" s="217"/>
      <c r="E201" s="217"/>
      <c r="F201" s="217"/>
      <c r="G201" s="241"/>
      <c r="H201" s="217"/>
      <c r="I201" s="217"/>
      <c r="J201" s="217"/>
      <c r="K201" s="243"/>
    </row>
    <row r="202" spans="2:11" customFormat="1" ht="15" customHeight="1">
      <c r="B202" s="222"/>
      <c r="C202" s="199" t="s">
        <v>1316</v>
      </c>
      <c r="D202" s="199"/>
      <c r="E202" s="199"/>
      <c r="F202" s="220" t="s">
        <v>44</v>
      </c>
      <c r="G202" s="199"/>
      <c r="H202" s="310" t="s">
        <v>1327</v>
      </c>
      <c r="I202" s="310"/>
      <c r="J202" s="310"/>
      <c r="K202" s="243"/>
    </row>
    <row r="203" spans="2:11" customFormat="1" ht="15" customHeight="1">
      <c r="B203" s="222"/>
      <c r="C203" s="199"/>
      <c r="D203" s="199"/>
      <c r="E203" s="199"/>
      <c r="F203" s="220" t="s">
        <v>45</v>
      </c>
      <c r="G203" s="199"/>
      <c r="H203" s="310" t="s">
        <v>1328</v>
      </c>
      <c r="I203" s="310"/>
      <c r="J203" s="310"/>
      <c r="K203" s="243"/>
    </row>
    <row r="204" spans="2:11" customFormat="1" ht="15" customHeight="1">
      <c r="B204" s="222"/>
      <c r="C204" s="199"/>
      <c r="D204" s="199"/>
      <c r="E204" s="199"/>
      <c r="F204" s="220" t="s">
        <v>48</v>
      </c>
      <c r="G204" s="199"/>
      <c r="H204" s="310" t="s">
        <v>1329</v>
      </c>
      <c r="I204" s="310"/>
      <c r="J204" s="310"/>
      <c r="K204" s="243"/>
    </row>
    <row r="205" spans="2:11" customFormat="1" ht="15" customHeight="1">
      <c r="B205" s="222"/>
      <c r="C205" s="199"/>
      <c r="D205" s="199"/>
      <c r="E205" s="199"/>
      <c r="F205" s="220" t="s">
        <v>46</v>
      </c>
      <c r="G205" s="199"/>
      <c r="H205" s="310" t="s">
        <v>1330</v>
      </c>
      <c r="I205" s="310"/>
      <c r="J205" s="310"/>
      <c r="K205" s="243"/>
    </row>
    <row r="206" spans="2:11" customFormat="1" ht="15" customHeight="1">
      <c r="B206" s="222"/>
      <c r="C206" s="199"/>
      <c r="D206" s="199"/>
      <c r="E206" s="199"/>
      <c r="F206" s="220" t="s">
        <v>47</v>
      </c>
      <c r="G206" s="199"/>
      <c r="H206" s="310" t="s">
        <v>1331</v>
      </c>
      <c r="I206" s="310"/>
      <c r="J206" s="310"/>
      <c r="K206" s="243"/>
    </row>
    <row r="207" spans="2:11" customFormat="1" ht="15" customHeight="1">
      <c r="B207" s="222"/>
      <c r="C207" s="199"/>
      <c r="D207" s="199"/>
      <c r="E207" s="199"/>
      <c r="F207" s="220"/>
      <c r="G207" s="199"/>
      <c r="H207" s="199"/>
      <c r="I207" s="199"/>
      <c r="J207" s="199"/>
      <c r="K207" s="243"/>
    </row>
    <row r="208" spans="2:11" customFormat="1" ht="15" customHeight="1">
      <c r="B208" s="222"/>
      <c r="C208" s="199" t="s">
        <v>1272</v>
      </c>
      <c r="D208" s="199"/>
      <c r="E208" s="199"/>
      <c r="F208" s="220" t="s">
        <v>79</v>
      </c>
      <c r="G208" s="199"/>
      <c r="H208" s="310" t="s">
        <v>1332</v>
      </c>
      <c r="I208" s="310"/>
      <c r="J208" s="310"/>
      <c r="K208" s="243"/>
    </row>
    <row r="209" spans="2:11" customFormat="1" ht="15" customHeight="1">
      <c r="B209" s="222"/>
      <c r="C209" s="199"/>
      <c r="D209" s="199"/>
      <c r="E209" s="199"/>
      <c r="F209" s="220" t="s">
        <v>1167</v>
      </c>
      <c r="G209" s="199"/>
      <c r="H209" s="310" t="s">
        <v>1168</v>
      </c>
      <c r="I209" s="310"/>
      <c r="J209" s="310"/>
      <c r="K209" s="243"/>
    </row>
    <row r="210" spans="2:11" customFormat="1" ht="15" customHeight="1">
      <c r="B210" s="222"/>
      <c r="C210" s="199"/>
      <c r="D210" s="199"/>
      <c r="E210" s="199"/>
      <c r="F210" s="220" t="s">
        <v>1165</v>
      </c>
      <c r="G210" s="199"/>
      <c r="H210" s="310" t="s">
        <v>1333</v>
      </c>
      <c r="I210" s="310"/>
      <c r="J210" s="310"/>
      <c r="K210" s="243"/>
    </row>
    <row r="211" spans="2:11" customFormat="1" ht="15" customHeight="1">
      <c r="B211" s="261"/>
      <c r="C211" s="199"/>
      <c r="D211" s="199"/>
      <c r="E211" s="199"/>
      <c r="F211" s="220" t="s">
        <v>1169</v>
      </c>
      <c r="G211" s="256"/>
      <c r="H211" s="311" t="s">
        <v>1170</v>
      </c>
      <c r="I211" s="311"/>
      <c r="J211" s="311"/>
      <c r="K211" s="262"/>
    </row>
    <row r="212" spans="2:11" customFormat="1" ht="15" customHeight="1">
      <c r="B212" s="261"/>
      <c r="C212" s="199"/>
      <c r="D212" s="199"/>
      <c r="E212" s="199"/>
      <c r="F212" s="220" t="s">
        <v>1171</v>
      </c>
      <c r="G212" s="256"/>
      <c r="H212" s="311" t="s">
        <v>1334</v>
      </c>
      <c r="I212" s="311"/>
      <c r="J212" s="311"/>
      <c r="K212" s="262"/>
    </row>
    <row r="213" spans="2:11" customFormat="1" ht="15" customHeight="1">
      <c r="B213" s="261"/>
      <c r="C213" s="199"/>
      <c r="D213" s="199"/>
      <c r="E213" s="199"/>
      <c r="F213" s="220"/>
      <c r="G213" s="256"/>
      <c r="H213" s="247"/>
      <c r="I213" s="247"/>
      <c r="J213" s="247"/>
      <c r="K213" s="262"/>
    </row>
    <row r="214" spans="2:11" customFormat="1" ht="15" customHeight="1">
      <c r="B214" s="261"/>
      <c r="C214" s="199" t="s">
        <v>1296</v>
      </c>
      <c r="D214" s="199"/>
      <c r="E214" s="199"/>
      <c r="F214" s="220">
        <v>1</v>
      </c>
      <c r="G214" s="256"/>
      <c r="H214" s="311" t="s">
        <v>1335</v>
      </c>
      <c r="I214" s="311"/>
      <c r="J214" s="311"/>
      <c r="K214" s="262"/>
    </row>
    <row r="215" spans="2:11" customFormat="1" ht="15" customHeight="1">
      <c r="B215" s="261"/>
      <c r="C215" s="199"/>
      <c r="D215" s="199"/>
      <c r="E215" s="199"/>
      <c r="F215" s="220">
        <v>2</v>
      </c>
      <c r="G215" s="256"/>
      <c r="H215" s="311" t="s">
        <v>1336</v>
      </c>
      <c r="I215" s="311"/>
      <c r="J215" s="311"/>
      <c r="K215" s="262"/>
    </row>
    <row r="216" spans="2:11" customFormat="1" ht="15" customHeight="1">
      <c r="B216" s="261"/>
      <c r="C216" s="199"/>
      <c r="D216" s="199"/>
      <c r="E216" s="199"/>
      <c r="F216" s="220">
        <v>3</v>
      </c>
      <c r="G216" s="256"/>
      <c r="H216" s="311" t="s">
        <v>1337</v>
      </c>
      <c r="I216" s="311"/>
      <c r="J216" s="311"/>
      <c r="K216" s="262"/>
    </row>
    <row r="217" spans="2:11" customFormat="1" ht="15" customHeight="1">
      <c r="B217" s="261"/>
      <c r="C217" s="199"/>
      <c r="D217" s="199"/>
      <c r="E217" s="199"/>
      <c r="F217" s="220">
        <v>4</v>
      </c>
      <c r="G217" s="256"/>
      <c r="H217" s="311" t="s">
        <v>1338</v>
      </c>
      <c r="I217" s="311"/>
      <c r="J217" s="311"/>
      <c r="K217" s="262"/>
    </row>
    <row r="218" spans="2:11" customFormat="1" ht="12.75" customHeight="1">
      <c r="B218" s="263"/>
      <c r="C218" s="264"/>
      <c r="D218" s="264"/>
      <c r="E218" s="264"/>
      <c r="F218" s="264"/>
      <c r="G218" s="264"/>
      <c r="H218" s="264"/>
      <c r="I218" s="264"/>
      <c r="J218" s="264"/>
      <c r="K218" s="265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13</vt:i4>
      </vt:variant>
    </vt:vector>
  </HeadingPairs>
  <TitlesOfParts>
    <vt:vector size="20" baseType="lpstr">
      <vt:lpstr>Rekapitulace stavby</vt:lpstr>
      <vt:lpstr>1 - Střechy 1+2+3</vt:lpstr>
      <vt:lpstr>2 - Střechy 4+4A</vt:lpstr>
      <vt:lpstr>3 - Střechy 5+6</vt:lpstr>
      <vt:lpstr>4 - Střecha 7</vt:lpstr>
      <vt:lpstr>5 - Střechy 8+9</vt:lpstr>
      <vt:lpstr>Pokyny pro vyplnění</vt:lpstr>
      <vt:lpstr>'1 - Střechy 1+2+3'!Názvy_tisku</vt:lpstr>
      <vt:lpstr>'2 - Střechy 4+4A'!Názvy_tisku</vt:lpstr>
      <vt:lpstr>'3 - Střechy 5+6'!Názvy_tisku</vt:lpstr>
      <vt:lpstr>'4 - Střecha 7'!Názvy_tisku</vt:lpstr>
      <vt:lpstr>'5 - Střechy 8+9'!Názvy_tisku</vt:lpstr>
      <vt:lpstr>'Rekapitulace stavby'!Názvy_tisku</vt:lpstr>
      <vt:lpstr>'1 - Střechy 1+2+3'!Oblast_tisku</vt:lpstr>
      <vt:lpstr>'2 - Střechy 4+4A'!Oblast_tisku</vt:lpstr>
      <vt:lpstr>'3 - Střechy 5+6'!Oblast_tisku</vt:lpstr>
      <vt:lpstr>'4 - Střecha 7'!Oblast_tisku</vt:lpstr>
      <vt:lpstr>'5 - Střechy 8+9'!Oblast_tisku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2023-09-12T11:58:19Z</dcterms:created>
  <dcterms:modified xsi:type="dcterms:W3CDTF">2023-09-12T11:59:46Z</dcterms:modified>
</cp:coreProperties>
</file>