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tabRatio="697" firstSheet="5" activeTab="10"/>
  </bookViews>
  <sheets>
    <sheet name="Pokyny pro vyplnění" sheetId="1" r:id="rId1"/>
    <sheet name="Stavba" sheetId="2" r:id="rId2"/>
    <sheet name="VzorPolozky" sheetId="3" state="hidden" r:id="rId3"/>
    <sheet name="00 00 Naklady" sheetId="4" r:id="rId4"/>
    <sheet name="SO 01 D.1.4.(1+2). Pol" sheetId="5" r:id="rId5"/>
    <sheet name="SO 01 D.1.4.3_ Pol" sheetId="6" r:id="rId6"/>
    <sheet name="SO 01 D.1.4.4. Pol" sheetId="7" r:id="rId7"/>
    <sheet name="SO 01 D.1.4.5. Pol" sheetId="8" r:id="rId8"/>
    <sheet name="SO 01 D.1.4.6_ Pol" sheetId="9" r:id="rId9"/>
    <sheet name="SO 01 D.1.4.7. Pol" sheetId="10" r:id="rId10"/>
    <sheet name="SO 01 SO 01 Pol" sheetId="11" r:id="rId11"/>
  </sheets>
  <definedNames>
    <definedName name="__xlnm.Print_Area" localSheetId="3">'00 00 Naklady'!$A$1:$Y$26</definedName>
    <definedName name="__xlnm.Print_Area" localSheetId="4">'SO 01 D.1.4.(1+2). Pol'!$A$1:$Y$309</definedName>
    <definedName name="__xlnm.Print_Area" localSheetId="5">'SO 01 D.1.4.3_ Pol'!$A$1:$Y$128</definedName>
    <definedName name="__xlnm.Print_Area" localSheetId="6">'SO 01 D.1.4.4. Pol'!$A$1:$Y$174</definedName>
    <definedName name="__xlnm.Print_Area" localSheetId="7">'SO 01 D.1.4.5. Pol'!$A$1:$Y$147</definedName>
    <definedName name="__xlnm.Print_Area" localSheetId="8">'SO 01 D.1.4.6_ Pol'!$A$1:$Y$107</definedName>
    <definedName name="__xlnm.Print_Area" localSheetId="9">'SO 01 D.1.4.7. Pol'!$A$1:$Y$137</definedName>
    <definedName name="__xlnm.Print_Area" localSheetId="10">'SO 01 SO 01 Pol'!$A$1:$Y$487</definedName>
    <definedName name="__xlnm.Print_Area" localSheetId="1">'Stavba'!$A$1:$J$109</definedName>
    <definedName name="__xlnm.Print_Titles" localSheetId="3">'00 00 Naklady'!$1:$7</definedName>
    <definedName name="__xlnm.Print_Titles" localSheetId="4">'SO 01 D.1.4.(1+2). Pol'!$1:$7</definedName>
    <definedName name="__xlnm.Print_Titles" localSheetId="5">'SO 01 D.1.4.3_ Pol'!$1:$7</definedName>
    <definedName name="__xlnm.Print_Titles" localSheetId="6">'SO 01 D.1.4.4. Pol'!$1:$7</definedName>
    <definedName name="__xlnm.Print_Titles" localSheetId="7">'SO 01 D.1.4.5. Pol'!$1:$7</definedName>
    <definedName name="__xlnm.Print_Titles" localSheetId="8">'SO 01 D.1.4.6_ Pol'!$1:$7</definedName>
    <definedName name="__xlnm.Print_Titles" localSheetId="9">'SO 01 D.1.4.7. Pol'!$1:$7</definedName>
    <definedName name="__xlnm.Print_Titles" localSheetId="10">'SO 01 SO 01 Pol'!$1:$7</definedName>
    <definedName name="CelkemDPHVypocet" localSheetId="1">'Stavba'!$H$50</definedName>
    <definedName name="CenaCelkem">'Stavba'!$G$29</definedName>
    <definedName name="CenaCelkemBezDPH">'Stavba'!$G$28</definedName>
    <definedName name="CenaCelkemVypocet" localSheetId="1">'Stavba'!$I$50</definedName>
    <definedName name="cisloobjektu">'Stavba'!$D$3</definedName>
    <definedName name="CisloRozpoctu">NA()</definedName>
    <definedName name="CisloStavby" localSheetId="1">'Stavba'!$D$2</definedName>
    <definedName name="cislostavby">NA()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NA()</definedName>
    <definedName name="NazevStavby" localSheetId="1">'Stavba'!$E$2</definedName>
    <definedName name="nazevstavby">NA()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'00 00 Naklady'!$A$1:$Y$26</definedName>
    <definedName name="_xlnm.Print_Area" localSheetId="4">'SO 01 D.1.4.(1+2). Pol'!$A$1:$Y$309</definedName>
    <definedName name="_xlnm.Print_Area" localSheetId="5">'SO 01 D.1.4.3_ Pol'!$A$1:$Y$128</definedName>
    <definedName name="_xlnm.Print_Area" localSheetId="6">'SO 01 D.1.4.4. Pol'!$A$1:$Y$174</definedName>
    <definedName name="_xlnm.Print_Area" localSheetId="7">'SO 01 D.1.4.5. Pol'!$A$1:$Y$147</definedName>
    <definedName name="_xlnm.Print_Area" localSheetId="8">'SO 01 D.1.4.6_ Pol'!$A$1:$Y$107</definedName>
    <definedName name="_xlnm.Print_Area" localSheetId="9">'SO 01 D.1.4.7. Pol'!$A$1:$Y$137</definedName>
    <definedName name="_xlnm.Print_Area" localSheetId="10">'SO 01 SO 01 Pol'!$A$1:$Y$487</definedName>
    <definedName name="_xlnm.Print_Area" localSheetId="1">'Stavba'!$A$1:$J$109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NA()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NA()</definedName>
    <definedName name="SazbaDPH2" localSheetId="1">'Stavba'!$E$25</definedName>
    <definedName name="SazbaDPH2">NA()</definedName>
    <definedName name="SloupecCC">NA()</definedName>
    <definedName name="SloupecCisloPol">NA()</definedName>
    <definedName name="SloupecJC">NA()</definedName>
    <definedName name="SloupecMJ">NA()</definedName>
    <definedName name="SloupecMnozstvi">NA()</definedName>
    <definedName name="SloupecNazPol">NA()</definedName>
    <definedName name="SloupecPC">NA()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'Stavba'!$F$50</definedName>
    <definedName name="ZakladDPHZakl">'Stavba'!$G$25</definedName>
    <definedName name="ZakladDPHZaklVypocet" localSheetId="1">'Stavba'!$G$50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_xlnm.Print_Titles" localSheetId="3">'00 00 Naklady'!$1:$7</definedName>
    <definedName name="_xlnm.Print_Titles" localSheetId="4">'SO 01 D.1.4.(1+2). Pol'!$1:$7</definedName>
    <definedName name="_xlnm.Print_Titles" localSheetId="5">'SO 01 D.1.4.3_ Pol'!$1:$7</definedName>
    <definedName name="_xlnm.Print_Titles" localSheetId="6">'SO 01 D.1.4.4. Pol'!$1:$7</definedName>
    <definedName name="_xlnm.Print_Titles" localSheetId="7">'SO 01 D.1.4.5. Pol'!$1:$7</definedName>
    <definedName name="_xlnm.Print_Titles" localSheetId="8">'SO 01 D.1.4.6_ Pol'!$1:$7</definedName>
    <definedName name="_xlnm.Print_Titles" localSheetId="9">'SO 01 D.1.4.7. Pol'!$1:$7</definedName>
    <definedName name="_xlnm.Print_Titles" localSheetId="10">'SO 01 SO 01 Pol'!$1:$7</definedName>
  </definedNames>
  <calcPr calcId="191029"/>
  <extLst/>
</workbook>
</file>

<file path=xl/comments10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  <comment ref="D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E13" authorId="0">
      <text>
        <r>
          <rPr>
            <sz val="9"/>
            <color indexed="8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<sst xmlns="http://schemas.openxmlformats.org/spreadsheetml/2006/main" count="6898" uniqueCount="1745">
  <si>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</si>
  <si>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</si>
  <si>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</si>
  <si>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</si>
  <si>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</si>
  <si>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ZS_6-2023</t>
  </si>
  <si>
    <t>Přestavba prostor objektu Domova Jistoty na výjezdové stanoviště ZZSMSK v Bohumíně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</si>
  <si>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</si>
  <si>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</si>
  <si>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</si>
  <si>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</si>
  <si>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</si>
  <si>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</si>
  <si>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</si>
  <si>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</si>
  <si>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</si>
  <si>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</si>
  <si>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</si>
  <si>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</si>
  <si>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</si>
  <si>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</si>
  <si>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</si>
  <si>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</si>
  <si>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</si>
  <si>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</si>
  <si>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</si>
  <si>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</si>
  <si>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</si>
  <si>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</si>
  <si>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</si>
  <si>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</si>
  <si>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</si>
  <si>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</si>
  <si>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</si>
  <si>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</si>
  <si>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</si>
  <si>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</si>
  <si>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</si>
  <si>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</si>
  <si>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</si>
  <si>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</si>
  <si>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</si>
  <si>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</si>
  <si>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00</t>
  </si>
  <si>
    <t>Vedlejší a ostatní náklady</t>
  </si>
  <si>
    <t>SO 01</t>
  </si>
  <si>
    <t>Architektonicko-stavební řešení</t>
  </si>
  <si>
    <t>D.1.4.(1+2).</t>
  </si>
  <si>
    <t>Vnitřní ZTI (vnitřní vodovod a kanalizace)</t>
  </si>
  <si>
    <t>D.1.4.3*</t>
  </si>
  <si>
    <t>Vzduchotechnika</t>
  </si>
  <si>
    <t>D.1.4.4.</t>
  </si>
  <si>
    <t>Vytápění</t>
  </si>
  <si>
    <t>D.1.4.5.</t>
  </si>
  <si>
    <t>Chlazení</t>
  </si>
  <si>
    <t>D.1.4.6*</t>
  </si>
  <si>
    <t>Elektroinstalace - silnoproud</t>
  </si>
  <si>
    <t>D.1.4.7.</t>
  </si>
  <si>
    <t>Elektroinstalace - slaboproud</t>
  </si>
  <si>
    <t>Celkem za stavbu</t>
  </si>
  <si>
    <t>Rekapitulace dílů</t>
  </si>
  <si>
    <t>Typ dílu</t>
  </si>
  <si>
    <t>_1</t>
  </si>
  <si>
    <t>Strukturovaná kabeláž</t>
  </si>
  <si>
    <t>_2</t>
  </si>
  <si>
    <t>Elektroinstalace</t>
  </si>
  <si>
    <t>Kamerový systém</t>
  </si>
  <si>
    <t>_3</t>
  </si>
  <si>
    <t>Rozvodnice</t>
  </si>
  <si>
    <t>Společná televizní anténa</t>
  </si>
  <si>
    <t>_4</t>
  </si>
  <si>
    <t>Polachový zabezpečovací a tísňový systém</t>
  </si>
  <si>
    <t>_5</t>
  </si>
  <si>
    <t>Kabelové trasy</t>
  </si>
  <si>
    <t>1</t>
  </si>
  <si>
    <t>Zemní práce</t>
  </si>
  <si>
    <t>3</t>
  </si>
  <si>
    <t>Svislé a kompletní konstrukce</t>
  </si>
  <si>
    <t>342</t>
  </si>
  <si>
    <t>Stěny a příčky montované lehké</t>
  </si>
  <si>
    <t>38</t>
  </si>
  <si>
    <t>Kompletní konstrukce</t>
  </si>
  <si>
    <t>416</t>
  </si>
  <si>
    <t>Podhledy a mezistropy montované lehké</t>
  </si>
  <si>
    <t>5</t>
  </si>
  <si>
    <t>Komunikace</t>
  </si>
  <si>
    <t>6</t>
  </si>
  <si>
    <t>Úpravy povrchu, podlahy</t>
  </si>
  <si>
    <t>Úpravy povrchů, podlahy a osazování výplní</t>
  </si>
  <si>
    <t>61</t>
  </si>
  <si>
    <t>62</t>
  </si>
  <si>
    <t>Úpravy povrchů vnější</t>
  </si>
  <si>
    <t>63</t>
  </si>
  <si>
    <t>Podlahy a podlahové konstrukce</t>
  </si>
  <si>
    <t>64</t>
  </si>
  <si>
    <t>Výplně otvorů</t>
  </si>
  <si>
    <t>9</t>
  </si>
  <si>
    <t>Ostatní konstrukce a práce, bourání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</si>
  <si>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</si>
  <si>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</si>
  <si>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</si>
  <si>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</si>
  <si>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</si>
  <si>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</si>
  <si>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</si>
  <si>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</si>
  <si>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</si>
  <si>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99</t>
  </si>
  <si>
    <t>Staveništní přesun hmot</t>
  </si>
  <si>
    <t>997</t>
  </si>
  <si>
    <t>Přesun sutě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</si>
  <si>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</si>
  <si>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</si>
  <si>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</si>
  <si>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</si>
  <si>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</si>
  <si>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</si>
  <si>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</si>
  <si>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</si>
  <si>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</si>
  <si>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</si>
  <si>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</si>
  <si>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</si>
  <si>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</si>
  <si>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Předstěnové systémy</t>
  </si>
  <si>
    <t>728</t>
  </si>
  <si>
    <t>733</t>
  </si>
  <si>
    <t>Ústřední vytápění - rozvodné potrubí</t>
  </si>
  <si>
    <t>734</t>
  </si>
  <si>
    <t>Ústřední vytápění - armatury</t>
  </si>
  <si>
    <t>735</t>
  </si>
  <si>
    <t>Ústřední vytápění - otopná tělesa</t>
  </si>
  <si>
    <t>751</t>
  </si>
  <si>
    <t>762</t>
  </si>
  <si>
    <t>Konstrukce tesařské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</si>
  <si>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</si>
  <si>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</si>
  <si>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</si>
  <si>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</si>
  <si>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</si>
  <si>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</si>
  <si>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</si>
  <si>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</si>
  <si>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</si>
  <si>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</si>
  <si>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</si>
  <si>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</si>
  <si>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</si>
  <si>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Dokončovací práce - nátěry</t>
  </si>
  <si>
    <t>Nátěry</t>
  </si>
  <si>
    <t>784</t>
  </si>
  <si>
    <t>Malby</t>
  </si>
  <si>
    <t>799</t>
  </si>
  <si>
    <t>Ostatní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</si>
  <si>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</si>
  <si>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</si>
  <si>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</si>
  <si>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</si>
  <si>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</si>
  <si>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</si>
  <si>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</si>
  <si>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</si>
  <si>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Zuz6-2023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</si>
  <si>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</si>
  <si>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</si>
  <si>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</si>
  <si>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</si>
  <si>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</si>
  <si>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</si>
  <si>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</si>
  <si>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</si>
  <si>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</si>
  <si>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</si>
  <si>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</si>
  <si>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</si>
  <si>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</si>
  <si>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</si>
  <si>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</si>
  <si>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</si>
  <si>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</si>
  <si>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</si>
  <si>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</si>
  <si>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</si>
  <si>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</si>
  <si>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</si>
  <si>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</si>
  <si>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</si>
  <si>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</si>
  <si>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</si>
  <si>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</si>
  <si>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</si>
  <si>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</si>
  <si>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</si>
  <si>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005121 R</t>
  </si>
  <si>
    <t>Zařízení staveniště</t>
  </si>
  <si>
    <t>Soubor</t>
  </si>
  <si>
    <t>RTS 23/ II</t>
  </si>
  <si>
    <t>Indiv</t>
  </si>
  <si>
    <t>VRN</t>
  </si>
  <si>
    <t>Běžná</t>
  </si>
  <si>
    <t>POL99_2</t>
  </si>
  <si>
    <t>Veškeré náklady spojené s vybudováním, provozem a odstraněním zařízení staveniště.</t>
  </si>
  <si>
    <t>POP</t>
  </si>
  <si>
    <t>005124010R</t>
  </si>
  <si>
    <t>Koordinační činnost a kompletační činnost</t>
  </si>
  <si>
    <t>Koordinace stavebních a technologických dodávek stavby.</t>
  </si>
  <si>
    <t>VN-001</t>
  </si>
  <si>
    <t>Kontrola stavu krovu po obnažení podhledů</t>
  </si>
  <si>
    <t>soub</t>
  </si>
  <si>
    <t>Vlastní</t>
  </si>
  <si>
    <t>POL99_8</t>
  </si>
  <si>
    <t>SUM</t>
  </si>
  <si>
    <t>Poznámky uchazeče k zadání</t>
  </si>
  <si>
    <t>POPUZIV</t>
  </si>
  <si>
    <t>END</t>
  </si>
  <si>
    <t>113107515R00</t>
  </si>
  <si>
    <t>Odstranění podkladů nebo krytů z kameniva hrubého drceného, v ploše jednotlivě do 50 m2, tloušťka vrstvy 150 mm</t>
  </si>
  <si>
    <t>m2</t>
  </si>
  <si>
    <t>Práce</t>
  </si>
  <si>
    <t>POL1_</t>
  </si>
  <si>
    <t>113108307R00</t>
  </si>
  <si>
    <t>Odstranění podkladů nebo krytů živičných, v ploše jednotlivě do 50 m2, tloušťka vrstvy 70 mm</t>
  </si>
  <si>
    <t>113111112R00</t>
  </si>
  <si>
    <t>Odstranění podkladů nebo krytů z kameniva zpevněného cementem, v ploše jednotlivě do 50 m2, tloušťka vrstvy 120 mm</t>
  </si>
  <si>
    <t>132201219R00</t>
  </si>
  <si>
    <t>Hloubení rýh šířky přes 60 do 200 cm příplatek za lepivost, v hornině 3,</t>
  </si>
  <si>
    <t>m3</t>
  </si>
  <si>
    <t>Odkaz na mn. položky pořadí 5 : 11,81000</t>
  </si>
  <si>
    <t>VV</t>
  </si>
  <si>
    <t>139601102R00</t>
  </si>
  <si>
    <t>Ruční výkop jam, rýh a šachet v hornině 3</t>
  </si>
  <si>
    <t>Výkop DN110 - pod objektem : 0,5*0,6*20,5</t>
  </si>
  <si>
    <t>Výkop DN125 - pod objektem : 0,6*0,6*7,5</t>
  </si>
  <si>
    <t>Výkop DN160 - pod objektem : 0,7*0,6*4</t>
  </si>
  <si>
    <t>Výkop DN 160 - mimo objekt : 0,8*0,8*2</t>
  </si>
  <si>
    <t>161101101R00</t>
  </si>
  <si>
    <t>Svislé přemístění výkopku z horniny 1 až 4, při hloubce výkopu přes 1 do 2,5 m</t>
  </si>
  <si>
    <t>Odkaz na mn. položky pořadí 11 : 0,97450*-1</t>
  </si>
  <si>
    <t>162201102R00</t>
  </si>
  <si>
    <t>Vodorovné přemístění výkopku z horniny 1 až 4, na vzdálenost přes 20  do 50 m</t>
  </si>
  <si>
    <t>Odkaz na mn. položky pořadí 6 : 10,83550</t>
  </si>
  <si>
    <t>162701105R00</t>
  </si>
  <si>
    <t>Vodorovné přemístění výkopku z horniny 1 až 4, na vzdálenost přes 9 000  do 10 000 m</t>
  </si>
  <si>
    <t>167101101R00</t>
  </si>
  <si>
    <t>Nakládání, skládání, překládání neulehlého výkopku nakládání výkopku  do 100 m3, z horniny 1 až 4</t>
  </si>
  <si>
    <t>171201101R00</t>
  </si>
  <si>
    <t>Uložení sypaniny do násypů nezhutněných</t>
  </si>
  <si>
    <t>Uložení sypaniny do násypů nebo na skládku s rozprostřením sypaniny ve vrstvách a s hrubým urovnáním.</t>
  </si>
  <si>
    <t>174101101R00</t>
  </si>
  <si>
    <t>Zásyp sypaninou se zhutněním jam, šachet, rýh nebo kolem objektů v těchto vykopávkách</t>
  </si>
  <si>
    <t>včetně strojního přemístění materiálu pro zásyp ze vzdálenosti do 10 m od okraje zásypu</t>
  </si>
  <si>
    <t>Odkaz na mn. položky pořadí 12 : 8,79550*-1</t>
  </si>
  <si>
    <t>Odkaz na mn. položky pořadí 16 : 2,04000*-1</t>
  </si>
  <si>
    <t>175101101RT2</t>
  </si>
  <si>
    <t>Obsyp potrubí bez prohození sypaniny, s dodáním štěrkopísku frakce 0 - 22 mm</t>
  </si>
  <si>
    <t>0,41*0,6*20,5</t>
  </si>
  <si>
    <t>0,425*0,6*7,5</t>
  </si>
  <si>
    <t>0,46*0,6*4</t>
  </si>
  <si>
    <t>0,46*0,8*2</t>
  </si>
  <si>
    <t>181101101R00</t>
  </si>
  <si>
    <t>Úprava pláně v zářezech v hornině 1 až 4, bez zhutnění</t>
  </si>
  <si>
    <t>182001111R00</t>
  </si>
  <si>
    <t>Plošná úprava terénu při nerovnostech terénu přes 50 do 100 mm, v rovině nebo na svahu do 1:5</t>
  </si>
  <si>
    <t>199000005R00</t>
  </si>
  <si>
    <t>Poplatky za skládku zeminy 1- 4, skupina 17 05 04 z Katalogu odpadů</t>
  </si>
  <si>
    <t>t</t>
  </si>
  <si>
    <t xml:space="preserve">Uvažována obj.hm. 1,8 t/m3 : </t>
  </si>
  <si>
    <t>Odkaz na mn. položky pořadí 9 : 10,83550*1,8</t>
  </si>
  <si>
    <t>451572111R00</t>
  </si>
  <si>
    <t>Lože pod potrubí, stoky a drobné objekty z kameniva drobného těženého 0÷4 mm</t>
  </si>
  <si>
    <t>Odkaz na mn. položky pořadí 43 : 20,50000*0,06</t>
  </si>
  <si>
    <t>Odkaz na mn. položky pořadí 44 : 7,50000*0,06</t>
  </si>
  <si>
    <t>Odkaz na mn. položky pořadí 45 : 6,00000*0,06</t>
  </si>
  <si>
    <t>342263410R00</t>
  </si>
  <si>
    <t>Úpravy, doplňkové práce a příplatky pro sádrokartonové a sádrovláknité příčky doplňkové práce osazení revizních dvířek plochy do 0,25 m2</t>
  </si>
  <si>
    <t>kus</t>
  </si>
  <si>
    <t>Včetně vytvoření otvoru a osazení rámu s dvířky a prošroubování.</t>
  </si>
  <si>
    <t>Odkaz na mn. položky pořadí 18 : 4,00000</t>
  </si>
  <si>
    <t>28349012R</t>
  </si>
  <si>
    <t>Dvířka revizní použití: stavební otvor; funkce: klasické; šířka = 200 mm; výška = 300 mm; materiál: plast; počet křídel: 1</t>
  </si>
  <si>
    <t>SPCM</t>
  </si>
  <si>
    <t>Specifikace</t>
  </si>
  <si>
    <t>POL3_</t>
  </si>
  <si>
    <t>V : 2</t>
  </si>
  <si>
    <t>K : 2</t>
  </si>
  <si>
    <t>561121112R00</t>
  </si>
  <si>
    <t>Zřízení podkladu z mechanicky zpevněné zeminy tloušťka po zhutnění  200 mm</t>
  </si>
  <si>
    <t>564851111R00</t>
  </si>
  <si>
    <t>Podklad ze štěrkodrti s rozprostřením a zhutněním frakce 0-63 mm, tloušťka po zhutnění 150 mm</t>
  </si>
  <si>
    <t>565151111R00</t>
  </si>
  <si>
    <t>Podklad z kameniva obaleného asfaltem ACP 16+ až ACP 22+, v pruhu šířky do 3 m, třídy 1, tloušťka po zhutnění 70 mm</t>
  </si>
  <si>
    <t>577131211R00</t>
  </si>
  <si>
    <t>Beton asfaltový s rozprostřením a zhutněním v pruhu šířky do 3 m, ACO 8 nebo ACO 11 nebo ACO 16, tloušťky 40 mm, plochy přes 1000 m2</t>
  </si>
  <si>
    <t>919735112R00</t>
  </si>
  <si>
    <t>Řezání stávajících krytů nebo podkladů živičných, hloubky přes 50 do 100 mm</t>
  </si>
  <si>
    <t>m</t>
  </si>
  <si>
    <t>938901131R00</t>
  </si>
  <si>
    <t>Čištění vyklizení bahna z nádrže</t>
  </si>
  <si>
    <t>soubor</t>
  </si>
  <si>
    <t>Včetně rozpojení bahna a naložení, ručního vodorovného přemístění za prvních 10 m, svislého přemístění za prvních 3,5 m, ztížení prací při rozmáčení.</t>
  </si>
  <si>
    <t>612403385R00</t>
  </si>
  <si>
    <t>Hrubá výplň rýh ve stěnách, jakoukoliv maltou maltou ze suchých směsí  100 x 50 mm</t>
  </si>
  <si>
    <t>POL1_1</t>
  </si>
  <si>
    <t>974031142R00</t>
  </si>
  <si>
    <t>Vysekání rýh v jakémkoliv zdivu cihelném v ploše  do hloubky 70 mm, šířky do 70 mm</t>
  </si>
  <si>
    <t>551_VL_001</t>
  </si>
  <si>
    <t>Izol. souprava pro potr prostupy DN125, těsnící manžeta pro prostup potrubí</t>
  </si>
  <si>
    <t>55162530R_002</t>
  </si>
  <si>
    <t>Izol. souprava pro potr prostupy DN110, těsnící manžeta pro prostup potrubí</t>
  </si>
  <si>
    <t>712378105RT3</t>
  </si>
  <si>
    <t>Doplňkové konstrukce k povlakovým krytinám z fólií prostup parozábranou, průměr 110 mm, s manžetou z fólie z měkčeného PVC</t>
  </si>
  <si>
    <t>ukotvení kotevní desky šrouby, utěsnění kolem prostupu PU pěnou, přitavením manžety prostupu na parozábranu a doplnění manžety pojistnou zálivkovou hmotou</t>
  </si>
  <si>
    <t>713571111RU1.1</t>
  </si>
  <si>
    <t>Protipožární systém k utěsnění prostupu vodov. potrubí, protipožární laminát v příslušných vrstvách, EI 90</t>
  </si>
  <si>
    <t>Protipožární laminát na bázi grafitu, použití jako samostatná páska na plastová potrubí. Min. EI 90. Šíře pásky 2,5 mm.</t>
  </si>
  <si>
    <t>892571111R00</t>
  </si>
  <si>
    <t>Zkoušky těsnosti kanalizačního potrubí zkouška těsnosti kanalizačního potrubí vodou  do DN 200 mm</t>
  </si>
  <si>
    <t>Odkaz na mn. položky pořadí 35 : 23,00000</t>
  </si>
  <si>
    <t>Odkaz na mn. položky pořadí 36 : 4,00000</t>
  </si>
  <si>
    <t>Odkaz na mn. položky pořadí 37 : 6,00000</t>
  </si>
  <si>
    <t>Odkaz na mn. položky pořadí 38 : 5,50000</t>
  </si>
  <si>
    <t>Odkaz na mn. položky pořadí 39 : 4,00000</t>
  </si>
  <si>
    <t>Odkaz na mn. položky pořadí 40 : 16,50000</t>
  </si>
  <si>
    <t>Odkaz na mn. položky pořadí 41 : 7,00000</t>
  </si>
  <si>
    <t>Odkaz na mn. položky pořadí 42 : 2,00000</t>
  </si>
  <si>
    <t>Odkaz na mn. položky pořadí 43 : 20,50000</t>
  </si>
  <si>
    <t>Odkaz na mn. položky pořadí 44 : 7,50000</t>
  </si>
  <si>
    <t>Odkaz na mn. položky pořadí 45 : 6,00000</t>
  </si>
  <si>
    <t>721170902R00</t>
  </si>
  <si>
    <t>Opravy odpadního potrubí novodurového vsazení odbočky, do D 40 mm</t>
  </si>
  <si>
    <t>Včetně pomocného lešení o výšce podlahy do 1900 mm a pro zatížení do 1,5 kPa.</t>
  </si>
  <si>
    <t>721170957R00</t>
  </si>
  <si>
    <t>Opravy odpadního potrubí novodurového vsazení odbočky do potrubí hrdlového, D 160 mm</t>
  </si>
  <si>
    <t>721171809R00</t>
  </si>
  <si>
    <t>Demontáž potrubí z novodurových trub přes D 114 mm do D 160 mm</t>
  </si>
  <si>
    <t>1+2+2+1+1+2+5+1+3+1</t>
  </si>
  <si>
    <t>721176101R00</t>
  </si>
  <si>
    <t>Potrubí HT připojovací vnější průměr D 32 mm, tloušťka stěny 1,8 mm, DN 30</t>
  </si>
  <si>
    <t>Potrubí včetně tvarovek. Bez zednických výpomocí.</t>
  </si>
  <si>
    <t>8+1+6,5+1+3+2+(1,5)</t>
  </si>
  <si>
    <t>721176102R00</t>
  </si>
  <si>
    <t>Potrubí HT připojovací vnější průměr D 40 mm, tloušťka stěny 1,8 mm, DN 40</t>
  </si>
  <si>
    <t>POL1_7</t>
  </si>
  <si>
    <t>1+2+(1)</t>
  </si>
  <si>
    <t>721176103R00</t>
  </si>
  <si>
    <t>Potrubí HT připojovací vnější průměr D 50 mm, tloušťka stěny 1,8 mm, DN 50</t>
  </si>
  <si>
    <t>1+1+1+1,5+(1,5)</t>
  </si>
  <si>
    <t>721176105R00</t>
  </si>
  <si>
    <t>Potrubí HT připojovací vnější průměr D 110 mm, tloušťka stěny 2,7 mm, DN 100</t>
  </si>
  <si>
    <t>1+1+1+1+(1,5)</t>
  </si>
  <si>
    <t>721176113R00</t>
  </si>
  <si>
    <t>Potrubí HT odpadní svislé vnější průměr D 50 mm, tloušťka stěny 1,8 mm, DN 50</t>
  </si>
  <si>
    <t>Potrubí včetně tvarovek, objímek a vložek pro tlumení hluku. Bez zednických výpomocí.</t>
  </si>
  <si>
    <t>Včetně zřízení a demontáže pomocného lešení.</t>
  </si>
  <si>
    <t>1+1+1+(1)</t>
  </si>
  <si>
    <t>721176115R00</t>
  </si>
  <si>
    <t>Potrubí HT odpadní svislé vnější průměr D 110 mm, tloušťka stěny 2,7 mm, DN 100</t>
  </si>
  <si>
    <t>5,5+5,5+3+1+(1,5)</t>
  </si>
  <si>
    <t>721176212R00</t>
  </si>
  <si>
    <t>Potrubí KG odpadní svislé vnější průměr D 110 mm, tloušťka stěny 3,2 mm, DN 100</t>
  </si>
  <si>
    <t>Vyvedení 1 m nad podlahu : 7*1</t>
  </si>
  <si>
    <t>721176213R00</t>
  </si>
  <si>
    <t>Potrubí KG odpadní svislé vnější průměr D 125 mm, tloušťka stěny 3,2 mm, DN 125</t>
  </si>
  <si>
    <t>Vyvedení 1 m nad podlahu : 2*1</t>
  </si>
  <si>
    <t>721176222R00</t>
  </si>
  <si>
    <t>Potrubí KG svodné (ležaté) v zemi vnější průměr D 110 mm, tloušťka stěny 3,2 mm, DN 100</t>
  </si>
  <si>
    <t>Pod deskou : 2,5+4,5+2,5+4,5+5+(1,5)</t>
  </si>
  <si>
    <t>721176223R00</t>
  </si>
  <si>
    <t>Potrubí KG svodné (ležaté) v zemi vnější průměr D 125 mm, tloušťka stěny 3,2 mm, DN 125</t>
  </si>
  <si>
    <t>Pod deskou : 7,5</t>
  </si>
  <si>
    <t>721176224R00</t>
  </si>
  <si>
    <t>Potrubí KG svodné (ležaté) v zemi vnější průměr D 160 mm, tloušťka stěny 4,0 mm, DN 150</t>
  </si>
  <si>
    <t>Pod deskou : 4</t>
  </si>
  <si>
    <t>Mimo budovu : 2</t>
  </si>
  <si>
    <t>721176226R00</t>
  </si>
  <si>
    <t>Potrubí KG svodné (ležaté) v zemi vnější průměr D 250 mm, tloušťka stěny 6,2 mm, DN 250</t>
  </si>
  <si>
    <t>Potrubí včetně tvarovek. Bez zednické výpomoci.</t>
  </si>
  <si>
    <t>721194103R00</t>
  </si>
  <si>
    <t>Zřízení přípojek na potrubí D 32 mm, materiál ve specifikaci</t>
  </si>
  <si>
    <t>721194104R00</t>
  </si>
  <si>
    <t>Zřízení přípojek na potrubí D 40 mm, materiál ve specifikaci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</si>
  <si>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</si>
  <si>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</si>
  <si>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</si>
  <si>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</si>
  <si>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721273200RT3</t>
  </si>
  <si>
    <t>Ventilační hlavice D 110 mm, souprava z PP</t>
  </si>
  <si>
    <t>727211122R00</t>
  </si>
  <si>
    <t>Potrubí hliníkové, D 50 mm, tloušťka stěny 1,5 mm, včetně dodávky materiálu</t>
  </si>
  <si>
    <t>Včetně montáže a dodávky rovného potrubí bez tvarovek, včetně uchycení pomocí objímek, bez zednických výpomocí.</t>
  </si>
  <si>
    <t>Dopojení odvodu kondenzátu od venkovní chladící jednotky : 2,5</t>
  </si>
  <si>
    <t>28615421.AR</t>
  </si>
  <si>
    <t>Zátka plastová pro vnitřní kanalizaci spoj: hrdlový; potrubí: jednovrstvé; materiál: PP; DN/OD = 50</t>
  </si>
  <si>
    <t>28615443.AR</t>
  </si>
  <si>
    <t>Kus čisticí plastový pro vnitřní kanalizaci typ: přímý; spoj: hrdlový; potrubí: jednovrstvé; materiál: PP; povrch: hladký; DN/OD = 110</t>
  </si>
  <si>
    <t>998721101R00</t>
  </si>
  <si>
    <t>Přesun hmot pro vnitřní kanalizaci v objektech výšky do 6 m</t>
  </si>
  <si>
    <t>722170804R00</t>
  </si>
  <si>
    <t>Demontáž potrubí z trubek z PH tlakových přes D 32 mm do D 63 mm</t>
  </si>
  <si>
    <t>8,5+4,5+2+2+2+2+2+2+5+2+2+2</t>
  </si>
  <si>
    <t>722172913R00</t>
  </si>
  <si>
    <t>Opravy vodovodního potrubí z plastových trubek propojení plastového potrubí polyfuzí, D 25 mm</t>
  </si>
  <si>
    <t>Napojení na stávající rozvod : 1</t>
  </si>
  <si>
    <t>722172963R00</t>
  </si>
  <si>
    <t>Opravy vodovodního potrubí z plastových trubek vsazení odbočky do stávajícího plastového potrubí polyfuzí včetně T-kusu, D 25 mm</t>
  </si>
  <si>
    <t>722171913R00</t>
  </si>
  <si>
    <t>Opravy vodovodního potrubí z plastových trubek ostatní práce mimo spojové svary s přidáním materiálu odříznutí plastové trubky, přes D 20 do D 25 mm</t>
  </si>
  <si>
    <t>722172331R00</t>
  </si>
  <si>
    <t>Potrubí z plastických hmot polypropylenové potrubí PP-R, D 20 mm, s 3,4 mm, PN 20, polyfúzně svařované, včetně zednických výpomocí</t>
  </si>
  <si>
    <t>Potrubí včetně tvarovek a zednických výpomocí.</t>
  </si>
  <si>
    <t>sv : 2,5+0,5+2+2+3+2+2+2,5+4,5+2+2+1+2+2+2+2+4+(2)</t>
  </si>
  <si>
    <t>tv : 3+2+2+2+2,5+2+2+4,5+2+3+2+1+2+7,5+2+2+4,5+(2,5)</t>
  </si>
  <si>
    <t>722172332R00</t>
  </si>
  <si>
    <t>Potrubí z plastických hmot polypropylenové potrubí PP-R, D 25 mm, s 4,2 mm, PN 20, polyfúzně svařované, včetně zednických výpomocí</t>
  </si>
  <si>
    <t>sv : 12+16+2+2+(2)</t>
  </si>
  <si>
    <t>tv : 6+(1)</t>
  </si>
  <si>
    <t>722174213R00</t>
  </si>
  <si>
    <t>Montáž potrubí rovného z plastů svařovaného polyfuzně, D přes 20 do 25 mm</t>
  </si>
  <si>
    <t>Obsahuje 1 spoj na 4 m délky rozvodu, bez dodávky potrubí, bez montáže a dodávky tvarovek a závěsů. Včetně zednických výpomocí.</t>
  </si>
  <si>
    <t>Hodnota z bývalého odkazu. : 0,5</t>
  </si>
  <si>
    <t>722181213RT7</t>
  </si>
  <si>
    <t>Izolace vodovodního potrubí návleková z trubic z pěnového polyetylenu, tloušťka stěny 13 mm, d 22 mm</t>
  </si>
  <si>
    <t>V položce je kalkulována dodávka izolační trubice, spon a lepicí pásky.</t>
  </si>
  <si>
    <t>sv : 40</t>
  </si>
  <si>
    <t>722181213RT8</t>
  </si>
  <si>
    <t>Izolace vodovodního potrubí návleková z trubic z pěnového polyetylenu, tloušťka stěny 13 mm, d 25 mm</t>
  </si>
  <si>
    <t>722182014RT1</t>
  </si>
  <si>
    <t>Montáž tepelné izolace potrubí lepicí páska, sponky, přes DN 25 do DN 40</t>
  </si>
  <si>
    <t>Odkaz na mn. položky pořadí 63 : 40,00000</t>
  </si>
  <si>
    <t>Odkaz na mn. položky pořadí 64 : 34,00000</t>
  </si>
  <si>
    <t>Odkaz na mn. položky pořadí 85 : 7,00000</t>
  </si>
  <si>
    <t>Odkaz na mn. položky pořadí 84 : 48,50000</t>
  </si>
  <si>
    <t>722190401R00</t>
  </si>
  <si>
    <t>Vyvedení a upevnění výpustek DN 15</t>
  </si>
  <si>
    <t>722190901R00</t>
  </si>
  <si>
    <t>Uzavření nebo otevření vodovodního potrubí při opravě</t>
  </si>
  <si>
    <t>722231161R00</t>
  </si>
  <si>
    <t>Ventil vodovodní, pojistný, pružinový, litinový,  , DN 15, PN 16, včetně dodávky materiálu</t>
  </si>
  <si>
    <t>722235112R00</t>
  </si>
  <si>
    <t>Kohout kulový, mosazný, vnitřní-vnitřní závit, DN 20, PN 25, včetně dodávky materiálu</t>
  </si>
  <si>
    <t>722236141R00</t>
  </si>
  <si>
    <t>Kohout kulový s vypouštěním, mosazný, vnitřní-vnitřní závit, DN 15, PN 40, včetně dodávky materiálu</t>
  </si>
  <si>
    <t>722236142R00</t>
  </si>
  <si>
    <t>Kohout kulový s vypouštěním, mosazný, vnitřní-vnitřní závit, DN 20, PN 40, včetně dodávky materiálu</t>
  </si>
  <si>
    <t>722235521R00</t>
  </si>
  <si>
    <t>Filtr vodovodní, mosazný, vnitřní-vnitřní závit , DN 15, PN 20, včetně dodávky materiálu</t>
  </si>
  <si>
    <t>722235641R00</t>
  </si>
  <si>
    <t>Klapka vodovodní, zpětná, vodorovná, mosazná, vnitřní-vnitřní závit, DN 15, PN 10, včetně dodávky materiálu</t>
  </si>
  <si>
    <t>722235642R00</t>
  </si>
  <si>
    <t>Klapka vodovodní, zpětná, vodorovná, mosazná, vnitřní-vnitřní závit, DN 20, PN 10, včetně dodávky materiálu</t>
  </si>
  <si>
    <t>722280108R00</t>
  </si>
  <si>
    <t>Tlakové zkoušky vodovodního potrubí přes DN 40 do DN 50</t>
  </si>
  <si>
    <t>Včetně dodávky vody, uzavření a zabezpečení konců potrubí.</t>
  </si>
  <si>
    <t>Odkaz na mn. položky pořadí 60 : 88,50000</t>
  </si>
  <si>
    <t>Odkaz na mn. položky pořadí 61 : 41,00000</t>
  </si>
  <si>
    <t>722290234R00</t>
  </si>
  <si>
    <t>Proplach a dezinfekce vodovodního potrubí do DN 80</t>
  </si>
  <si>
    <t>725814101R00</t>
  </si>
  <si>
    <t>Ventil  rohový, mosazný, s filtrem, bez matky, DN 15 x DN 10, včetně dodávky materiálu</t>
  </si>
  <si>
    <t>725814122R00</t>
  </si>
  <si>
    <t>Ventil  pračkový, mosazný, se zpětnou klapkou, DN 15 x DN 20, včetně dodávky materiálu</t>
  </si>
  <si>
    <t>734429103R00</t>
  </si>
  <si>
    <t>Montáž tlakoměru kontaktního, bez dodávky materiálu</t>
  </si>
  <si>
    <t>Odkaz na mn. položky pořadí 83 : 1,00000</t>
  </si>
  <si>
    <t>722_R_001.1</t>
  </si>
  <si>
    <t>Ventil - průtočná armatura 3/4" pro expanzní nádobu na pitnou vodu</t>
  </si>
  <si>
    <t>Odkaz na mn. položky pořadí 81 : 1,00000</t>
  </si>
  <si>
    <t>732331711U0.2</t>
  </si>
  <si>
    <t>Nádoba membránová tlak PN 1,0 Expanzomat - 4 l zelená, připojovací rozměr 3/4"</t>
  </si>
  <si>
    <t>28377135R</t>
  </si>
  <si>
    <t>páska spojovací PVC; samolepicí; jednostranně; tl. 0,19 mm; š = 38,0 mm; l = 20 m</t>
  </si>
  <si>
    <t>38841150R</t>
  </si>
  <si>
    <t>tlakoměr standardní; d tlakoměru 160,0 mm; připojení zadní M20x1,5; třída přesnosti 1,6 %</t>
  </si>
  <si>
    <t>POL3_7</t>
  </si>
  <si>
    <t>03313 S</t>
  </si>
  <si>
    <t>631433101R</t>
  </si>
  <si>
    <t>pouzdro potrubní minerální vlákno; povrchová úprava Al fólie; vnitřní průměr 22,0 mm; tl. izolace 25 ,0 mm; provozní teplota  do 200 °C; tepelná vodivost (10°C) 0,0330 W/mK; tepelná vodivost (40°C) 0</t>
  </si>
  <si>
    <t>,037 W/mK; tepelná vodivost (50°C) 0,039 W/mK</t>
  </si>
  <si>
    <t>631433202R</t>
  </si>
  <si>
    <t>pouzdro potrubní minerální vlákno; povrchová úprava Al fólie; vnitřní průměr 28,0 mm; tl. izolace 30 ,0 mm; provozní teplota  do 200 °C; tepelná vodivost (10°C) 0,0330 W/mK; tepelná vodivost (40°C) 0</t>
  </si>
  <si>
    <t>998722101R00</t>
  </si>
  <si>
    <t>Přesun hmot pro vnitřní vodovod v objektech výšky do 6 m</t>
  </si>
  <si>
    <t>597101113RT1</t>
  </si>
  <si>
    <t>Montáž odvodňovacího žlabu z polymerbetonu včetně beton. lože C 20/25, zatížení C 250, D 400 kN</t>
  </si>
  <si>
    <t>597103112RT1</t>
  </si>
  <si>
    <t>Montáž odvodňovacího žlabu z polymerbetonu včetně obetonování C 12/15, zatížení D 400 - E 600 kN</t>
  </si>
  <si>
    <t>Odkaz na mn. položky pořadí 122 : 1,00000</t>
  </si>
  <si>
    <t>721223423RT2</t>
  </si>
  <si>
    <t>Vpusť podlahová se zápachovou uzávěrkou průměr 50, 75 110 mm, se svislým odtokem, zápachový uzávěr funkční i pří vyschnutí, 123x123mm/115x115mm, včetně dodávky materiálu</t>
  </si>
  <si>
    <t>725112911R00</t>
  </si>
  <si>
    <t>Opravy zařízení záchodů nádrží  odmontování/zpět.montáž tlakového splachovače</t>
  </si>
  <si>
    <t>Odkaz na mn. položky pořadí 114 : 1,00000</t>
  </si>
  <si>
    <t>725110814R00</t>
  </si>
  <si>
    <t>Demontáž klozetů kombinovaných</t>
  </si>
  <si>
    <t>725014131RT1</t>
  </si>
  <si>
    <t>Klozetové mísy závěsné, bilé, hluboké splachování, zadní, včetně sedátka, šířka 360 mm, hloubka 510 mm, výška 400 mm</t>
  </si>
  <si>
    <t>725122111R00</t>
  </si>
  <si>
    <t>Pisoár diturvitový, bílý, přívod vnější, včetně dodávky materiálu</t>
  </si>
  <si>
    <t>725210821R00</t>
  </si>
  <si>
    <t>Demontáž umyvadel umyvadel bez výtokových armatur</t>
  </si>
  <si>
    <t>725017161R00</t>
  </si>
  <si>
    <t>Umyvadlo na šrouby, bílé, šířka 500 mm, hloubka 410 mm</t>
  </si>
  <si>
    <t>725017331R00</t>
  </si>
  <si>
    <t>Umývátko na šrouby, bílé, šířka 450 mm, hloubka 370 mm</t>
  </si>
  <si>
    <t>725310823R00</t>
  </si>
  <si>
    <t>Demontáž dřezů jednodílných v kuchyňské sestavě</t>
  </si>
  <si>
    <t>725019103R00</t>
  </si>
  <si>
    <t>Výlevka diturvitová s plastovou mřížkou, závěsná</t>
  </si>
  <si>
    <t>725330820R00</t>
  </si>
  <si>
    <t>Demontáž výlevek diturvitových</t>
  </si>
  <si>
    <t>725334301RT1</t>
  </si>
  <si>
    <t>Nálevka se sifonem PP DN 32</t>
  </si>
  <si>
    <t>725530826R00</t>
  </si>
  <si>
    <t>Demontáž elektrických zásobníkových ohřívačů vody akumulačních, do 800 l</t>
  </si>
  <si>
    <t>725810811R00</t>
  </si>
  <si>
    <t>Demontáž výtokových ventilů nástěnných</t>
  </si>
  <si>
    <t>725823111RT2</t>
  </si>
  <si>
    <t>Baterie umyvadlové a dřezové umyvadlová, stojánková, ruční ovládání bez otvírání odpadu, nadstandardní, včetně dodávky materiálu</t>
  </si>
  <si>
    <t>Odkaz na mn. položky pořadí 96 : 1,00000</t>
  </si>
  <si>
    <t>Odkaz na mn. položky pořadí 95 : 4,00000</t>
  </si>
  <si>
    <t>725820801R00</t>
  </si>
  <si>
    <t>Demontáž baterií nástěnných do G 3/4"</t>
  </si>
  <si>
    <t>725820802R00</t>
  </si>
  <si>
    <t>Demontáž baterií stojánkových do 1otvoru</t>
  </si>
  <si>
    <t>725835111RT0</t>
  </si>
  <si>
    <t>Baterie vanová nástěnná, ruční ovládání bez příslušentsví, základní, včetně dodávky materiálu</t>
  </si>
  <si>
    <t>Odkaz na mn. položky pořadí 98 : 1,00000</t>
  </si>
  <si>
    <t>725845111RT1</t>
  </si>
  <si>
    <t>Baterie sprchová nástěnná, ruční ovládání bez příslušentsví, standardní, včetně dodávky materiálu</t>
  </si>
  <si>
    <t>Odkaz na mn. položky pořadí 117 : 2,00000</t>
  </si>
  <si>
    <t>725849302R00</t>
  </si>
  <si>
    <t>Baterie sprchová Montáž baterie sprchové držáku sprchy</t>
  </si>
  <si>
    <t>725860168RT1</t>
  </si>
  <si>
    <t>Zápachová uzávěrka (sifon) pro zařizovací předměty D 40, 50 mm; pro pisoáry, odsávací; PP; odtok vnitřní vodorovný, sklon 0-90°, včetně dodávky materiálu</t>
  </si>
  <si>
    <t>Odkaz na mn. položky pořadí 93 : 1,00000</t>
  </si>
  <si>
    <t>725860180RT1</t>
  </si>
  <si>
    <t>Zápachová uzávěrka (sifon) pro zařizovací předměty D 40/50 mm; podomítková, pro pračky/myčky; PE; příslušenství přip. koleno, krycí deska nerez, montážní kryt, včetně dodávky materiálu</t>
  </si>
  <si>
    <t>725860213R00</t>
  </si>
  <si>
    <t>Zápachová uzávěrka (sifon) pro zařizovací předměty D 32, 40 mm x 5/4"; pro umyvadla; PP; příslušenství krycí růžice odtoku, zpětný uzávěr, včetně dodávky materiálu</t>
  </si>
  <si>
    <t>721213214R00</t>
  </si>
  <si>
    <t>Žlab odtokový ke zdi, boční odtok, stavební délka 800 mm</t>
  </si>
  <si>
    <t>RTS 22/ I</t>
  </si>
  <si>
    <t>721213214R0x.1</t>
  </si>
  <si>
    <t>Žlab odtokový ke zdi, svislý odtok, stavební délka 800 mm</t>
  </si>
  <si>
    <t>725122231R00.1</t>
  </si>
  <si>
    <t>Pisoárový tlakový splachovač</t>
  </si>
  <si>
    <t>725860184RT1</t>
  </si>
  <si>
    <t>Sifon pro klimatizační zařízení DN 32, PP, hydraulická kapacita: 0,15l/s, přip. rozměr 20-32 mm, podomítkový,</t>
  </si>
  <si>
    <t>725860184RT.3</t>
  </si>
  <si>
    <t>Elektrický zásobníkový ohřívač 98 l, rozměry: 517x335x1545 mm, příkon 2kW</t>
  </si>
  <si>
    <t>55145352R</t>
  </si>
  <si>
    <t>kombinace sprchová držák pevný; ruční sprcha d 68 mm; hadice 150 cm; povrch chrom</t>
  </si>
  <si>
    <t>Odkaz na mn. položky pořadí 112 : 1,00000</t>
  </si>
  <si>
    <t>Odkaz na mn. položky pořadí 113 : 1,00000</t>
  </si>
  <si>
    <t>55145356R</t>
  </si>
  <si>
    <t>tyč sprchová l = 60 cm; příslušenství posuvný držák; chrom</t>
  </si>
  <si>
    <t>553963806R</t>
  </si>
  <si>
    <t>rošt pro odvodňovací žlab můstkový; litinový; l = 500 mm; světlost žlabu 100 mm; zatížení D 400; průřez vtoku 280 cm2/m</t>
  </si>
  <si>
    <t>592277100R</t>
  </si>
  <si>
    <t>Žlábek odvodňovací bez krytu; s odtokem ve dně; DN = 100; zatížení: F 900; materiál: polymerbeton; L = 1 000 mm; b = 140 mm; h = 150 mm; hrana z litiny</t>
  </si>
  <si>
    <t>592277102R</t>
  </si>
  <si>
    <t>Žlábek odvodňovací bez krytu; s odtokem ve dně; DN = 100; zatížení: F 900; materiál: polymerbeton; L = 500 mm; b = 140 mm; h = 150 mm; hrana z litiny</t>
  </si>
  <si>
    <t>592277150R</t>
  </si>
  <si>
    <t>vpust žlabová odtok DN 110; polymerický beton; l = 500 mm; h = 585 mm; hrana litinová</t>
  </si>
  <si>
    <t>592277160R</t>
  </si>
  <si>
    <t>stěna čelní začátek/konec žlabu; polymerický beton; hrana litinová; š. žlabu 10,0 cm; š. žlabu 14,0 cm</t>
  </si>
  <si>
    <t>725860811R00</t>
  </si>
  <si>
    <t>Demontáž zápachových uzávěrek pro zařiz. předměty jednoduchých</t>
  </si>
  <si>
    <t>998725101R00</t>
  </si>
  <si>
    <t>Přesun hmot pro zařizovací předměty v objektech výšky do 6 m</t>
  </si>
  <si>
    <t>726211315R00</t>
  </si>
  <si>
    <t>Umyvadlo pro nástěnnou armaturu pod omítku, pro instalaci suchým procesem do lehkých sádrokartonových příček nebo k instalaci před masivní stěnu, bez nástěnky pro připojení armatur,</t>
  </si>
  <si>
    <t>stavební výška 112 - 130 cm, včetně dodávky materiálu</t>
  </si>
  <si>
    <t>Včetně dodávky a připevnění montážního prvku vč. napojení na kanalizační popř. vodovodní potrubí.</t>
  </si>
  <si>
    <t>726211321R00</t>
  </si>
  <si>
    <t>Klozet zavěšené, s nádržkou, pro instalaci suchým procesem do lehkých sádrokartonových příček nebo k instalaci před masivní stěnu, bez soupravy na tlumení hluku, bez ovladacího tlačitka, ovládání</t>
  </si>
  <si>
    <t>zepředu, stavební výška 112 cm, včetně dodávky materiálu</t>
  </si>
  <si>
    <t>Odkaz na mn. položky pořadí 92 : 2,00000</t>
  </si>
  <si>
    <t>726211341R00</t>
  </si>
  <si>
    <t>Pisoár univerzální, pro instalaci suchým procesem do lehkých sádrokartonových příček nebo k instalaci před masivní stěnu, pro bezdotykové ovládání, stavební výška 112 - 130 cm, včetně dodávky</t>
  </si>
  <si>
    <t>materiálu</t>
  </si>
  <si>
    <t>726212367R00</t>
  </si>
  <si>
    <t>Výlevka pro nástěnnou armaturu, pro instalaci suchým procesem do lehkých sádrokartonových příček nebo k instalaci před masivní stěnu, bez nástěnky pro připojení armatur, stavební výška 112 cm,</t>
  </si>
  <si>
    <t>včetně dodávky materiálu</t>
  </si>
  <si>
    <t>551070162R.1</t>
  </si>
  <si>
    <t>M1371 Ovládací tlačítko s vloženou barevnou deskou, pro předstěnové instalační systémy - deska nerez - mat</t>
  </si>
  <si>
    <t>Odkaz na mn. položky pořadí 127 : 2,00000</t>
  </si>
  <si>
    <t>726212367R00.1</t>
  </si>
  <si>
    <t>Montážní rám pro zásobníkový ohřívač</t>
  </si>
  <si>
    <t>Odkaz na mn. položky pořadí 116 : 1,00000</t>
  </si>
  <si>
    <t>998726121R00</t>
  </si>
  <si>
    <t>Přesun hmot pro předstěnové systémy v objektech výšky do 6 m</t>
  </si>
  <si>
    <t>979082213R00</t>
  </si>
  <si>
    <t>Vodorovná doprava suti po suchu bez naložení, ale se složením a hrubým urovnáním na vzdálenost do 1 km</t>
  </si>
  <si>
    <t>POL1_9</t>
  </si>
  <si>
    <t>979087212R00</t>
  </si>
  <si>
    <t>Nakládání na dopravní prostředky suti</t>
  </si>
  <si>
    <t>979081121R00</t>
  </si>
  <si>
    <t>Odvoz suti a vybouraných hmot na skládku příplatek za každý další 1 km</t>
  </si>
  <si>
    <t>979990112R00</t>
  </si>
  <si>
    <t>Poplatek za skládku za uložení, obalované kamenivo, asfalt, kusovost do 300 x 300 mm,  , skupina 17 03 02 z Katalogu odpadů</t>
  </si>
  <si>
    <t>RTS 23/ I</t>
  </si>
  <si>
    <t>970031200R00</t>
  </si>
  <si>
    <t>Vrtání jádrové do zdiva cihelného do D 200 mm</t>
  </si>
  <si>
    <t>m.č. 005 : 0,3</t>
  </si>
  <si>
    <t>971033241R00</t>
  </si>
  <si>
    <t>Vybourání otvorů ve zdivu základovém nebo nadzákladovém zcihel, tvárnic, příčkovek zcihel pálených na maltu vápennou nebo vápenocementovou plochy do 0,0225 m2, tl. do 300 mm</t>
  </si>
  <si>
    <t>ÚRS 23 01</t>
  </si>
  <si>
    <t>https://podminky.urs.cz/item/CS_URS_2023_01/971033241</t>
  </si>
  <si>
    <t xml:space="preserve">7 : </t>
  </si>
  <si>
    <t>7</t>
  </si>
  <si>
    <t>997013211</t>
  </si>
  <si>
    <t>Vnitrostaveništní doprava suti a vybouraných hmot vodorovně do 50 m svisle ručně pro budovy a haly výšky do 6 m</t>
  </si>
  <si>
    <t>URS</t>
  </si>
  <si>
    <t>https://podminky.urs.cz/item/CS_URS_2023_01/997013211</t>
  </si>
  <si>
    <t>997013501</t>
  </si>
  <si>
    <t>Odvoz suti a vybouraných hmot na skládku nebo meziskládku se složením, na vzdálenost do 1 km</t>
  </si>
  <si>
    <t>https://podminky.urs.cz/item/CS_URS_2023_01/997013501</t>
  </si>
  <si>
    <t>997013509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</si>
  <si>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</si>
  <si>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</si>
  <si>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0,07296*20</t>
  </si>
  <si>
    <t>997013602</t>
  </si>
  <si>
    <t>Poplatek za uložení stavebního odpadu na skládce (skládkovné) z armovaného betonu zatříděného do Katalogu odpadů pod kódem 17 01 01</t>
  </si>
  <si>
    <t>https://podminky.urs.cz/item/CS_URS_2023_01/997013602</t>
  </si>
  <si>
    <t>997211611</t>
  </si>
  <si>
    <t>Nakládání suti nebo vybouraných hmot na dopravní prostředky pro vodorovnou dopravu suti</t>
  </si>
  <si>
    <t>https://podminky.urs.cz/item/CS_URS_2023_01/997211611</t>
  </si>
  <si>
    <t>728415111R00</t>
  </si>
  <si>
    <t>Montáž mřížky větrací nebo ventilační do 0,04 m2</t>
  </si>
  <si>
    <t>m.č. 005 : 1</t>
  </si>
  <si>
    <t>728616212R00</t>
  </si>
  <si>
    <t>M+D ventilátoru diagonálního nízkotlakého potrubního do d 200 mm</t>
  </si>
  <si>
    <t>Designový malý axiální ventilátor vhodný pro krátké vzduchovody s nízkou tlakovou ztrátou nebo k odvětrání přímo přes stěnu.</t>
  </si>
  <si>
    <t>Skříň:</t>
  </si>
  <si>
    <t>Je z nárazuvzdorného plastu bílé barvy a je určena k montáži na stěnu.</t>
  </si>
  <si>
    <t>Ventilátory obsahují zpětnou klapku, jejíž řešení je patentováno.</t>
  </si>
  <si>
    <t>Oběžné kolo:</t>
  </si>
  <si>
    <t>Je axiální z kvalitního nárazuvzdorného plastu.</t>
  </si>
  <si>
    <t>Motor:</t>
  </si>
  <si>
    <t>Je asynchronní a je vybaven ochranou proti přetížení. Maximální provozní teplota okolí je 40°C. Motor má kuličková ložiska s tukovou náplní na dobu životnosti. Krytí IP45, třída izolace II.</t>
  </si>
  <si>
    <t xml:space="preserve">    </t>
  </si>
  <si>
    <t>Včetně hygrostatu</t>
  </si>
  <si>
    <t>728,2 R</t>
  </si>
  <si>
    <t>D+M VZT potrubí z pozink plechu, kruhové, trouba spirálově vinutá, bez příruby do D200 mm</t>
  </si>
  <si>
    <t>m.č 005 : 0,5</t>
  </si>
  <si>
    <t>728.4.R</t>
  </si>
  <si>
    <t>Přechodová protidešťová žaluzie se síťkou 200/200 mm</t>
  </si>
  <si>
    <t>Protidešťová žaluzie je čtyřhranná žaluzie s kruhovým hrdlem pro připojení VZT potrubí. Externí protidešťová žaluzie je vhodná pro přívod i odvod vzduchu. Protidešťová žaluzie je vyrobena z eloxovaného hliníku.</t>
  </si>
  <si>
    <t>Průměr potrubí [mm]: 160</t>
  </si>
  <si>
    <t>Max. teplota [°C]: 60</t>
  </si>
  <si>
    <t>Rozměry d/š [mm]: 200 / 200</t>
  </si>
  <si>
    <t>900      RT3</t>
  </si>
  <si>
    <t>HZS Zaredulování VZT systému</t>
  </si>
  <si>
    <t>h</t>
  </si>
  <si>
    <t>Prav.M</t>
  </si>
  <si>
    <t>HZS</t>
  </si>
  <si>
    <t>POL10_</t>
  </si>
  <si>
    <t>998728201R00</t>
  </si>
  <si>
    <t>Přesun hmot pro vzduchotechniku, výšky do 6 m</t>
  </si>
  <si>
    <t>Přesun hmot</t>
  </si>
  <si>
    <t>POL7_</t>
  </si>
  <si>
    <t>751111011</t>
  </si>
  <si>
    <t>Montáž ventilátoru axiálního nízkotlakého nástěnného základního, průměru do 100 mm</t>
  </si>
  <si>
    <t>https://podminky.urs.cz/item/CS_URS_2023_01/751111011</t>
  </si>
  <si>
    <t xml:space="preserve">2 : </t>
  </si>
  <si>
    <t>2</t>
  </si>
  <si>
    <t>751111012</t>
  </si>
  <si>
    <t>Montáž ventilátoru axiálního nízkotlakého nástěnného základního, průměru přes 100 do 200 mm</t>
  </si>
  <si>
    <t>https://podminky.urs.cz/item/CS_URS_2023_01/751111012</t>
  </si>
  <si>
    <t xml:space="preserve">5 : </t>
  </si>
  <si>
    <t>751398041</t>
  </si>
  <si>
    <t>Montáž ostatních zařízení protidešťové žaluzie nebo žaluziové klapky na kruhové potrubí, průměru do 300 mm</t>
  </si>
  <si>
    <t>https://podminky.urs.cz/item/CS_URS_2023_01/751398041</t>
  </si>
  <si>
    <t>751510041</t>
  </si>
  <si>
    <t>Vzduchotechnické potrubí z pozinkovaného plechu kruhové, trouba spirálně vinutá bez příruby, průměru do 100 mm</t>
  </si>
  <si>
    <t>https://podminky.urs.cz/item/CS_URS_2023_01/751510041</t>
  </si>
  <si>
    <t xml:space="preserve">0,3*2 : </t>
  </si>
  <si>
    <t>0,6</t>
  </si>
  <si>
    <t>751510042</t>
  </si>
  <si>
    <t>Vzduchotechnické potrubí z pozinkovaného plechu kruhové, trouba spirálně vinutá bez příruby, průměru přes 100 do 200 mm</t>
  </si>
  <si>
    <t>https://podminky.urs.cz/item/CS_URS_2023_01/751510042</t>
  </si>
  <si>
    <t xml:space="preserve">0,3*5 : </t>
  </si>
  <si>
    <t>1,5</t>
  </si>
  <si>
    <t>998751181</t>
  </si>
  <si>
    <t>Přesun hmot pro vzduchotechniku stanovený zhmotnosti přesunovaného materiálu Příplatek kcenám za přesun prováděný bez použití mechanizace pro jakoukoliv výšku objektu</t>
  </si>
  <si>
    <t>https://podminky.urs.cz/item/CS_URS_2023_01/998751181</t>
  </si>
  <si>
    <t>R01</t>
  </si>
  <si>
    <t>Žaluziová klapka nerezová DN100</t>
  </si>
  <si>
    <t>POL3_0</t>
  </si>
  <si>
    <t>Poznámka k položce:</t>
  </si>
  <si>
    <t>- rámeček a lamely jsou z nerezu</t>
  </si>
  <si>
    <t>- upevnění na šrouby</t>
  </si>
  <si>
    <t>- vhodné pro ocelové vinuté potrubí a flexibilní potrubí</t>
  </si>
  <si>
    <t>R02</t>
  </si>
  <si>
    <t>Žaluziová klapka nerezová DN125</t>
  </si>
  <si>
    <t>- rámeček a lemely jsou z nerezu</t>
  </si>
  <si>
    <t xml:space="preserve">3 : </t>
  </si>
  <si>
    <t>R03</t>
  </si>
  <si>
    <t>Žaluziová klapka nerezová DN150</t>
  </si>
  <si>
    <t>R04</t>
  </si>
  <si>
    <t>Designový axiální ventilátor, DN100, max. 85 m3/h</t>
  </si>
  <si>
    <t>Ventilátory s průtokem vzduchu do 85 m3/h pro připojení na kruhové potrubí o průměru 100 mm.</t>
  </si>
  <si>
    <t>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t>
  </si>
  <si>
    <t>Motory mají dlouhou životnost a jsou vybavené kuličkovými ložisky. Ventilátory mají izolaci třídy II, krytí IP45 a jsou vhodné pro provoz s teplotou vzduchu až 40 °C.</t>
  </si>
  <si>
    <t>R05</t>
  </si>
  <si>
    <t>Designový axiální ventilátor, DN120, max. 175 m3/h</t>
  </si>
  <si>
    <t>Ventilátory s průtoky vzduchu do 175 m3/h pro připojení na kruhové potrubí o průměru 120 mm.</t>
  </si>
  <si>
    <t>Všechny 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t>
  </si>
  <si>
    <t>R06</t>
  </si>
  <si>
    <t>Designový axiální ventilátor, DN150, max. 300 m3/h</t>
  </si>
  <si>
    <t>Ventilátory s průtoky vzduchu do 300 m3/h pro připojení na kruhové potrubí o průměru 150 nebo 160 mm.</t>
  </si>
  <si>
    <t>632451441R00</t>
  </si>
  <si>
    <t>Doplnění cementového potěru na mazaninách a betonových podkladech (s dodáním hmot), hlazeného dřevěným nebo ocelovým hladítkem, plochy jednotlivě do 1 m2 a tl. přes 30 do 40 mm</t>
  </si>
  <si>
    <t>https://podminky.urs.cz/item/CS_URS_2023_01/632451441</t>
  </si>
  <si>
    <t xml:space="preserve">3,5*0,15 : </t>
  </si>
  <si>
    <t>0,525</t>
  </si>
  <si>
    <t>974042544R00</t>
  </si>
  <si>
    <t>Vysekání rýh v betonové nebo jiné monolitické dlažbě s betonovým podkladem do hl.70 mm a šířky do 150 mm</t>
  </si>
  <si>
    <t>https://podminky.urs.cz/item/CS_URS_2023_01/974042544</t>
  </si>
  <si>
    <t xml:space="preserve">1,25+2,25 : </t>
  </si>
  <si>
    <t>3,5</t>
  </si>
  <si>
    <t xml:space="preserve">0,19*20 'Přepočtené koeficientem množství : </t>
  </si>
  <si>
    <t>3,8</t>
  </si>
  <si>
    <t>733120815R00</t>
  </si>
  <si>
    <t>Demontáž potrubí z trubek ocelových hladkých O do 38</t>
  </si>
  <si>
    <t>https://podminky.urs.cz/item/CS_URS_2023_01/733120815</t>
  </si>
  <si>
    <t xml:space="preserve">(0,3+0,8)*1 : </t>
  </si>
  <si>
    <t>1,1</t>
  </si>
  <si>
    <t>733121110R00</t>
  </si>
  <si>
    <t>Potrubí z trubek ocelových hladkých spojovaných svařováním černých bezešvých nízkotlakých T= do +115°C O 22/2,6</t>
  </si>
  <si>
    <t>https://podminky.urs.cz/item/CS_URS_2023_01/733121110</t>
  </si>
  <si>
    <t>733190217R00</t>
  </si>
  <si>
    <t>Zkoušky těsnosti potrubí, manžety prostupové ztrubek ocelových zkoušky těsnosti potrubí (za provozu) ztrubek ocelových hladkých O do 51/2,6</t>
  </si>
  <si>
    <t>https://podminky.urs.cz/item/CS_URS_2023_01/733190217</t>
  </si>
  <si>
    <t>733191914R00</t>
  </si>
  <si>
    <t>Opravy rozvodů potrubí z trubek ocelových závitových normálních i zesílených zaslepení skováním a zavařením DN 20</t>
  </si>
  <si>
    <t>https://podminky.urs.cz/item/CS_URS_2023_01/733191914</t>
  </si>
  <si>
    <t>733191923R00</t>
  </si>
  <si>
    <t>Opravy rozvodů potrubí z trubek ocelových závitových normálních i zesílených navaření odbočky na stávající potrubí, odbočka DN 15</t>
  </si>
  <si>
    <t>https://podminky.urs.cz/item/CS_URS_2023_01/733191923</t>
  </si>
  <si>
    <t>733222302</t>
  </si>
  <si>
    <t>Potrubí ztrubek měděných polotvrdých spojovaných lisováním PN 16, T= +110°C O 15/1</t>
  </si>
  <si>
    <t>https://podminky.urs.cz/item/CS_URS_2023_01/733222302</t>
  </si>
  <si>
    <t xml:space="preserve">(0,3+0,8)*6+(2,3*2)*1+(1,7*2)*1 : </t>
  </si>
  <si>
    <t>14,6</t>
  </si>
  <si>
    <t>733290801</t>
  </si>
  <si>
    <t>Demontáž potrubí z trubek měděných O do 35/1,5</t>
  </si>
  <si>
    <t>https://podminky.urs.cz/item/CS_URS_2023_01/733290801</t>
  </si>
  <si>
    <t xml:space="preserve">(0,3+0,8)*4 : </t>
  </si>
  <si>
    <t>4,4</t>
  </si>
  <si>
    <t>733291101</t>
  </si>
  <si>
    <t>Zkoušky těsnosti potrubíz trubek měděných O do 35/1,5</t>
  </si>
  <si>
    <t>https://podminky.urs.cz/item/CS_URS_2023_01/733291101</t>
  </si>
  <si>
    <t>733292903</t>
  </si>
  <si>
    <t>Opravy rozvodů potrubí z trubek měděných zaslepení potrubí O 18/1</t>
  </si>
  <si>
    <t>https://podminky.urs.cz/item/CS_URS_2023_01/733292903</t>
  </si>
  <si>
    <t>733292904</t>
  </si>
  <si>
    <t>Opravy rozvodů potrubí z trubek měděných zaslepení potrubí O 22/1,5</t>
  </si>
  <si>
    <t>https://podminky.urs.cz/item/CS_URS_2023_01/733292904</t>
  </si>
  <si>
    <t>998733101R00</t>
  </si>
  <si>
    <t>Přesun hmot pro rozvody potrubí stanovený zhmotnosti přesunovaného materiálu vodorovná dopravní vzdálenost do 50 m vobjektech výšky do 6 m</t>
  </si>
  <si>
    <t>https://podminky.urs.cz/item/CS_URS_2023_01/998733101</t>
  </si>
  <si>
    <t>734200812R00</t>
  </si>
  <si>
    <t>Demontáž armatur závitových s jedním závitem přes 1/2 do G 1</t>
  </si>
  <si>
    <t>https://podminky.urs.cz/item/CS_URS_2023_01/734200812</t>
  </si>
  <si>
    <t xml:space="preserve">10 : </t>
  </si>
  <si>
    <t>10</t>
  </si>
  <si>
    <t>R.03</t>
  </si>
  <si>
    <t>Armatura přímá s hlavicí. Určeno pro trubková otopná tělesa. Bílá barva.</t>
  </si>
  <si>
    <t>Obsahuje redukci z G 1/2 na G 3/4.</t>
  </si>
  <si>
    <t>R.02</t>
  </si>
  <si>
    <t>Elektrická topná tyč s regulátorem pro trubkové OT, výkon 300 W</t>
  </si>
  <si>
    <t>734211115</t>
  </si>
  <si>
    <t>Ventily odvzdušňovací závitové otopných těles PN 6 do 120°C G 1/2</t>
  </si>
  <si>
    <t>https://podminky.urs.cz/item/CS_URS_2023_01/734211115</t>
  </si>
  <si>
    <t>2 ks pro desková OT</t>
  </si>
  <si>
    <t>2 ks pro trubková OT</t>
  </si>
  <si>
    <t xml:space="preserve">2+2 : </t>
  </si>
  <si>
    <t>4</t>
  </si>
  <si>
    <t>734222812</t>
  </si>
  <si>
    <t>Ventily regulační závitové termostatické, s hlavicí ručního ovládání PN 16 do 110°C přímé chromované G 1/2</t>
  </si>
  <si>
    <t>https://podminky.urs.cz/item/CS_URS_2023_01/734222812</t>
  </si>
  <si>
    <t>734261233</t>
  </si>
  <si>
    <t>Šroubení topenářské PN 16 do 120°C přímé G 1/2</t>
  </si>
  <si>
    <t>https://podminky.urs.cz/item/CS_URS_2023_01/734261233</t>
  </si>
  <si>
    <t xml:space="preserve">14 : </t>
  </si>
  <si>
    <t>14</t>
  </si>
  <si>
    <t>734261717</t>
  </si>
  <si>
    <t>Šroubení regulační radiátorové přímé svypouštěním G 1/2</t>
  </si>
  <si>
    <t>https://podminky.urs.cz/item/CS_URS_2023_01/734261717</t>
  </si>
  <si>
    <t>998734101R00</t>
  </si>
  <si>
    <t>Přesun hmot pro armatury stanovený zhmotnosti přesunovaného materiálu vodorovná dopravní vzdálenost do 50 m v objektech výšky do 6 m</t>
  </si>
  <si>
    <t>https://podminky.urs.cz/item/CS_URS_2023_01/998734101</t>
  </si>
  <si>
    <t>735 - R01</t>
  </si>
  <si>
    <t>V případě poškození stávajících deskových otopných těles při rekonstrukci objektu je v rámci rozpočtů počítáno s finanční rezervou na výměnu 50 % stávajících deskových otopných těles o stejných</t>
  </si>
  <si>
    <t>rozměrech jako jsou původní OT.</t>
  </si>
  <si>
    <t>V projektu je uvažováno s finanční rezervou na výměnu pěti ocelových deskových otopných těles o rozměrech 500/1000 mm v dvoudeskovém provedení.</t>
  </si>
  <si>
    <t>735200010RA0</t>
  </si>
  <si>
    <t>Demontáž otopných těles litinových článkových</t>
  </si>
  <si>
    <t>Agregovaná položka</t>
  </si>
  <si>
    <t>POL2_</t>
  </si>
  <si>
    <t>https://podminky.urs.cz/item/CS_URS_2023_01/735111810</t>
  </si>
  <si>
    <t xml:space="preserve">(1,2*0,6)*1 : </t>
  </si>
  <si>
    <t>0,72</t>
  </si>
  <si>
    <t>R.01</t>
  </si>
  <si>
    <t>Kombinované ocelové trubkové otopné těleso, středové spodní připojení, 900/600 mm</t>
  </si>
  <si>
    <t>Ocelové kombinované trubkové otopné těleso, které je upraveno pro spodní středové připojení s připojovací roztečí 50 mm.</t>
  </si>
  <si>
    <t>735151555</t>
  </si>
  <si>
    <t>Otopná tělesa panelová dvoudesková PN 1,0 MPa, T do 110°C se dvěma přídavnými přestupními plochami výšky tělesa 500 mm stavební délky / výkonu 800 mm / 1162 W</t>
  </si>
  <si>
    <t>https://podminky.urs.cz/item/CS_URS_2023_01/735151555</t>
  </si>
  <si>
    <t>OT v m. č. 010</t>
  </si>
  <si>
    <t xml:space="preserve">1 : </t>
  </si>
  <si>
    <t>735151557</t>
  </si>
  <si>
    <t>Otopná tělesa panelová dvoudesková PN 1,0 MPa, T do 110°C se dvěma přídavnými přestupními plochami výšky tělesa 500 mm stavební délky / výkonu 1000 mm / 1452 W</t>
  </si>
  <si>
    <t>https://podminky.urs.cz/item/CS_URS_2023_01/735151557</t>
  </si>
  <si>
    <t>OT v m. č. 018</t>
  </si>
  <si>
    <t>735151821R00</t>
  </si>
  <si>
    <t>Demontáž otopných těles panelových dvouřadých stavební délky do 1500 mm</t>
  </si>
  <si>
    <t>https://podminky.urs.cz/item/CS_URS_2023_01/735151821</t>
  </si>
  <si>
    <t>735164511</t>
  </si>
  <si>
    <t>Otopná tělesa trubková montáž těles na stěnu výšky tělesa do 1500 mm</t>
  </si>
  <si>
    <t>https://podminky.urs.cz/item/CS_URS_2023_01/735164511</t>
  </si>
  <si>
    <t>735191905R00</t>
  </si>
  <si>
    <t>Ostatní opravy otopných těles odvzdušnění tělesa</t>
  </si>
  <si>
    <t>https://podminky.urs.cz/item/CS_URS_2023_01/735191905</t>
  </si>
  <si>
    <t>735191910R00</t>
  </si>
  <si>
    <t>Ostatní opravy otopných těles napuštění vody do otopného systému včetně potrubí (bez kotle a ohříváků) otopných těles</t>
  </si>
  <si>
    <t>https://podminky.urs.cz/item/CS_URS_2023_01/735191910</t>
  </si>
  <si>
    <t xml:space="preserve">202,39 : </t>
  </si>
  <si>
    <t>202,39</t>
  </si>
  <si>
    <t>735291800R00</t>
  </si>
  <si>
    <t>Demontáž konzol nebo držáků otopných těles, registrů, konvektorů do odpadu</t>
  </si>
  <si>
    <t>https://podminky.urs.cz/item/CS_URS_2023_01/735291800</t>
  </si>
  <si>
    <t xml:space="preserve">4 : </t>
  </si>
  <si>
    <t>735494811R00</t>
  </si>
  <si>
    <t>Vypuštění vody z otopných soustav bez kotlů, ohříváků, zásobníků a nádrží</t>
  </si>
  <si>
    <t>https://podminky.urs.cz/item/CS_URS_2023_01/735494811</t>
  </si>
  <si>
    <t xml:space="preserve">3,61+3,10+34,63+34,63+9,38+6,24+4,98+7,51+9,11+9,52+9,87+9,76+6,46+10,3+9,66+11,2+8,93+13,5 : </t>
  </si>
  <si>
    <t>998735101R00</t>
  </si>
  <si>
    <t>Přesun hmot pro otopná tělesa stanovený zhmotnosti přesunovaného materiálu vodorovná dopravní vzdálenost do 50 m vobjektech výšky do 6 m</t>
  </si>
  <si>
    <t>https://podminky.urs.cz/item/CS_URS_2023_01/998735101</t>
  </si>
  <si>
    <t>HZS2221.R</t>
  </si>
  <si>
    <t>Hodinová zúčtovací sazba topenář - topná zkouška a regulace systému</t>
  </si>
  <si>
    <t>hod</t>
  </si>
  <si>
    <t xml:space="preserve">16 : </t>
  </si>
  <si>
    <t>16</t>
  </si>
  <si>
    <t>783607750</t>
  </si>
  <si>
    <t>Provedení nátěru armatur a kovových potrubí krycího dvojnásobného potrubí do DN 50 mm</t>
  </si>
  <si>
    <t>https://podminky.urs.cz/item/CS_URS_2023_01/783607750</t>
  </si>
  <si>
    <t xml:space="preserve">15 : </t>
  </si>
  <si>
    <t>15</t>
  </si>
  <si>
    <t>24628482</t>
  </si>
  <si>
    <t>hmota nátěrová syntetická základ mezivrstva a vrchní (email) na kovy</t>
  </si>
  <si>
    <t>litr</t>
  </si>
  <si>
    <t xml:space="preserve">15*0,05 'Přepočtené koeficientem množství : </t>
  </si>
  <si>
    <t>0,75</t>
  </si>
  <si>
    <t>971033231R00</t>
  </si>
  <si>
    <t>Vybourání otvorů ve zdivu základovém nebo nadzákladovém zcihel, tvárnic, příčkovek zcihel pálených na maltu vápennou nebo vápenocementovou plochy do 0,0225 m2, tl. do 150 mm</t>
  </si>
  <si>
    <t>https://podminky.urs.cz/item/CS_URS_2023_01/971033231</t>
  </si>
  <si>
    <t>971033331R00</t>
  </si>
  <si>
    <t>Vybourání otvorů ve zdivu základovém nebo nadzákladovém zcihel, tvárnic, příčkovek zcihel pálených na maltu vápennou nebo vápenocementovou plochy do 0,09 m2, tl. do 150 mm</t>
  </si>
  <si>
    <t>https://podminky.urs.cz/item/CS_URS_2023_01/971033331</t>
  </si>
  <si>
    <t>971033341R00</t>
  </si>
  <si>
    <t>Vybourání otvorů ve zdivu základovém nebo nadzákladovém zcihel, tvárnic, příčkovek zcihel pálených na maltu vápennou nebo vápenocementovou plochy do 0,09 m2, tl. do 300 mm</t>
  </si>
  <si>
    <t>https://podminky.urs.cz/item/CS_URS_2023_01/971033341</t>
  </si>
  <si>
    <t xml:space="preserve">0,099*20 'Přepočtené koeficientem množství : </t>
  </si>
  <si>
    <t>1,98</t>
  </si>
  <si>
    <t>751 - R03</t>
  </si>
  <si>
    <t>Vnitřní nástěnná jednotka, multisplit, 2,5 kW - kanceláře</t>
  </si>
  <si>
    <t>Chladící výkon 2,5 kW (0,9 kW - 3,4 kW)</t>
  </si>
  <si>
    <t>Topný výkon 3,2 kW (1,0 kW - 4,1 kW)</t>
  </si>
  <si>
    <t>Průměr připojení chladiva kap./plyn (mm) 6 / 10</t>
  </si>
  <si>
    <t>Obj. průtok vzduchu IU (m3/h) nízký 294 - vysoký 522</t>
  </si>
  <si>
    <t>Hladina akustického tlaku IU 19 až 36 dB(A)</t>
  </si>
  <si>
    <t>Vnitřní jednotka je bez čerpadla kondenzátu</t>
  </si>
  <si>
    <t>Součástí dodávky je IR ovladač a WiFi adaptér pro vzdálenou správu</t>
  </si>
  <si>
    <t>751 - R02</t>
  </si>
  <si>
    <t>Vnitřní nástěnná jednotka, multisplit, 2,0 kW - kanceláře</t>
  </si>
  <si>
    <t>Chladící výkon 2,0 kW (0,9 kW - 2,8 kW)</t>
  </si>
  <si>
    <t>Topný výkon 2,2 kW (0,8 kW - 3,9 kW)</t>
  </si>
  <si>
    <t>Obj. průtok vzduchu IU (m3/h) nízký 210 - vysoký 330</t>
  </si>
  <si>
    <t>Hladina akustického tlaku IU 21 až 35 dB(A)</t>
  </si>
  <si>
    <t>751 - R01</t>
  </si>
  <si>
    <t>Venkovní kondenzační jednotka, multisplit, 8,0 kW - kanceláře</t>
  </si>
  <si>
    <t>Chladící výkon v rozsahu QCHL = 8,0 (3,7–9,0) kW</t>
  </si>
  <si>
    <t>Topný výkon v rozsahu QTOP = 8,8 (3,4-11,0) kW</t>
  </si>
  <si>
    <t>Celková délka vedení / max. rozdíl výšek 60 m / 15(10) m</t>
  </si>
  <si>
    <t>Připojení chladiva kap./plyn (mm): 4x 6 / 3x 10 + 1x 12</t>
  </si>
  <si>
    <t>Chladivo / předplněno R32 / 2,40 kg / 60 m</t>
  </si>
  <si>
    <t>Energetická třída A++ / A+ SEER 7.55 / SCOP 4.07</t>
  </si>
  <si>
    <t>Hladina akustick. tlaku 50 / 55 dBA</t>
  </si>
  <si>
    <t>Max. provozní proud 18 A</t>
  </si>
  <si>
    <t>Příkon chlazení / topení 2.25 / 2.00 kW</t>
  </si>
  <si>
    <t>Napájení a doporučené jištění 1x 230V, 50 Hz, jištění 25 A</t>
  </si>
  <si>
    <t>751 - R04</t>
  </si>
  <si>
    <t>Vnitřní nástěnná jednotka, split, 3,5 kW - chlazení racku</t>
  </si>
  <si>
    <t>Chladící výkon QCHL = 3.5 (1.5 – 4.0) kW</t>
  </si>
  <si>
    <t>Rozsah použití -25 až 46°C</t>
  </si>
  <si>
    <t>Účinnost chlazení A+++ / SEER 9.00</t>
  </si>
  <si>
    <t>Hladina akustického tlaku IU 31 až 46 dBA</t>
  </si>
  <si>
    <t>Chladivo R32 o hmotnosti / předplněno 0.85 kg / 7 m</t>
  </si>
  <si>
    <t>Chladivové potrubí 6/10 mm</t>
  </si>
  <si>
    <t>Celková délka vedení / max. výškový rozdíl 20 / 12 m</t>
  </si>
  <si>
    <t>Napájení 1x 230V, 50 Hz, jištění 10 A</t>
  </si>
  <si>
    <t>Napájení musí být provedeno k vnitřní jednotce</t>
  </si>
  <si>
    <t>751 - R05</t>
  </si>
  <si>
    <t>Interface pro připojení na M-net - chlazení racku</t>
  </si>
  <si>
    <t>- připojení kabelového ovladače</t>
  </si>
  <si>
    <t>- hlášení chodu a poruchy,</t>
  </si>
  <si>
    <t>- funkce blokování Zap/Vyp na ovladači</t>
  </si>
  <si>
    <t>- dálkové Zap/Vyp,</t>
  </si>
  <si>
    <t>- změna provozního režimu</t>
  </si>
  <si>
    <t>- okenní kontakty a hotelový systém</t>
  </si>
  <si>
    <t>- možnost aktivace autorestartu po výpadku napájení</t>
  </si>
  <si>
    <t>751 - R06</t>
  </si>
  <si>
    <t>Kabelový dálkový ovládač - chlazení racku</t>
  </si>
  <si>
    <t>Podsvícený displej, skupinové ovládání, české menu, letní čas</t>
  </si>
  <si>
    <t>751 - R07</t>
  </si>
  <si>
    <t>Konzole s příčníkem pro upevnění klimatizační jednotky ke zdivu včetně chemických kotev do zdiva.</t>
  </si>
  <si>
    <t>2x sklopná konzole s příčníkem s délkou podpěry 465 mm a celkovou nosností (dvě podpěry) 140 kg.</t>
  </si>
  <si>
    <t>Délka příčníku 700 mm.</t>
  </si>
  <si>
    <t>751711111</t>
  </si>
  <si>
    <t>Montáž klimatizační jednotky vnitřní nástěnné o výkonu (pro objem místnosti) do 3,5 kW (do 35 m3)</t>
  </si>
  <si>
    <t>https://podminky.urs.cz/item/CS_URS_2023_01/751711111</t>
  </si>
  <si>
    <t>751711112</t>
  </si>
  <si>
    <t>Montáž klimatizační jednotky vnitřní nástěnné o výkonu (pro objem místnosti) přes 3,5 do 5 kW (přes 35 do 50 m3)</t>
  </si>
  <si>
    <t>https://podminky.urs.cz/item/CS_URS_2023_01/751711112</t>
  </si>
  <si>
    <t>751721111</t>
  </si>
  <si>
    <t>Montáž klimatizační jednotky venkovní jednofázové napájení do 2 vnitřních jednotek</t>
  </si>
  <si>
    <t>https://podminky.urs.cz/item/CS_URS_2023_01/751721111</t>
  </si>
  <si>
    <t>751721113</t>
  </si>
  <si>
    <t>Montáž klimatizační jednotky venkovní jednofázové napájení do 4 vnitřních jednotek</t>
  </si>
  <si>
    <t>https://podminky.urs.cz/item/CS_URS_2023_01/751721113</t>
  </si>
  <si>
    <t>751791111</t>
  </si>
  <si>
    <t>Montáž napojovacího potrubí měděného předizolovaného, D mm (" x tl. stěny) 6 (1/4" x 0,8)</t>
  </si>
  <si>
    <t>https://podminky.urs.cz/item/CS_URS_2023_01/751791111</t>
  </si>
  <si>
    <t xml:space="preserve">13+10,1+9,9+7,5+17,5 : </t>
  </si>
  <si>
    <t>58</t>
  </si>
  <si>
    <t>42981907</t>
  </si>
  <si>
    <t>trubka předizolovaná Cu 1/4" (6 mm), stěna tl 0,8 mm, izolace 9mm</t>
  </si>
  <si>
    <t xml:space="preserve">58*1,05 'Přepočtené koeficientem množství : </t>
  </si>
  <si>
    <t>60,9</t>
  </si>
  <si>
    <t>751222301.R</t>
  </si>
  <si>
    <t>Objímky na kotvení předizolovaného měděného potrubí 6/9 mm pro chlazení</t>
  </si>
  <si>
    <t>751792004</t>
  </si>
  <si>
    <t>Montáž ostatních zařízení uložení pro klimatizační jednotky na stěnu konzol (2 ks)</t>
  </si>
  <si>
    <t>https://podminky.urs.cz/item/CS_URS_2023_01/751792004</t>
  </si>
  <si>
    <t>998751101</t>
  </si>
  <si>
    <t>Přesun hmot pro vzduchotechniku stanovený zhmotnosti přesunovaného materiálu vodorovná dopravní vzdálenost do 100 m v objektech výšky do 12 m</t>
  </si>
  <si>
    <t>https://podminky.urs.cz/item/CS_URS_2023_01/998751101</t>
  </si>
  <si>
    <t>Pol__0001</t>
  </si>
  <si>
    <t>D+M - Zásuvka 230V/16A dvojnásobná</t>
  </si>
  <si>
    <t>ks</t>
  </si>
  <si>
    <t>Pol__0002</t>
  </si>
  <si>
    <t>D+M - Zásuvka 230V/16A dvojnásobná + 3.st.p.o.</t>
  </si>
  <si>
    <t>Pol__0003</t>
  </si>
  <si>
    <t>D+M - Zásuvka 230V/16A jednonásobná</t>
  </si>
  <si>
    <t>Pol__0004</t>
  </si>
  <si>
    <t>D+M - Zásuvka 230V/16A jednonásobná + 3.st.p.o.</t>
  </si>
  <si>
    <t>Pol__0005</t>
  </si>
  <si>
    <t>D+M - Zásuvka 230V/16A jednonásobná IP44</t>
  </si>
  <si>
    <t>Pol__0006</t>
  </si>
  <si>
    <t>D+M - Zásuvka 230V/16A jednonásobná IP54</t>
  </si>
  <si>
    <t>Pol__0007</t>
  </si>
  <si>
    <t>D+M - Jednopólový spínač</t>
  </si>
  <si>
    <t>Pol__0008</t>
  </si>
  <si>
    <t>D+M - Jednopólový spínač IP54</t>
  </si>
  <si>
    <t>Pol__0009</t>
  </si>
  <si>
    <t>D+M - Stropní pohybové čidlo</t>
  </si>
  <si>
    <t>Pol__0010</t>
  </si>
  <si>
    <t>D+M - Sériový přepínač</t>
  </si>
  <si>
    <t>Pol__0011</t>
  </si>
  <si>
    <t>D+M - Střídavý přepínač</t>
  </si>
  <si>
    <t>Pol__0012</t>
  </si>
  <si>
    <t>D+M - Střídavý přepínač IP44</t>
  </si>
  <si>
    <t>Pol__0013</t>
  </si>
  <si>
    <t>D+M - Křížový přepínač</t>
  </si>
  <si>
    <t>Pol__0014</t>
  </si>
  <si>
    <t>D+M - Velkoplošné tlačítko</t>
  </si>
  <si>
    <t>Pol__0015</t>
  </si>
  <si>
    <t>D+M - Krabice přístrojová KP</t>
  </si>
  <si>
    <t>Pol__0016</t>
  </si>
  <si>
    <t>D+M - Krabice rozvodná KR</t>
  </si>
  <si>
    <t>Pol__0017</t>
  </si>
  <si>
    <t>D+M - Pětinásobný rámeček</t>
  </si>
  <si>
    <t>Pol__0018</t>
  </si>
  <si>
    <t>D+M - Sporáková přípojka se signální doutnavkou</t>
  </si>
  <si>
    <t>Pol__0019</t>
  </si>
  <si>
    <t>D+M - Zásuvka 16A/400V IP44 5P</t>
  </si>
  <si>
    <t>Pol__0020</t>
  </si>
  <si>
    <t>D+M - Svodič přepětí T1+T2 v krabici</t>
  </si>
  <si>
    <t>Pol__0021</t>
  </si>
  <si>
    <t>D+M - Drátěný kabelový žlab 55x200x4,8 vč.závěsu</t>
  </si>
  <si>
    <t>kpl/m</t>
  </si>
  <si>
    <t>Pol__0022</t>
  </si>
  <si>
    <t>D+M - Drátěný kabelový žlab 55x100x4,8 vč.závěsu</t>
  </si>
  <si>
    <t>Pol__0023</t>
  </si>
  <si>
    <t>D+M - Kabelová spona pro kabelová vedení v podhledu</t>
  </si>
  <si>
    <t>Pol__0024</t>
  </si>
  <si>
    <t>D+M - Kabel CYKY 3Ox1,5</t>
  </si>
  <si>
    <t>Pol__0025</t>
  </si>
  <si>
    <t>D+M - Kabel CYKY 3Jx1,5</t>
  </si>
  <si>
    <t>360+20</t>
  </si>
  <si>
    <t>Pol__0026</t>
  </si>
  <si>
    <t>D+M - Kabel CYKY 5Jx1,5</t>
  </si>
  <si>
    <t>Pol__0027</t>
  </si>
  <si>
    <t>D+M - Kabel CYKY 3Jx2,5</t>
  </si>
  <si>
    <t>Pol__0028</t>
  </si>
  <si>
    <t>D+M - Vodič CYA 6 zelenožlutý</t>
  </si>
  <si>
    <t>Pol__0029</t>
  </si>
  <si>
    <t>D+M - Vodič CYA 16 zelenožlutý</t>
  </si>
  <si>
    <t>Pol__0030</t>
  </si>
  <si>
    <t>D+M - Svorkovnice OP v krabici</t>
  </si>
  <si>
    <t>Pol__0031</t>
  </si>
  <si>
    <t>D+M - Vodič CYA 25 zelenožlutý</t>
  </si>
  <si>
    <t>Pol__0032</t>
  </si>
  <si>
    <t>D+M - Kabel CYKY 5Jx2,5</t>
  </si>
  <si>
    <t>Pol__0033</t>
  </si>
  <si>
    <t>D+M - Kabel CYKY 3Jx6</t>
  </si>
  <si>
    <t>Pol__0034</t>
  </si>
  <si>
    <t>D+M - Kabel CYKY 5Jx10</t>
  </si>
  <si>
    <t>Pol__0035</t>
  </si>
  <si>
    <t>D+M - Kabel CYKY 5Jx16</t>
  </si>
  <si>
    <t>Pol__0036</t>
  </si>
  <si>
    <t>D+M - Zřízení kabelových tras (sekání, zapravení, hrubý úklid)</t>
  </si>
  <si>
    <t>Pol__0037</t>
  </si>
  <si>
    <t>D+M - Sekání kapes a průrazů</t>
  </si>
  <si>
    <t>Pol__0038</t>
  </si>
  <si>
    <t>D+M - Ochranná trubka vč.příchytek</t>
  </si>
  <si>
    <t>65+18</t>
  </si>
  <si>
    <t>Pol__0039</t>
  </si>
  <si>
    <t>D+M - Diesel-generátor DA44 (MP40B); 44 kVA / 35 kW ESP (dle specifikace v PD)</t>
  </si>
  <si>
    <t>kpl</t>
  </si>
  <si>
    <t>Pol__0040</t>
  </si>
  <si>
    <t xml:space="preserve">D+M - VZT pro Diesel-generátor </t>
  </si>
  <si>
    <t>Pol__0041</t>
  </si>
  <si>
    <t>D+M - Fluorescenční štítek s piktogramem nepodsvětlený</t>
  </si>
  <si>
    <t>Pol__0042</t>
  </si>
  <si>
    <t>D+M - Svítidlo A vč.příslušenství</t>
  </si>
  <si>
    <t>Pol__0043</t>
  </si>
  <si>
    <t>D+M - Svítidlo B vč.příslušenství</t>
  </si>
  <si>
    <t>Pol__0044</t>
  </si>
  <si>
    <t>D+M - Svítidlo C vč.příslušenství</t>
  </si>
  <si>
    <t>Pol__0045</t>
  </si>
  <si>
    <t>D+M - Svítidlo D vč.příslušenství</t>
  </si>
  <si>
    <t>Pol__0046</t>
  </si>
  <si>
    <t>D+M - Svítidlo E vč.příslušenství</t>
  </si>
  <si>
    <t>Pol__0047</t>
  </si>
  <si>
    <t>D+M - Svítidlo F vč.příslušenství</t>
  </si>
  <si>
    <t>Pol__0048</t>
  </si>
  <si>
    <t>D+M - Svítidlo G vč.příslušenství</t>
  </si>
  <si>
    <t>Pol__0049</t>
  </si>
  <si>
    <t>D+M - Svítidlo BNO vč.příslušenství 1hodina</t>
  </si>
  <si>
    <t>Pol__0050</t>
  </si>
  <si>
    <t>D+M - Svítidlo CNO vč.příslušenství 1hodina</t>
  </si>
  <si>
    <t>Pol__0051</t>
  </si>
  <si>
    <t>D+M - Svítidlo s piktogramem vč.příslušenství 1hodina</t>
  </si>
  <si>
    <t>Pol__0052</t>
  </si>
  <si>
    <t>Demontáž stávající elektroinstalace - (je uvažováno s veškerou demontáží svítidel, rozvodnic, kabeláží, zásuvek, vypínačů, krabic rozvodných a přístrojových)</t>
  </si>
  <si>
    <t>Pol__0053</t>
  </si>
  <si>
    <t>Kompletační činnost</t>
  </si>
  <si>
    <t>Pol__0054</t>
  </si>
  <si>
    <t>Přesun</t>
  </si>
  <si>
    <t>Pol__0055</t>
  </si>
  <si>
    <t>Prořez</t>
  </si>
  <si>
    <t>Pol__0056</t>
  </si>
  <si>
    <t>Podr.materiál</t>
  </si>
  <si>
    <t>Pol__0057</t>
  </si>
  <si>
    <t>D+M - Doplnění stávající rozvodnice RE - prostorová úprava</t>
  </si>
  <si>
    <t>Pol__0058</t>
  </si>
  <si>
    <t>D+M - Rozv.R1 vč.usazení, přísluš. a montáže 590x1845x210mm "Z"</t>
  </si>
  <si>
    <t>Pol__0059</t>
  </si>
  <si>
    <t>D+M - Kombinovaný svodič přepětí T1+T2 400V</t>
  </si>
  <si>
    <t>Pol__0060</t>
  </si>
  <si>
    <t>D+M - Stykač R20</t>
  </si>
  <si>
    <t>Pol__0061</t>
  </si>
  <si>
    <t>D+M - Soumrakový spínač s časovým spínačem s externím čidlem</t>
  </si>
  <si>
    <t>Pol__0062</t>
  </si>
  <si>
    <t>D+M - Spínací hodiny V97 DIGI</t>
  </si>
  <si>
    <t>Pol__0063</t>
  </si>
  <si>
    <t>D+M - Instalační relé ALEXA 16A, pro vysoký zapínací proud až 120A</t>
  </si>
  <si>
    <t>Pol__0064</t>
  </si>
  <si>
    <t>D+M - Jistič C16/1</t>
  </si>
  <si>
    <t>Pol__0065</t>
  </si>
  <si>
    <t>D+M - Jistič C10/1</t>
  </si>
  <si>
    <t>Pol__0066</t>
  </si>
  <si>
    <t>D+M - Jistič C25/1</t>
  </si>
  <si>
    <t>Pol__0067</t>
  </si>
  <si>
    <t>D+M - Jistič B6/1</t>
  </si>
  <si>
    <t>Pol__0068</t>
  </si>
  <si>
    <t>D+M - Jistič B16/1</t>
  </si>
  <si>
    <t>Pol__0069</t>
  </si>
  <si>
    <t>D+M - Jistič s chráničem C10/003</t>
  </si>
  <si>
    <t>Pol__0070</t>
  </si>
  <si>
    <t>D+M - Jistič s chráničem B16/003</t>
  </si>
  <si>
    <t>Pol__0071</t>
  </si>
  <si>
    <t>D+M - Jistič s chráničem C16/003</t>
  </si>
  <si>
    <t>Pol__0072</t>
  </si>
  <si>
    <t>D+M - Jistič C10/3</t>
  </si>
  <si>
    <t>Pol__0073</t>
  </si>
  <si>
    <t>D+M - Jistič C16/3</t>
  </si>
  <si>
    <t>Pol__0074</t>
  </si>
  <si>
    <t>D+M - Jistič B32/3</t>
  </si>
  <si>
    <t>Pol__0075</t>
  </si>
  <si>
    <t>D+M - Jistič B40/3</t>
  </si>
  <si>
    <t>Pol__0076</t>
  </si>
  <si>
    <t>D+M - Vypínač A63/3</t>
  </si>
  <si>
    <t>Pol__0077</t>
  </si>
  <si>
    <t>D+M - Proudový chránič 25/2/003-G</t>
  </si>
  <si>
    <t>Pol__0078</t>
  </si>
  <si>
    <t>D+M - Proudový chránič 25/4/003-G</t>
  </si>
  <si>
    <t>Pol__0079</t>
  </si>
  <si>
    <t>Pol__0080</t>
  </si>
  <si>
    <t>Pol__0081</t>
  </si>
  <si>
    <t>Pol__0082</t>
  </si>
  <si>
    <t>Pol__0083</t>
  </si>
  <si>
    <t>Revize, měření osvětlení</t>
  </si>
  <si>
    <t>Keystone modul RJ-45 nestíněný, Cat. 6</t>
  </si>
  <si>
    <t>maska nosná, 1x pozice keystone</t>
  </si>
  <si>
    <t>maska nosná, 2x pozice keystone</t>
  </si>
  <si>
    <t>kryt zásuvky pro nosné masky</t>
  </si>
  <si>
    <t>rámeček zásuvky jednonásobný</t>
  </si>
  <si>
    <t>Závěsný rozvaděč 19", 15U, 600x515mm, prosklené dveře</t>
  </si>
  <si>
    <t>Patchpanel 24 port, 1U, kat. 6</t>
  </si>
  <si>
    <t>Patchpanel 50 port, 1U, kat.3 (napojení stávajícího kabelu TCEPKPFLE)</t>
  </si>
  <si>
    <t>19" Organizér, plastový kanál, 1U</t>
  </si>
  <si>
    <t>19" Polička 450mm, 1U, nosnost 30kg, černá</t>
  </si>
  <si>
    <t>19" Napájecí panel, přepěťová ochrana, 5x230V, 1U</t>
  </si>
  <si>
    <t>propojovací kabel RJ45/RJ45, U/UTP,  1m, kat. 6, šedá</t>
  </si>
  <si>
    <t>propojovací kabel RJ45/RJ45, U/UTP,  2m, kat. 6, šedá</t>
  </si>
  <si>
    <t>propojovací kabel RJ45/RJ45, U/UTP,  3m, kat. 6, šedá</t>
  </si>
  <si>
    <t>propojovací kabel RJ45/RJ45, U/UTP,  5m, kat. 6, šedá</t>
  </si>
  <si>
    <t>UTP instalační kabel Cat.6, LS0H</t>
  </si>
  <si>
    <t>Kabel CYKY-J 3x2,5</t>
  </si>
  <si>
    <t>Kabel CYA 16</t>
  </si>
  <si>
    <t>Jistič 16A</t>
  </si>
  <si>
    <t>Dvojzásuvka 230V, bílá, komplet</t>
  </si>
  <si>
    <t>Koaxiální kabel RDS</t>
  </si>
  <si>
    <t>Kódová klávesnice, antivandal provedení, montáž pod omítku, 2x relé NO/NC</t>
  </si>
  <si>
    <t>Napájecí zdroj KK, 12V/1,5A, na DIN</t>
  </si>
  <si>
    <t>Elektrický zámek, 12V, nízko-odběrový, venkovní povedení</t>
  </si>
  <si>
    <t>Měření vývodů SK kat.6 vč. měř. protokolů</t>
  </si>
  <si>
    <t>HZS - práce spojené s vyhledáním a zapojením stávající datové a telefonní přípojky</t>
  </si>
  <si>
    <t>Spolupráce s ostatními profesemi</t>
  </si>
  <si>
    <t>Oživení systému</t>
  </si>
  <si>
    <t>Revize, zaškolení obsluhy, odzkoušení systému</t>
  </si>
  <si>
    <t>Venkovní kamera compact D/N, 2Mpx, 2.8-10mm, IR 30m,12VDC/PoE,IP65, vč. PoE injektoru</t>
  </si>
  <si>
    <t>Záznamové zařízení ,4ch.@4MPx, max. 200fps IN, 2xpozice pro HDD, vybavený HDD 2TB,2xHDMI, Triplex, 19" montážní kit</t>
  </si>
  <si>
    <t>LCD 27" 16:9 FullHD, VGA/HDMI, 24/7, vč. HDMI</t>
  </si>
  <si>
    <t>HDMI Extender (vysílač, příjmač, zdroj, přenos po UTP)</t>
  </si>
  <si>
    <t>SW pro prohlížení živého přenosu i pro přehrávání záznamu v rámci LAN - 1x licence (max.5 licencí zároveň)</t>
  </si>
  <si>
    <t>Držák monitoru na zeď</t>
  </si>
  <si>
    <t>Přepěťová ochrana LAN</t>
  </si>
  <si>
    <t>HDMI kabel 2m</t>
  </si>
  <si>
    <t>U/UTP instalační kabel Cat.6</t>
  </si>
  <si>
    <t>kabel CYA 6mm</t>
  </si>
  <si>
    <t>Jistič 1/6A</t>
  </si>
  <si>
    <t>Revize, měření, zaškolení obsluhy, odzkoušení systému</t>
  </si>
  <si>
    <t>Rovaděč STA, plastový, povrchová montáž 200x200x150mm</t>
  </si>
  <si>
    <t>Zesilovač  DVB-T2 signálu 1x vstup DVB-T2/4 x výstup</t>
  </si>
  <si>
    <t>koncová zásuvkaTV+R 0.5 dB komplet, design zásuvek 230V</t>
  </si>
  <si>
    <t>Koaxiální kabel 75ohm</t>
  </si>
  <si>
    <t>Koaxiální kabel 75ohm - Outdoor</t>
  </si>
  <si>
    <t>F-konektory</t>
  </si>
  <si>
    <t>Stožár STA, pozinkovaný, délka 1,5m, pr.42mm, vč. kotení ke krovu</t>
  </si>
  <si>
    <t>Anténa širokopásmová, pro příjem DVB-T2</t>
  </si>
  <si>
    <t>kabel CYKY 3x1,5</t>
  </si>
  <si>
    <t>CYA 10mm2</t>
  </si>
  <si>
    <t>Jistič 6A</t>
  </si>
  <si>
    <t>Měření na zásuvkách</t>
  </si>
  <si>
    <t>Ústředna až 192 zón a 8 grup, v krytu, 1xBUS, s komunikátorem a zdrojem, v krytu s tamperem, stupeň 2, možnost ovládání systému čipem</t>
  </si>
  <si>
    <t>LCD klávesnice s displejem 2x20znaků</t>
  </si>
  <si>
    <t>Akumulátor 12V/18Ah</t>
  </si>
  <si>
    <t>Opticko-kouřový hlásič požáru, samoresetovací, NO/NC</t>
  </si>
  <si>
    <t>Termodiferenciální hlásič požáru, samoresetovací, 12V, NO/NC</t>
  </si>
  <si>
    <t>GSM modul (SMS +ring 6xIn) - GSM Komunikátor na mobil</t>
  </si>
  <si>
    <t>Siréna plastová, vnitřní, s blikačem 97dB, bílá (WC invalidi)</t>
  </si>
  <si>
    <t>Vnější siréna s blikačem, 115dB, bílá, vč. aku 12V/7Ah</t>
  </si>
  <si>
    <t>Přepěťová ochrana</t>
  </si>
  <si>
    <t>drobný propojovací a instalační materiál</t>
  </si>
  <si>
    <t>set</t>
  </si>
  <si>
    <t>Sdělovací stíněný kabel 3x2x0,5</t>
  </si>
  <si>
    <t>Trubka ohebná PVC volně nebo pod omítkou 23 mm</t>
  </si>
  <si>
    <t>Trubka ohebná PVC volně nebo pod omítkou 29 mm</t>
  </si>
  <si>
    <t>Trubka ohebná PVC volně nebo pod omítkou 36 mm</t>
  </si>
  <si>
    <t>Trubka pevná 4032 HF průměr 32 750N sv.šedá, délka 3m</t>
  </si>
  <si>
    <t>Krabice přístrojová na povrch, hluboká, 80x80mm</t>
  </si>
  <si>
    <t>Krabice univerzální KU 68/2-1901, se šroubky</t>
  </si>
  <si>
    <t>Pol__0084</t>
  </si>
  <si>
    <t>Parapetní kanál spodní díl 70x170 bílý 9001</t>
  </si>
  <si>
    <t>Pol__0085</t>
  </si>
  <si>
    <t>Kryt parapet.kanálu šíře 80 bílý 9001</t>
  </si>
  <si>
    <t>Pol__0086</t>
  </si>
  <si>
    <t>Koncovka 70x170 bílá 9001</t>
  </si>
  <si>
    <t>Pol__0087</t>
  </si>
  <si>
    <t>Kabelový rošt 100/100 M2 galv. Zinek, 2m, vč. příslušenství</t>
  </si>
  <si>
    <t>Pol__0088</t>
  </si>
  <si>
    <t>Kabelové příchytky do betonu pro max. 5kabelů</t>
  </si>
  <si>
    <t>Pol__0089</t>
  </si>
  <si>
    <t>Plastová příchytka KSH 30 vč. šroubu a hmoždinky</t>
  </si>
  <si>
    <t>Pol__0090</t>
  </si>
  <si>
    <t>Stahovací pásek 4mm/200mm</t>
  </si>
  <si>
    <t>Pol__0091</t>
  </si>
  <si>
    <t>Osazení hmoždinky 8 mm cihla</t>
  </si>
  <si>
    <t>Pol__0092</t>
  </si>
  <si>
    <t>Osazení hmoždinky 8 mm beton, tvrz. kámen, železobeton</t>
  </si>
  <si>
    <t>Pol__0093</t>
  </si>
  <si>
    <t>Průraz D=6cm, cihla 30cm</t>
  </si>
  <si>
    <t>Pol__0094</t>
  </si>
  <si>
    <t>Průraz D=6cm, beton 60cm</t>
  </si>
  <si>
    <t>Pol__0095</t>
  </si>
  <si>
    <t>chránička průrazu vč. začištění</t>
  </si>
  <si>
    <t>220261661R00</t>
  </si>
  <si>
    <t>Značení trasy trubkového vedení</t>
  </si>
  <si>
    <t>220300802R00</t>
  </si>
  <si>
    <t>Forma drátová jednostranná do 20 vodičů</t>
  </si>
  <si>
    <t>Pol__0098</t>
  </si>
  <si>
    <t>Vyvázání kabel. svazků formy do 20 vodičů</t>
  </si>
  <si>
    <t>Pol__0099</t>
  </si>
  <si>
    <t>Vysekání kapsy v cihl. zdi, krabice do 100x100x50 mm</t>
  </si>
  <si>
    <t>Pol__0100</t>
  </si>
  <si>
    <t>Vysekání drážky v betonové zdi do hl. 30 mm, š. do 70 mm</t>
  </si>
  <si>
    <t>Pol__0101</t>
  </si>
  <si>
    <t>Vysekání drážky v cihl. zdi do hl. 30 mm, š. do 70 mm</t>
  </si>
  <si>
    <t>Pol__0102</t>
  </si>
  <si>
    <t>Vysekání drážky v cihl. zdi do hl. 30 mm, š. do 100 mm</t>
  </si>
  <si>
    <t>Pol__0103</t>
  </si>
  <si>
    <t>Omítnutí rýhy, drážka do 50x100 mm, vápenná omítka</t>
  </si>
  <si>
    <t>Pol__0104</t>
  </si>
  <si>
    <t>Omítnutí rýhy, drážka do 100x150 mm, vápenná omítka</t>
  </si>
  <si>
    <t>Pol__0105</t>
  </si>
  <si>
    <t>Koordinace a spolupráce s jinými profesemi</t>
  </si>
  <si>
    <t>Pol__0106</t>
  </si>
  <si>
    <t>Provedení vých. elektrorevize, vyprac. reviz. zprávy</t>
  </si>
  <si>
    <t>Pol__0107</t>
  </si>
  <si>
    <t>Pol__0108</t>
  </si>
  <si>
    <t>Požární ucpávky</t>
  </si>
  <si>
    <t>Pol__0109</t>
  </si>
  <si>
    <t>Úklidové práce</t>
  </si>
  <si>
    <t>Pol__0110</t>
  </si>
  <si>
    <t>Popl.za ulozeni suti</t>
  </si>
  <si>
    <t>Pol__0111</t>
  </si>
  <si>
    <t>Svis doprava suti prve podlazi</t>
  </si>
  <si>
    <t>035978111R00</t>
  </si>
  <si>
    <t>Odvoz suti na skladku do 1km</t>
  </si>
  <si>
    <t>RTS 12/ II</t>
  </si>
  <si>
    <t>035978121R00</t>
  </si>
  <si>
    <t>Odvoz suti na skladku zkd 1km</t>
  </si>
  <si>
    <t>km</t>
  </si>
  <si>
    <t>340271512R00</t>
  </si>
  <si>
    <t>Zazdívka otvorů pl.do 1 m2, pórobet.tvár,tl.12,5cm</t>
  </si>
  <si>
    <t>1,6*2,1*0,125</t>
  </si>
  <si>
    <t>340271515R00</t>
  </si>
  <si>
    <t>Zazdívka otvorů pl.do 1 m2, pórobet.tvár.,tl.15 cm</t>
  </si>
  <si>
    <t>0,75*2,05*0,15</t>
  </si>
  <si>
    <t>0,1*2,05*0,15</t>
  </si>
  <si>
    <t>342948111R00</t>
  </si>
  <si>
    <t>Ukotvení příček k cihelné konstrukci kotvami na hmoždinky</t>
  </si>
  <si>
    <t>Včetně dodávky kotev i spojovacího materiálu.</t>
  </si>
  <si>
    <t>2,05*2+2,1</t>
  </si>
  <si>
    <t>317940911RAA</t>
  </si>
  <si>
    <t>Osazení válcovaných profilů dodatečně vysekání drážky, dodávka profilů,zapravení</t>
  </si>
  <si>
    <t>Součtová</t>
  </si>
  <si>
    <t>překlady L60/60 : (1,25*2+1,15*2*5+1,5*2)*5/1000</t>
  </si>
  <si>
    <t>překlady L 50/50 : 1,1*2*2*4/1000</t>
  </si>
  <si>
    <t>342012225R00</t>
  </si>
  <si>
    <t>Příčka SDK tl.125 mm,ocel.kce,1x oplášť.,MA 12,5mm, akustická izolace MV 40 kg/m3</t>
  </si>
  <si>
    <t>R3 : 9</t>
  </si>
  <si>
    <t>342012329R00</t>
  </si>
  <si>
    <t>Příčka SDK tl.125mm,ocel.kce,1xopláš.,Habito 12,5mm, MV 100 mm</t>
  </si>
  <si>
    <t>R1 : 20,5</t>
  </si>
  <si>
    <t>342042333R00</t>
  </si>
  <si>
    <t>Příčka SDK tl.125 mm,ocel.kce,1xopl, RBI/ Habito 12,5mm, MV 100 mm</t>
  </si>
  <si>
    <t>R2 : 7,19</t>
  </si>
  <si>
    <t>342042353R00</t>
  </si>
  <si>
    <t>Příčka SDK tl.175 mm,ocel.kce,1xopl., RBI/ Habito 12,5 mm, MV 150 mm</t>
  </si>
  <si>
    <t>R2 : 6,5</t>
  </si>
  <si>
    <t>347015139R00</t>
  </si>
  <si>
    <t>Předstěna SDK,tl.150 mm,ocel.kce CW,1x Habito 12,5mm</t>
  </si>
  <si>
    <t>Včetně: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</si>
  <si>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</si>
  <si>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</si>
  <si>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</si>
  <si>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>R4 : 3,25</t>
  </si>
  <si>
    <t>342-001.RXX</t>
  </si>
  <si>
    <t>D+M výztuhy do SDK pro zařizovací předměty (pro 7 zařizovacích předmětů)</t>
  </si>
  <si>
    <t>342012329R00a</t>
  </si>
  <si>
    <t>Příčka SDK tl.150mm,ocel.kce,1xopláš.,Habito 12,5mm, MV 100 mm</t>
  </si>
  <si>
    <t>R1 : 10,6</t>
  </si>
  <si>
    <t>342042333R00a</t>
  </si>
  <si>
    <t>Příčka SDK tl.100 mm,ocel.kce,1xopl, RBI/ Habito 12,5mm, MV 100 mm</t>
  </si>
  <si>
    <t>RB2 : 21,6</t>
  </si>
  <si>
    <t>38-001.RXX</t>
  </si>
  <si>
    <t>Stavební přípomoce pro elektroinstalaci, VZT, klimatizaci, ÚT a ZTI vč. dodávky materiálu</t>
  </si>
  <si>
    <t>342266111RU7</t>
  </si>
  <si>
    <t>Obklad stěn sádrokartonem na ocelovou konstrukci desky standard tl. 12,5 mm, bez izolace</t>
  </si>
  <si>
    <t>kufr pro rozvaděč : 1,25</t>
  </si>
  <si>
    <t>342266111RU9</t>
  </si>
  <si>
    <t>Obklad stěn sádrokartonem na ocelovou konstrukci desky standard impreg. tl. 12,5 mm, bez izolace</t>
  </si>
  <si>
    <t>kufr pro ZTI : 0,535</t>
  </si>
  <si>
    <t>416022123R00</t>
  </si>
  <si>
    <t>Podhled SDK,ocel.dvouúrov.křížový rošt,1x RB/RBI 12,5</t>
  </si>
  <si>
    <t>s úpravou rohů, koutů a hran konstrukcí, přebroušení a tmelení spár,</t>
  </si>
  <si>
    <t>3,61+3,1+24,83+9,38+6,24+4,98+7,51+9,11+9,52+9,87+9,76+10,3+9,66+11,2+8,93+13,5</t>
  </si>
  <si>
    <t>416026226R00</t>
  </si>
  <si>
    <t>Podhled SDK,ocel.dvouúrov.kříž.rošt, 2x RF 15 mm</t>
  </si>
  <si>
    <t>004 : 34,63</t>
  </si>
  <si>
    <t>416026228R00</t>
  </si>
  <si>
    <t>Podhled SDK,ocel.dvouúrov.kříž.rošt, 2x RFI 15mm</t>
  </si>
  <si>
    <t>005 : 34,63</t>
  </si>
  <si>
    <t>416-001.RXX</t>
  </si>
  <si>
    <t>Příplatek za D+M rektifikovatelných táhel podhledů SDK</t>
  </si>
  <si>
    <t>151,5+69,26</t>
  </si>
  <si>
    <t>602016103R00</t>
  </si>
  <si>
    <t>Postřik stěn sanační WTA, ručně</t>
  </si>
  <si>
    <t>ostění vrat do v.1 m (m.č. 004) : 0,2*1*2</t>
  </si>
  <si>
    <t>602016121R00</t>
  </si>
  <si>
    <t>Omítka stěn WTA , ručně</t>
  </si>
  <si>
    <t>602011112R00</t>
  </si>
  <si>
    <t>Omítka na stěnách jádrová vápenocementová, ručně</t>
  </si>
  <si>
    <t>vyspravení stěn pod obklad aj. : 63,32+0,35</t>
  </si>
  <si>
    <t>5,125</t>
  </si>
  <si>
    <t>50</t>
  </si>
  <si>
    <t>602031101R00</t>
  </si>
  <si>
    <t xml:space="preserve">Přilnavostní a penetrační nátěr stěn </t>
  </si>
  <si>
    <t>pod jádrovou omítku : 63,32+0,35</t>
  </si>
  <si>
    <t>610991111R00</t>
  </si>
  <si>
    <t>Zakrývání výplní vnitřních otvorů</t>
  </si>
  <si>
    <t>612421231R00</t>
  </si>
  <si>
    <t>Oprava vápen.omítek stěn do 10 % pl. - štukových</t>
  </si>
  <si>
    <t>612425931RT2</t>
  </si>
  <si>
    <t>Omítka vápenná vnitřního ostění - štuková s použitím suché maltové směsi vč. rohových lišt</t>
  </si>
  <si>
    <t>61-002.RXX</t>
  </si>
  <si>
    <t>Zapravení vnitřní omítky po zhotovéní prostupů</t>
  </si>
  <si>
    <t>0,5*3+0,1*8</t>
  </si>
  <si>
    <t>602011112RT5</t>
  </si>
  <si>
    <t>Omítka na stěnách jádrová, ručně</t>
  </si>
  <si>
    <t>ostění vrat nad 1 m (m.č. 004) : 0,2*2,27*2</t>
  </si>
  <si>
    <t>ostění vrat (m.č.005) : 0,2*3,27*2</t>
  </si>
  <si>
    <t>602022188RT1</t>
  </si>
  <si>
    <t>Stěrka na stěnách tenkovrstvá probarvená viz stávající</t>
  </si>
  <si>
    <t>602022191R00</t>
  </si>
  <si>
    <t>Penetrační nátěr stěn pod tenkovrstvou omítku</t>
  </si>
  <si>
    <t>620401162R00</t>
  </si>
  <si>
    <t>Nátěr impregnační 2x</t>
  </si>
  <si>
    <t>ostění vrat (m.č. 5) : 0,2*1*2</t>
  </si>
  <si>
    <t>620991121R00</t>
  </si>
  <si>
    <t>Zakrývání výplní vnějších otvorů z lešení</t>
  </si>
  <si>
    <t>1,5*1,5</t>
  </si>
  <si>
    <t>1*2,5</t>
  </si>
  <si>
    <t>0,5*1,25*2</t>
  </si>
  <si>
    <t>1,25*1,5*2</t>
  </si>
  <si>
    <t>1*1,5</t>
  </si>
  <si>
    <t>1*1,3*7</t>
  </si>
  <si>
    <t>vrata : 3,5*3,27*2</t>
  </si>
  <si>
    <t>622323041R00</t>
  </si>
  <si>
    <t>Penetrace podkladu</t>
  </si>
  <si>
    <t>nadpraží vrat : 0,6*2</t>
  </si>
  <si>
    <t>ostění vrat (m.č. 5) : 0,2*3,27*2</t>
  </si>
  <si>
    <t>622311654RT3</t>
  </si>
  <si>
    <t>Zatepl.systém, nadpraží, fenolická pěna tl. 50 mm s omítkou silikonovou probarvenou - viz stávající</t>
  </si>
  <si>
    <t>vč. D+M systémových lišt</t>
  </si>
  <si>
    <t>622473186R00</t>
  </si>
  <si>
    <t>Příplatek za rohovník pro vnější omítky</t>
  </si>
  <si>
    <t>(3,5+3,27+3,27)*2</t>
  </si>
  <si>
    <t>62-001.RXX</t>
  </si>
  <si>
    <t>Oprava-doplnění vnější omítky viz stávající</t>
  </si>
  <si>
    <t>zapravení prostupů : 0,5*3+0,1*8</t>
  </si>
  <si>
    <t>631317105R00</t>
  </si>
  <si>
    <t>Řezání dilatační spáry  beton prostý</t>
  </si>
  <si>
    <t>0,95+1,2+1,2+4,6*2+2*1,8</t>
  </si>
  <si>
    <t>631311121R00</t>
  </si>
  <si>
    <t>Doplnění mazanin betonem do 1 m2, do tl. 8 cm</t>
  </si>
  <si>
    <t>zapravení podlahy po osazení ÚT : 1*0,1</t>
  </si>
  <si>
    <t>po vybouraných příčkách : 20*0,4*0,1</t>
  </si>
  <si>
    <t>mezi dveřmi 021 a 022 : 0,3*0,1</t>
  </si>
  <si>
    <t>631319183R00</t>
  </si>
  <si>
    <t>Příplatek za sklon mazaniny 15°-35°  tl. 8 - 12 cm</t>
  </si>
  <si>
    <t>S3 : 34,63*0,09</t>
  </si>
  <si>
    <t>631313811RT4</t>
  </si>
  <si>
    <t>Mazanina betonová tl. 8 - 12 cm C 30/37 vyztužená ocelovými vlákny</t>
  </si>
  <si>
    <t>Včetně vytvoření dilatačních spár, bez zaplnění.</t>
  </si>
  <si>
    <t>632411110RT1</t>
  </si>
  <si>
    <t xml:space="preserve">Samonivelační stěrka, ruční zpracování tl. 10 mm samonivelační polymercementová stěrka </t>
  </si>
  <si>
    <t>celková tl. 20 mm</t>
  </si>
  <si>
    <t>S4 : 34,63*2</t>
  </si>
  <si>
    <t>632411906R00</t>
  </si>
  <si>
    <t xml:space="preserve">Penetrace velmi savých podkladů </t>
  </si>
  <si>
    <t>S4 : 34,63</t>
  </si>
  <si>
    <t>S3 : 34,63</t>
  </si>
  <si>
    <t>632415106RT2</t>
  </si>
  <si>
    <t>Potěr samonivelační ručně tl. 5 mm vč. penetrace vyrovnávací</t>
  </si>
  <si>
    <t>S1 : 3,61+3,1+24,83+6,24+4,98+7,51+9,11+9,52+9,76</t>
  </si>
  <si>
    <t>S2 : 9,38+9,87+8,93+13,5</t>
  </si>
  <si>
    <t>632482111R00</t>
  </si>
  <si>
    <t xml:space="preserve">Profil dilatační </t>
  </si>
  <si>
    <t>63-001.RXX</t>
  </si>
  <si>
    <t>Tmelení dilatačních spar</t>
  </si>
  <si>
    <t>64-001.RXX</t>
  </si>
  <si>
    <t>D+M neprůhledná folie na okno 1,3x1 m</t>
  </si>
  <si>
    <t>64-002.RXX</t>
  </si>
  <si>
    <t>D+M vrata průmyslová sekční, 3460/3160 mm</t>
  </si>
  <si>
    <t>Kompletní provedení a dodávka dle výpisu prvků.</t>
  </si>
  <si>
    <t>64-003.RXX</t>
  </si>
  <si>
    <t>D+M vrata průmyslová sekční, 3420/3130 mm</t>
  </si>
  <si>
    <t>64-004.RXX</t>
  </si>
  <si>
    <t>Repase vstupních plastových dveří, seřízení,očištění,výměna kování a zámku (změna způsobu otevírání)</t>
  </si>
  <si>
    <t>941955002R00</t>
  </si>
  <si>
    <t>Lešení lehké pomocné, výška podlahy do 1,9 m</t>
  </si>
  <si>
    <t>vnitřní prostory : 220,76</t>
  </si>
  <si>
    <t>vnější prostory : 30</t>
  </si>
  <si>
    <t>941955003R00</t>
  </si>
  <si>
    <t>Lešení lehké pomocné, výška podlahy do 2,5 m</t>
  </si>
  <si>
    <t>952901111R00</t>
  </si>
  <si>
    <t>Vyčištění budov o výšce podlaží do 4 m</t>
  </si>
  <si>
    <t>220,76+5</t>
  </si>
  <si>
    <t>953941312R00</t>
  </si>
  <si>
    <t>Osazení požárního hasicího přístroje na stěnu</t>
  </si>
  <si>
    <t>953941391R00</t>
  </si>
  <si>
    <t>Revize požárního hasicího přístroje do 5 ks</t>
  </si>
  <si>
    <t>953941395R00</t>
  </si>
  <si>
    <t xml:space="preserve">Vystavení revizní zprávy-požární hasicí přístroj </t>
  </si>
  <si>
    <t>95-001.RXX</t>
  </si>
  <si>
    <t>D+M info a PO tabulky</t>
  </si>
  <si>
    <t>44984102R</t>
  </si>
  <si>
    <t>Přístroj hasicí práškový 21A</t>
  </si>
  <si>
    <t>446122001R00</t>
  </si>
  <si>
    <t>Demontáž stopního výlezu, zasunovací žebřík</t>
  </si>
  <si>
    <t>962031116R00</t>
  </si>
  <si>
    <t>Bourání příček z cihel pálených plných tl. do 140 mm</t>
  </si>
  <si>
    <t>17,4+3,36+1,845+1,845+3,69+3,6+2,304+7,353+6,58+5,75+0,615</t>
  </si>
  <si>
    <t>963016111R00</t>
  </si>
  <si>
    <t>Demontáž podhledu SDK, kovová kce., 1xoplášť.12,5 mm</t>
  </si>
  <si>
    <t>alterativně dřevěný rošt</t>
  </si>
  <si>
    <t>3,44+21,61+14,77+19,78+9,52+9,52+9,88+17,04+9,65+10,4+21,33</t>
  </si>
  <si>
    <t>963016211R00</t>
  </si>
  <si>
    <t>Demontáž podhledu SDK z kazet 600x600 mm, kov.rošt</t>
  </si>
  <si>
    <t>2,8+1,95+1,95</t>
  </si>
  <si>
    <t>965042141RT1</t>
  </si>
  <si>
    <t>Bourání mazanin betonových tl. 10 cm, nad 4 m2 ručně tl. mazaniny 5 - 8 cm</t>
  </si>
  <si>
    <t>rýhy v podlaze pro ZTI : 29,5*0,05</t>
  </si>
  <si>
    <t>965042141RT2</t>
  </si>
  <si>
    <t>Bourání mazanin betonových tl. 10 cm, nad 4 m2 ručně tl. mazaniny 8 - 10 cm</t>
  </si>
  <si>
    <t>0,18 : 34,63*0,1</t>
  </si>
  <si>
    <t>965042241RT1</t>
  </si>
  <si>
    <t>Bourání mazanin betonových tl. nad 10 cm, nad 4 m2 ručně tl. mazaniny 10 - 15 cm</t>
  </si>
  <si>
    <t>rýhy v podlaze pro ZTI : 29,5*0,15</t>
  </si>
  <si>
    <t>965049112RT1</t>
  </si>
  <si>
    <t>Příplatek, bourání mazanin se svař.síťí nad 10 cm jednostranná výztuž svařovanou sítí</t>
  </si>
  <si>
    <t>965048515R00</t>
  </si>
  <si>
    <t>Broušení betonových povrchů do tl. 5 mm</t>
  </si>
  <si>
    <t>3,44+2,8+1,95+1,95+21,61+14,77+19,78+9,52+9,52+9,88+17,04+9,65+34,63</t>
  </si>
  <si>
    <t>-24,5</t>
  </si>
  <si>
    <t>965081713RT1</t>
  </si>
  <si>
    <t>Bourání dlažeb keramických tl.10 mm, nad 1 m2 ručně, dlaždice keramické</t>
  </si>
  <si>
    <t>3,44+2,8+1,95+1,95+34,64</t>
  </si>
  <si>
    <t>965081813RT1</t>
  </si>
  <si>
    <t>Bourání dlažeb terac.,čedič. tl.do 30 mm, nad 1 m2 ručně, dlaždice teracové</t>
  </si>
  <si>
    <t>968061125R00</t>
  </si>
  <si>
    <t>Vyvěšení dřevěných a plastových dveřních křídel pl. do 2 m2</t>
  </si>
  <si>
    <t>968072455R00</t>
  </si>
  <si>
    <t>Vybourání kovových dveřních zárubní pl. do 2 m2</t>
  </si>
  <si>
    <t>0,8*2*4</t>
  </si>
  <si>
    <t>0,7*2*2</t>
  </si>
  <si>
    <t>968083022R00</t>
  </si>
  <si>
    <t>Vybourání vrat pl.nad 2 m2</t>
  </si>
  <si>
    <t>3,5*3,27*2</t>
  </si>
  <si>
    <t>970031100R00</t>
  </si>
  <si>
    <t>Vrtání jádrové do zdiva (VELOX + zateplení) do D 100 mm</t>
  </si>
  <si>
    <t>970031300R00</t>
  </si>
  <si>
    <t>Vrtání jádrové do zdiva cihelného do D 350 mm</t>
  </si>
  <si>
    <t>1*0,4</t>
  </si>
  <si>
    <t>970241100R00</t>
  </si>
  <si>
    <t>Řezání prostého betonu hl. řezu 100 mm</t>
  </si>
  <si>
    <t>rýhy v podlaze pro ZTI : 40</t>
  </si>
  <si>
    <t>Vybourání otv. zeď (VELOX + zateplení) 0,0225 m2, tl. 30cm, MVC</t>
  </si>
  <si>
    <t>971033561R00</t>
  </si>
  <si>
    <t>Vybourání otv. zeď cihel. pl.1 m2, tl.60 cm, MVC</t>
  </si>
  <si>
    <t>0,35*0,4*2</t>
  </si>
  <si>
    <t>974029153R00</t>
  </si>
  <si>
    <t>Vysekání rýh ve zdi kamenné 10 x 10 cm</t>
  </si>
  <si>
    <t>pro ÚT : 2*5</t>
  </si>
  <si>
    <t>978015291R00</t>
  </si>
  <si>
    <t>Otlučení omítek vnějších MVC v složit.1-4 do 100 %</t>
  </si>
  <si>
    <t>978059531R00</t>
  </si>
  <si>
    <t>Odsekání vnitřních obkladů stěn nad 2 m2</t>
  </si>
  <si>
    <t>019 : (4,6+7,4)*2*2,1-3,5*2,1</t>
  </si>
  <si>
    <t>002+003+004 : (2,15+1,3)*2*2+(1,925+1,012)*2*2+(1,012+1,925)*2*2</t>
  </si>
  <si>
    <t>978059611R00</t>
  </si>
  <si>
    <t>Odsekání vnějších obkladů stěn do 1 m2</t>
  </si>
  <si>
    <t>96-001.RXX</t>
  </si>
  <si>
    <t>Demontáž a zpětná montáž mříží pro repasi (nový nátěr) 0,9 x2 m</t>
  </si>
  <si>
    <t>96-002.RXX</t>
  </si>
  <si>
    <t>Demontáž vnitřního vybavení - nábytku vč. odvozu a likvidace (skládka)</t>
  </si>
  <si>
    <t>96-003.RXX</t>
  </si>
  <si>
    <t>Zhotovení prostupu střechou DN 110 pro ZTI vč. zapravení krytiny a oplechování</t>
  </si>
  <si>
    <t>999281105R00</t>
  </si>
  <si>
    <t>Přesun hmot pro opravy a údržbu do výšky 6 m</t>
  </si>
  <si>
    <t>711212000R00</t>
  </si>
  <si>
    <t>Penetrace podkladu pod hydroizolační hmoty, včetně dodávky</t>
  </si>
  <si>
    <t>711212002R00</t>
  </si>
  <si>
    <t>Stěrka hydroizolační, vč. dodávky HI hmoty</t>
  </si>
  <si>
    <t>dvouvrstvá</t>
  </si>
  <si>
    <t>ostění vrat do v.1 m (m.č. 004) : 0,2*0,5*2</t>
  </si>
  <si>
    <t>ostění vrat (m.č. 5) : 0,2*0,5*2</t>
  </si>
  <si>
    <t>711210020RA0</t>
  </si>
  <si>
    <t>Stěrka hydroizolační těsnicí hmotou</t>
  </si>
  <si>
    <t>Nanesení hydroizolační stěrky ve dvou vrstvách. Vlepení těsnicí pásky do spoje podlaha-stěna, přitlačení a uhlazení, přetažení pásky další vrstvou izolační stěrky.</t>
  </si>
  <si>
    <t>S1 : 4,98+9,11</t>
  </si>
  <si>
    <t>obklad : 63,66875+5,125+73,75*0,5</t>
  </si>
  <si>
    <t>998711201R00</t>
  </si>
  <si>
    <t>Přesun hmot pro izolace proti vodě, výšky do 6 m</t>
  </si>
  <si>
    <t>712300831R00</t>
  </si>
  <si>
    <t>Odstranění parozábrany, 1 vrstva</t>
  </si>
  <si>
    <t>146,94+6,7</t>
  </si>
  <si>
    <t>713111121R00</t>
  </si>
  <si>
    <t>Montáž tepelné izolace stropů rovných spodem, drátem</t>
  </si>
  <si>
    <t>3,61+3,1+24,83+9,38+6,24+4,98+7,51+9,11+9,52+9,87+9,76+8,93+13,5</t>
  </si>
  <si>
    <t>34,63*2</t>
  </si>
  <si>
    <t>713111221R00</t>
  </si>
  <si>
    <t>Montáž parozábrany, zavěšeného podhledu s přelepením spojů</t>
  </si>
  <si>
    <t>34,63+34,63</t>
  </si>
  <si>
    <t>10,3+9,66+11,2</t>
  </si>
  <si>
    <t>713101121R00</t>
  </si>
  <si>
    <t>Odstranění tepelné izolace stropů a podhledů, volně uložené, z desek minerálních, tl. do 100 mm</t>
  </si>
  <si>
    <t>713102111R00</t>
  </si>
  <si>
    <t>Odstranění tepelné izolace podlah, volně uložené, z desek EPS, tl. do 100 mm</t>
  </si>
  <si>
    <t>rýhy v podlaze pro ZTI : 29,5</t>
  </si>
  <si>
    <t>713191221R00</t>
  </si>
  <si>
    <t>Dilatační pásek podél stěn včetně dodávky</t>
  </si>
  <si>
    <t>(4,6+7,4)*2</t>
  </si>
  <si>
    <t>6315083958R</t>
  </si>
  <si>
    <t>Pás ISOVER DOMO tl. 200 mm</t>
  </si>
  <si>
    <t>189,6*1,02</t>
  </si>
  <si>
    <t>67352332R</t>
  </si>
  <si>
    <t>Fólie JUTAFOL Reflex N 150 parotěsná reflexní</t>
  </si>
  <si>
    <t>220,76*1,2</t>
  </si>
  <si>
    <t>998713201R00</t>
  </si>
  <si>
    <t>Přesun hmot pro izolace tepelné, výšky do 6 m</t>
  </si>
  <si>
    <t>72-001.RXX</t>
  </si>
  <si>
    <t>D+M sprchová zástěna s dveřmi 1350x2100 mm</t>
  </si>
  <si>
    <t>- sklo bezpečnostní, anticalc s nerez kotevními prvky a těsněním</t>
  </si>
  <si>
    <t>- vstupní křídlo 750x2100 mm s těsněním</t>
  </si>
  <si>
    <t>- nerezové kotevní prvky, pryřové těsnění, tmel</t>
  </si>
  <si>
    <t>- kování nerez</t>
  </si>
  <si>
    <t>- oboustranné madlo</t>
  </si>
  <si>
    <t>T/07 : 1</t>
  </si>
  <si>
    <t>72-002.RXX</t>
  </si>
  <si>
    <t>D+M sprchová zástěna dveře 800x2050 mm</t>
  </si>
  <si>
    <t>- vstupní křídlo 800x2050 mm s těsněním</t>
  </si>
  <si>
    <t>T/08 : 1</t>
  </si>
  <si>
    <t>998725201R00</t>
  </si>
  <si>
    <t>Přesun hmot pro zařizovací předměty, výšky do 6 m</t>
  </si>
  <si>
    <t>762710112RAA</t>
  </si>
  <si>
    <t>Prostorové vázané kce.z řeziva pl.224 cm2,impregn. hranoly 8 x 16 cm</t>
  </si>
  <si>
    <t>výměna pro T/09 : 3,1</t>
  </si>
  <si>
    <t>766-001.RXX</t>
  </si>
  <si>
    <t>D+M vnitřní dveře protipožární EW 30 DP3 800x1970 mm vč. zárubní, kování, zámků, prahu a doplňků</t>
  </si>
  <si>
    <t>- jednokřídle hladké, plné s polodrážkou, RAL 7044</t>
  </si>
  <si>
    <t>- HPL + okopový nerez plech v.300 mm oboustranně</t>
  </si>
  <si>
    <t>- zárubeň lisovaná plechová RAL 7044</t>
  </si>
  <si>
    <t>- práh</t>
  </si>
  <si>
    <t>- klika oboustranně + samozavírač</t>
  </si>
  <si>
    <t>- vložka FAB</t>
  </si>
  <si>
    <t>T/01 : 2</t>
  </si>
  <si>
    <t>766-002.RXX</t>
  </si>
  <si>
    <t>D+M vnitřní dveře protipožární EW 30 DP3 1200x2100 mm vč. zárubní, kování, zámků, prahu a doplňků</t>
  </si>
  <si>
    <t>- dvoukřídle hladké, plné s polodrážkou, RAL 7044</t>
  </si>
  <si>
    <t>- klika oboustranně + samozavírač+ stavěče</t>
  </si>
  <si>
    <t>T/02 : 1</t>
  </si>
  <si>
    <t>766-003.RXX</t>
  </si>
  <si>
    <t>D+M vnitřní dveře kovové 1200x2100 mm vč. zárubní, kování, zámků, prahu a doplňků</t>
  </si>
  <si>
    <t>- materiál křídla lisovaný plech</t>
  </si>
  <si>
    <t>- klika oboustranně</t>
  </si>
  <si>
    <t>T/03 : 1</t>
  </si>
  <si>
    <t>766-004.RXX</t>
  </si>
  <si>
    <t>D+M vnitřní posuvné dveře 800x1970 mm vč. zárubní, kování, zámků, doplňků</t>
  </si>
  <si>
    <t>- plné bez polodrážky, RAL 7044</t>
  </si>
  <si>
    <t>- přiznaný posuv</t>
  </si>
  <si>
    <t>- bez zárubně, přiznaný posuv, mechanicky kotveno do nadpraží, kapotážlisovaná plechová RAL 7044</t>
  </si>
  <si>
    <t>- úchtka pro posuv</t>
  </si>
  <si>
    <t>T/04 : 1</t>
  </si>
  <si>
    <t>766-005.RXX</t>
  </si>
  <si>
    <t>D+M vnitřní dveře 800/1970 mm vč. zárubní, kování, zámků, prahu a doplňků</t>
  </si>
  <si>
    <t>- vložka dozická</t>
  </si>
  <si>
    <t>- 3 kus dveří opatřit mřížkou větrací viz PD</t>
  </si>
  <si>
    <t>T/05 : 4+1</t>
  </si>
  <si>
    <t>766-006.RXX</t>
  </si>
  <si>
    <t>D+M vnitřní dveře 700/1970 mm vč. zárubní, kování, zámků, prahu a doplňků</t>
  </si>
  <si>
    <t>- vložka dozická event. pro wc</t>
  </si>
  <si>
    <t>T/06 : 1</t>
  </si>
  <si>
    <t>766-007.RXX</t>
  </si>
  <si>
    <t>D+M vnitřní dveře 900/1970 mm vč. zárubní, kování, zámků, prahu a doplňků</t>
  </si>
  <si>
    <t>- vložka dozická/ Fab dle PD</t>
  </si>
  <si>
    <t>T/10 : 1</t>
  </si>
  <si>
    <t>766-008.RXX</t>
  </si>
  <si>
    <t>Osazení a dodávka větrací mřížky do stávajících dveří</t>
  </si>
  <si>
    <t>VZT : 2</t>
  </si>
  <si>
    <t>766-009.RXX</t>
  </si>
  <si>
    <t>D+M průlezu do střechy 600/800 mm, tepelně izolační, doplnění SDK kce, skládací žebřík + příslušenství (límec, těsnění k parozábraně aj.)</t>
  </si>
  <si>
    <t>T/09 : 1</t>
  </si>
  <si>
    <t>766-010.RXX</t>
  </si>
  <si>
    <t>Repase stávajícíh vnitřních dveří - očištění, seřízení, výměna kování a zámků</t>
  </si>
  <si>
    <t>998766201R00</t>
  </si>
  <si>
    <t>Přesun hmot pro truhlářské konstr., výšky do 6 m</t>
  </si>
  <si>
    <t>767-001.RXX</t>
  </si>
  <si>
    <t>D+M SLP stožár nadstřešní v.2 m nad střechu, tr. 60,3/2,9 mm + pracny P5,  1,4  pod střechu zavíčkovat + prostup střechou, h. cca 15 kg</t>
  </si>
  <si>
    <t>Z/1 : 1</t>
  </si>
  <si>
    <t>767-002.RXX</t>
  </si>
  <si>
    <t>D+M ukončující lišta do vrat (L profil v. do 100 mm), žárový pozink vč. kotvení</t>
  </si>
  <si>
    <t>3,47*2</t>
  </si>
  <si>
    <t>998767201R00</t>
  </si>
  <si>
    <t>Přesun hmot pro zámečnické konstr., výšky do 6 m</t>
  </si>
  <si>
    <t>771101210R00</t>
  </si>
  <si>
    <t>Penetrace podkladu pod dlažby</t>
  </si>
  <si>
    <t>771475014R00</t>
  </si>
  <si>
    <t>Obklad soklíků keram.rovných, tmel,výška 10 cm</t>
  </si>
  <si>
    <t>79,1</t>
  </si>
  <si>
    <t>771479001R00</t>
  </si>
  <si>
    <t>Řezání dlaždic keramických pro soklíky</t>
  </si>
  <si>
    <t>771575118R00</t>
  </si>
  <si>
    <t>Montáž podlah keram.,hladké, tmel, 60x60 cm</t>
  </si>
  <si>
    <t>771570014RA0</t>
  </si>
  <si>
    <t>Dlažba z dlaždic keramických 30 x 30 cm vč. dodávky viz stávající</t>
  </si>
  <si>
    <t>mezi m.č. 021 a 022 : 0,5</t>
  </si>
  <si>
    <t>597642070R</t>
  </si>
  <si>
    <t>Dlažba 600x600 mm</t>
  </si>
  <si>
    <t>78,66*1,12</t>
  </si>
  <si>
    <t>79,1*0,1*1,12</t>
  </si>
  <si>
    <t>998771201R00</t>
  </si>
  <si>
    <t>Přesun hmot pro podlahy z dlaždic, výšky do 6 m</t>
  </si>
  <si>
    <t>776401800R00</t>
  </si>
  <si>
    <t>Demontáž soklíků nebo lišt, pryžových nebo z PVC</t>
  </si>
  <si>
    <t>776511820R00</t>
  </si>
  <si>
    <t>Odstranění PVC a koberců lepených s podložkou</t>
  </si>
  <si>
    <t>21,61</t>
  </si>
  <si>
    <t>14,77*2</t>
  </si>
  <si>
    <t>19,78*2</t>
  </si>
  <si>
    <t>9,52*2</t>
  </si>
  <si>
    <t>9,88*2</t>
  </si>
  <si>
    <t>17,04*2</t>
  </si>
  <si>
    <t>9,65*2</t>
  </si>
  <si>
    <t>776520010RAB</t>
  </si>
  <si>
    <t xml:space="preserve">Podlaha povlaková z PVC pásů, soklík (PVC lišta - 49,8 m) podlahovina </t>
  </si>
  <si>
    <t>bez vyrovnání podkladu</t>
  </si>
  <si>
    <t>998776201R00</t>
  </si>
  <si>
    <t>Přesun hmot pro podlahy povlakové, výšky do 6 m</t>
  </si>
  <si>
    <t>777215226R00</t>
  </si>
  <si>
    <t>Podlahy epoxidové plastbet. tl.10 mm se vsypem vč. penetrace, tmelení spar PU tmelem</t>
  </si>
  <si>
    <t>včetně dvousložkové epoxidové penetrace.</t>
  </si>
  <si>
    <t>soklík : (7,4+4,6)*2*0,1</t>
  </si>
  <si>
    <t>998777201R00</t>
  </si>
  <si>
    <t>Přesun hmot pro podlahy syntetické, výšky do 6 m</t>
  </si>
  <si>
    <t>781475120R00</t>
  </si>
  <si>
    <t>Obklad vnitřní stěn keramický, do tmele, 30 x 60 cm</t>
  </si>
  <si>
    <t>005 po strop : 20,53*3,375-(1,12+1,4+1,4+2,05)+0,35</t>
  </si>
  <si>
    <t>004 v. 2,05 m : 2,5*2,05</t>
  </si>
  <si>
    <t>oststní v. 2,05 m : 73,75</t>
  </si>
  <si>
    <t>781675114R00</t>
  </si>
  <si>
    <t>Montáž obkladů ostění keramic. na tmel</t>
  </si>
  <si>
    <t>781-001.RXX</t>
  </si>
  <si>
    <t>Příplatek za D+M rohových a ukončujících PVC lišt</t>
  </si>
  <si>
    <t>142,54375</t>
  </si>
  <si>
    <t>597813600R</t>
  </si>
  <si>
    <t>Obkládačka vnější</t>
  </si>
  <si>
    <t>1,308*1,2</t>
  </si>
  <si>
    <t>597813648R</t>
  </si>
  <si>
    <t>Obkládačka 300x600 mm</t>
  </si>
  <si>
    <t>(63,66875+5,125+73,75)*1,12</t>
  </si>
  <si>
    <t>998781201R00</t>
  </si>
  <si>
    <t>Přesun hmot pro obklady keramické, výšky do 6 m</t>
  </si>
  <si>
    <t>783851223R00</t>
  </si>
  <si>
    <t>Nátěr epoxidový betonových podlah</t>
  </si>
  <si>
    <t>včetně penetrace.</t>
  </si>
  <si>
    <t>783950010RAB</t>
  </si>
  <si>
    <t>Oprava nátěrů kovových konstrukcí syntet. lakem broušení, 1x krycí + 1x email</t>
  </si>
  <si>
    <t>repase mříží : 2</t>
  </si>
  <si>
    <t>stávající zárubně : 2*7</t>
  </si>
  <si>
    <t>784402801R00</t>
  </si>
  <si>
    <t>Odstranění malby oškrábáním v místnosti H do 3,8 m</t>
  </si>
  <si>
    <t>784011222RT2</t>
  </si>
  <si>
    <t>Zakrytí podlah, včetně odstranění včetně papírové lepenky</t>
  </si>
  <si>
    <t>784450010RAB</t>
  </si>
  <si>
    <t>Malba z malíř. směsí jednobarevná bílá dvojnásobná + penetrace</t>
  </si>
  <si>
    <t>018 : 38</t>
  </si>
  <si>
    <t>017 : 29,1</t>
  </si>
  <si>
    <t>016 : 37,25</t>
  </si>
  <si>
    <t>014 : 42,5</t>
  </si>
  <si>
    <t>019 : 33,41</t>
  </si>
  <si>
    <t>020 : 41,3</t>
  </si>
  <si>
    <t>001 : 18,6</t>
  </si>
  <si>
    <t>002 : 6</t>
  </si>
  <si>
    <t>006 : 35,77</t>
  </si>
  <si>
    <t>004 : 65</t>
  </si>
  <si>
    <t>007 : 28,1</t>
  </si>
  <si>
    <t>008 : 10,6</t>
  </si>
  <si>
    <t>009 : 28,8</t>
  </si>
  <si>
    <t>010 : 9,85+3,25</t>
  </si>
  <si>
    <t>011 : 34,6</t>
  </si>
  <si>
    <t>012 : 35,3</t>
  </si>
  <si>
    <t>003 : 101,4</t>
  </si>
  <si>
    <t>021 : 5</t>
  </si>
  <si>
    <t>022 : 5</t>
  </si>
  <si>
    <t>784450025RA0</t>
  </si>
  <si>
    <t>Malba na SDK, penetrace 1x, bílá 2x</t>
  </si>
  <si>
    <t>979081111R00</t>
  </si>
  <si>
    <t>Odvoz suti a vybour. hmot na skládku do 1 km</t>
  </si>
  <si>
    <t>Přesun suti</t>
  </si>
  <si>
    <t>POL8_</t>
  </si>
  <si>
    <t>Včetně naložení na dopravní prostředek a složení na skládku, bez poplatku za skládku.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</si>
  <si>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</si>
  <si>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</si>
  <si>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</si>
  <si>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</si>
  <si>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</si>
  <si>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979990107R00</t>
  </si>
  <si>
    <t xml:space="preserve">Poplatek za uložení suti - směs </t>
  </si>
  <si>
    <t xml:space="preserve"> - sekční s výsuven nahoru pod podhled</t>
  </si>
  <si>
    <t xml:space="preserve"> - hřídelový pohon, vč. jednotky s trojtlačítkem, odblokování lankem vč. stahovací tyče</t>
  </si>
  <si>
    <t xml:space="preserve"> - světelná závora</t>
  </si>
  <si>
    <t xml:space="preserve"> - 3 ks 4kanálových dálkových ovládačů</t>
  </si>
  <si>
    <t xml:space="preserve"> - pohon 400 V, 50 Hz, třída ochrany IP 65, doba zapnutí (ED) 60%</t>
  </si>
  <si>
    <t xml:space="preserve"> - PU sendvič s ocelovým pozinkovaným plechem - lakovaný RAL 3000. Ochrana proti prstů zvenku i zevnitř, těsnení překladu z EPDM </t>
  </si>
  <si>
    <t xml:space="preserve"> - křídlo s prosvětlovacím pruhem v AL zasklívacím rámu výšky 750 mm, tepelně izolované, dveře otevíravé 940x1955 mm s nízkým prahem prahu, klika/klika a samozavírač</t>
  </si>
  <si>
    <t xml:space="preserve"> - zárubeň rám systémová kovová, s boční ochranou proti vsunutí ruky, vyrobená z žárově pozinkovaného ocelového plechu, přišroubované vodicí kolejnice a boční těsnění z EPDM.</t>
  </si>
  <si>
    <t xml:space="preserve"> - kování L pro nadpraží 220 mm - průjezdová výška 3095 mm</t>
  </si>
  <si>
    <t xml:space="preserve"> - předsazená světelná závora</t>
  </si>
  <si>
    <t xml:space="preserve"> - zasklení - Dvojitá umělohmotná tabule, čirá, 26 mm s povrchem vysoce odolným proti poškrábání</t>
  </si>
  <si>
    <t xml:space="preserve"> - Mikroprocesorová řídicí jednotka pro impulsní provoz, v samostatné skříni, integrované fóliové tlačítko otevřít-zastavit-zavřít, miniaturní zámek, dvojitý 7segmentový displej, nastavitelná mezní síla</t>
  </si>
  <si>
    <t xml:space="preserve"> -  VRATA VHODNÁ DO MYČKY - CELKOVÁ KONSTRUKCE VRAT, VČ. NAPAJENÍ A ŘÍZENÍ BUDE CHRÁNĚNA PROTI TRYSKAJÍCÍ VODĚ TRYSKAJÍCÍ TRYSKOU </t>
  </si>
  <si>
    <t xml:space="preserve"> - Mikroprocesorová řídicí jednotka pro impulsní provoz, v samostatné skříni chráněné proti tryskající vodě, integrované fóliové tlačítko otevřít-zastavit-zavřít, miniaturní zámek, dvojitý 7segmentový displej, nastavitelná mezní síla</t>
  </si>
  <si>
    <t xml:space="preserve"> - počet denní cyklů otevř./zavř. 20, rychlost otevř/zavř. 190mm/s, odolnost proti větru tř.3, vodotěsnost tř.3, akustická izolace 22dB, Tepelný odpor 1,2 W/m2K.</t>
  </si>
  <si>
    <t>Kompletní provedení a dodávka včetně závěsných konstr.prvků</t>
  </si>
  <si>
    <t>Kompletní provedení a dodávka včetně závěsných konstr.prvků:</t>
  </si>
  <si>
    <t>Dodávka a montáž nerezového mycího stolu</t>
  </si>
  <si>
    <t>Dodávka a montáž nerezového multif. držáku - garáž</t>
  </si>
  <si>
    <t>Dodávka a montáž nerezového přístavného stolu</t>
  </si>
  <si>
    <t>Kompletační činnost (fotodokumentace, dodržování BOZP, zkoušky, revize, vzorkování, příprava dokumentů ke kolaudaci, dokumentace skutečného provedení, aj..)</t>
  </si>
  <si>
    <t>123a</t>
  </si>
  <si>
    <t>123b</t>
  </si>
  <si>
    <t>123c</t>
  </si>
  <si>
    <t>725000001</t>
  </si>
  <si>
    <t>725000002</t>
  </si>
  <si>
    <t>725000003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</si>
</sst>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color indexed="8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8"/>
      </top>
      <bottom/>
    </border>
    <border>
      <left style="thin">
        <color indexed="23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240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  <xf numFmtId="0" fontId="1" fillId="0" borderId="0" xfId="20" applyAlignment="1">
      <alignment wrapText="1"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2" borderId="2" xfId="20" applyFont="1" applyFill="1" applyBorder="1" applyAlignment="1">
      <alignment horizontal="left" vertical="center" indent="1"/>
      <protection/>
    </xf>
    <xf numFmtId="0" fontId="1" fillId="2" borderId="0" xfId="20" applyFill="1" applyAlignment="1">
      <alignment wrapText="1"/>
      <protection/>
    </xf>
    <xf numFmtId="49" fontId="6" fillId="2" borderId="0" xfId="20" applyNumberFormat="1" applyFont="1" applyFill="1" applyAlignment="1">
      <alignment horizontal="left" vertical="center" wrapText="1"/>
      <protection/>
    </xf>
    <xf numFmtId="14" fontId="3" fillId="0" borderId="0" xfId="20" applyNumberFormat="1" applyFont="1" applyAlignment="1">
      <alignment horizontal="left"/>
      <protection/>
    </xf>
    <xf numFmtId="0" fontId="1" fillId="2" borderId="2" xfId="20" applyFill="1" applyBorder="1" applyAlignment="1">
      <alignment horizontal="left" vertical="center" indent="1"/>
      <protection/>
    </xf>
    <xf numFmtId="0" fontId="2" fillId="2" borderId="0" xfId="20" applyFont="1" applyFill="1" applyAlignment="1">
      <alignment horizontal="left" vertical="center" wrapText="1"/>
      <protection/>
    </xf>
    <xf numFmtId="0" fontId="1" fillId="2" borderId="3" xfId="20" applyFill="1" applyBorder="1" applyAlignment="1">
      <alignment horizontal="left" vertical="center" indent="1"/>
      <protection/>
    </xf>
    <xf numFmtId="0" fontId="1" fillId="2" borderId="4" xfId="20" applyFill="1" applyBorder="1" applyAlignment="1">
      <alignment wrapText="1"/>
      <protection/>
    </xf>
    <xf numFmtId="0" fontId="2" fillId="2" borderId="4" xfId="20" applyFont="1" applyFill="1" applyBorder="1" applyAlignment="1">
      <alignment horizontal="left" vertical="center" wrapText="1"/>
      <protection/>
    </xf>
    <xf numFmtId="0" fontId="1" fillId="0" borderId="2" xfId="20" applyBorder="1" applyAlignment="1">
      <alignment horizontal="left" vertical="center" indent="1"/>
      <protection/>
    </xf>
    <xf numFmtId="0" fontId="1" fillId="0" borderId="0" xfId="20" applyAlignment="1">
      <alignment horizontal="right" vertical="center"/>
      <protection/>
    </xf>
    <xf numFmtId="0" fontId="2" fillId="0" borderId="0" xfId="20" applyFont="1" applyAlignment="1">
      <alignment horizontal="left" vertical="center"/>
      <protection/>
    </xf>
    <xf numFmtId="0" fontId="1" fillId="0" borderId="5" xfId="20" applyBorder="1">
      <alignment/>
      <protection/>
    </xf>
    <xf numFmtId="0" fontId="2" fillId="0" borderId="2" xfId="20" applyFont="1" applyBorder="1" applyAlignment="1">
      <alignment horizontal="left" vertical="center" indent="1"/>
      <protection/>
    </xf>
    <xf numFmtId="0" fontId="2" fillId="0" borderId="0" xfId="20" applyFont="1" applyAlignment="1">
      <alignment vertical="center" wrapText="1"/>
      <protection/>
    </xf>
    <xf numFmtId="0" fontId="2" fillId="0" borderId="3" xfId="20" applyFont="1" applyBorder="1" applyAlignment="1">
      <alignment horizontal="left" vertical="center" indent="1"/>
      <protection/>
    </xf>
    <xf numFmtId="0" fontId="2" fillId="0" borderId="4" xfId="20" applyFont="1" applyBorder="1" applyAlignment="1">
      <alignment horizontal="right" vertical="center" wrapText="1"/>
      <protection/>
    </xf>
    <xf numFmtId="0" fontId="2" fillId="0" borderId="4" xfId="20" applyFont="1" applyBorder="1" applyAlignment="1">
      <alignment horizontal="left" vertical="center" wrapText="1"/>
      <protection/>
    </xf>
    <xf numFmtId="0" fontId="1" fillId="0" borderId="4" xfId="20" applyBorder="1" applyAlignment="1">
      <alignment vertical="center"/>
      <protection/>
    </xf>
    <xf numFmtId="0" fontId="2" fillId="0" borderId="4" xfId="20" applyFont="1" applyBorder="1" applyAlignment="1">
      <alignment vertical="center"/>
      <protection/>
    </xf>
    <xf numFmtId="0" fontId="1" fillId="0" borderId="6" xfId="20" applyBorder="1">
      <alignment/>
      <protection/>
    </xf>
    <xf numFmtId="0" fontId="2" fillId="0" borderId="0" xfId="20" applyFont="1" applyAlignment="1">
      <alignment horizontal="left" vertical="center" wrapText="1"/>
      <protection/>
    </xf>
    <xf numFmtId="0" fontId="1" fillId="0" borderId="3" xfId="20" applyBorder="1" applyAlignment="1">
      <alignment horizontal="left" indent="1"/>
      <protection/>
    </xf>
    <xf numFmtId="0" fontId="1" fillId="0" borderId="4" xfId="20" applyBorder="1" applyAlignment="1">
      <alignment vertical="center" wrapText="1"/>
      <protection/>
    </xf>
    <xf numFmtId="0" fontId="1" fillId="0" borderId="4" xfId="20" applyBorder="1">
      <alignment/>
      <protection/>
    </xf>
    <xf numFmtId="0" fontId="1" fillId="0" borderId="4" xfId="20" applyBorder="1" applyAlignment="1">
      <alignment horizontal="right"/>
      <protection/>
    </xf>
    <xf numFmtId="0" fontId="2" fillId="3" borderId="0" xfId="20" applyFont="1" applyFill="1" applyAlignment="1" applyProtection="1">
      <alignment horizontal="left" vertical="center"/>
      <protection locked="0"/>
    </xf>
    <xf numFmtId="0" fontId="2" fillId="3" borderId="4" xfId="20" applyFont="1" applyFill="1" applyBorder="1" applyAlignment="1" applyProtection="1">
      <alignment horizontal="left" vertical="center" wrapText="1"/>
      <protection locked="0"/>
    </xf>
    <xf numFmtId="0" fontId="1" fillId="0" borderId="4" xfId="20" applyBorder="1" applyAlignment="1">
      <alignment horizontal="right" vertical="center"/>
      <protection/>
    </xf>
    <xf numFmtId="0" fontId="1" fillId="0" borderId="7" xfId="20" applyBorder="1" applyAlignment="1">
      <alignment horizontal="left" vertical="top" indent="1"/>
      <protection/>
    </xf>
    <xf numFmtId="0" fontId="1" fillId="0" borderId="8" xfId="20" applyBorder="1" applyAlignment="1">
      <alignment vertical="top" wrapText="1"/>
      <protection/>
    </xf>
    <xf numFmtId="0" fontId="2" fillId="0" borderId="8" xfId="20" applyFont="1" applyBorder="1" applyAlignment="1">
      <alignment horizontal="left" vertical="top" wrapText="1"/>
      <protection/>
    </xf>
    <xf numFmtId="0" fontId="2" fillId="0" borderId="8" xfId="20" applyFont="1" applyBorder="1" applyAlignment="1">
      <alignment vertical="center" wrapText="1"/>
      <protection/>
    </xf>
    <xf numFmtId="0" fontId="2" fillId="0" borderId="8" xfId="20" applyFont="1" applyBorder="1" applyAlignment="1">
      <alignment vertical="center"/>
      <protection/>
    </xf>
    <xf numFmtId="0" fontId="1" fillId="0" borderId="8" xfId="20" applyBorder="1" applyAlignment="1">
      <alignment horizontal="right" vertical="center"/>
      <protection/>
    </xf>
    <xf numFmtId="0" fontId="1" fillId="0" borderId="9" xfId="20" applyBorder="1">
      <alignment/>
      <protection/>
    </xf>
    <xf numFmtId="0" fontId="1" fillId="0" borderId="4" xfId="20" applyBorder="1" applyAlignment="1">
      <alignment horizontal="left" wrapText="1"/>
      <protection/>
    </xf>
    <xf numFmtId="0" fontId="1" fillId="0" borderId="4" xfId="20" applyBorder="1" applyAlignment="1">
      <alignment wrapText="1"/>
      <protection/>
    </xf>
    <xf numFmtId="49" fontId="1" fillId="0" borderId="2" xfId="20" applyNumberFormat="1" applyBorder="1">
      <alignment/>
      <protection/>
    </xf>
    <xf numFmtId="0" fontId="1" fillId="0" borderId="10" xfId="20" applyBorder="1" applyAlignment="1">
      <alignment horizontal="left" vertical="center" indent="1"/>
      <protection/>
    </xf>
    <xf numFmtId="0" fontId="1" fillId="0" borderId="11" xfId="20" applyBorder="1" applyAlignment="1">
      <alignment horizontal="left" vertical="center" wrapText="1"/>
      <protection/>
    </xf>
    <xf numFmtId="0" fontId="1" fillId="0" borderId="11" xfId="20" applyBorder="1" applyAlignment="1">
      <alignment wrapText="1"/>
      <protection/>
    </xf>
    <xf numFmtId="0" fontId="2" fillId="0" borderId="10" xfId="20" applyFont="1" applyBorder="1" applyAlignment="1">
      <alignment horizontal="left" vertical="center" indent="1"/>
      <protection/>
    </xf>
    <xf numFmtId="0" fontId="2" fillId="0" borderId="11" xfId="20" applyFont="1" applyBorder="1" applyAlignment="1">
      <alignment horizontal="left" vertical="center" wrapText="1"/>
      <protection/>
    </xf>
    <xf numFmtId="0" fontId="2" fillId="0" borderId="11" xfId="20" applyFont="1" applyBorder="1" applyAlignment="1">
      <alignment wrapText="1"/>
      <protection/>
    </xf>
    <xf numFmtId="0" fontId="1" fillId="0" borderId="10" xfId="20" applyBorder="1" applyAlignment="1">
      <alignment horizontal="left" indent="1"/>
      <protection/>
    </xf>
    <xf numFmtId="1" fontId="2" fillId="0" borderId="11" xfId="20" applyNumberFormat="1" applyFont="1" applyBorder="1" applyAlignment="1">
      <alignment horizontal="right" vertical="center" wrapText="1"/>
      <protection/>
    </xf>
    <xf numFmtId="0" fontId="1" fillId="0" borderId="11" xfId="20" applyBorder="1" applyAlignment="1">
      <alignment horizontal="left" vertical="center" indent="1"/>
      <protection/>
    </xf>
    <xf numFmtId="0" fontId="2" fillId="0" borderId="11" xfId="20" applyFont="1" applyBorder="1" applyAlignment="1">
      <alignment vertical="center"/>
      <protection/>
    </xf>
    <xf numFmtId="49" fontId="1" fillId="0" borderId="12" xfId="20" applyNumberFormat="1" applyBorder="1" applyAlignment="1">
      <alignment horizontal="left" vertical="center"/>
      <protection/>
    </xf>
    <xf numFmtId="1" fontId="2" fillId="0" borderId="13" xfId="20" applyNumberFormat="1" applyFont="1" applyBorder="1" applyAlignment="1">
      <alignment horizontal="right" vertical="center" wrapText="1"/>
      <protection/>
    </xf>
    <xf numFmtId="0" fontId="1" fillId="0" borderId="3" xfId="20" applyBorder="1" applyAlignment="1">
      <alignment horizontal="left" vertical="center" indent="1"/>
      <protection/>
    </xf>
    <xf numFmtId="0" fontId="1" fillId="0" borderId="4" xfId="20" applyBorder="1" applyAlignment="1">
      <alignment horizontal="left" vertical="center" wrapText="1"/>
      <protection/>
    </xf>
    <xf numFmtId="1" fontId="2" fillId="0" borderId="14" xfId="20" applyNumberFormat="1" applyFont="1" applyBorder="1" applyAlignment="1">
      <alignment horizontal="right" vertical="center" wrapText="1"/>
      <protection/>
    </xf>
    <xf numFmtId="0" fontId="1" fillId="0" borderId="4" xfId="20" applyBorder="1" applyAlignment="1">
      <alignment horizontal="left" vertical="center" indent="1"/>
      <protection/>
    </xf>
    <xf numFmtId="49" fontId="1" fillId="0" borderId="6" xfId="20" applyNumberFormat="1" applyBorder="1" applyAlignment="1">
      <alignment horizontal="left" vertical="center"/>
      <protection/>
    </xf>
    <xf numFmtId="0" fontId="1" fillId="0" borderId="0" xfId="20" applyAlignment="1">
      <alignment horizontal="left" vertical="center" wrapText="1"/>
      <protection/>
    </xf>
    <xf numFmtId="1" fontId="1" fillId="0" borderId="0" xfId="20" applyNumberFormat="1" applyAlignment="1">
      <alignment horizontal="left" vertical="center" wrapText="1"/>
      <protection/>
    </xf>
    <xf numFmtId="4" fontId="1" fillId="0" borderId="0" xfId="20" applyNumberFormat="1" applyAlignment="1">
      <alignment horizontal="left" vertical="center"/>
      <protection/>
    </xf>
    <xf numFmtId="49" fontId="1" fillId="0" borderId="5" xfId="20" applyNumberFormat="1" applyBorder="1" applyAlignment="1">
      <alignment horizontal="left" vertical="center"/>
      <protection/>
    </xf>
    <xf numFmtId="0" fontId="6" fillId="2" borderId="15" xfId="20" applyFont="1" applyFill="1" applyBorder="1" applyAlignment="1">
      <alignment horizontal="left" vertical="center" indent="1"/>
      <protection/>
    </xf>
    <xf numFmtId="0" fontId="2" fillId="2" borderId="16" xfId="20" applyFont="1" applyFill="1" applyBorder="1" applyAlignment="1">
      <alignment horizontal="left" vertical="center" wrapText="1"/>
      <protection/>
    </xf>
    <xf numFmtId="0" fontId="1" fillId="2" borderId="16" xfId="20" applyFill="1" applyBorder="1" applyAlignment="1">
      <alignment horizontal="left" vertical="center" wrapText="1"/>
      <protection/>
    </xf>
    <xf numFmtId="4" fontId="6" fillId="2" borderId="16" xfId="20" applyNumberFormat="1" applyFont="1" applyFill="1" applyBorder="1" applyAlignment="1">
      <alignment horizontal="left" vertical="center"/>
      <protection/>
    </xf>
    <xf numFmtId="49" fontId="1" fillId="2" borderId="17" xfId="20" applyNumberFormat="1" applyFill="1" applyBorder="1" applyAlignment="1">
      <alignment horizontal="left" vertical="center"/>
      <protection/>
    </xf>
    <xf numFmtId="0" fontId="1" fillId="2" borderId="16" xfId="20" applyFill="1" applyBorder="1" applyAlignment="1">
      <alignment wrapText="1"/>
      <protection/>
    </xf>
    <xf numFmtId="0" fontId="1" fillId="2" borderId="16" xfId="20" applyFill="1" applyBorder="1">
      <alignment/>
      <protection/>
    </xf>
    <xf numFmtId="49" fontId="2" fillId="2" borderId="17" xfId="20" applyNumberFormat="1" applyFont="1" applyFill="1" applyBorder="1" applyAlignment="1">
      <alignment horizontal="left" vertical="center"/>
      <protection/>
    </xf>
    <xf numFmtId="0" fontId="1" fillId="0" borderId="5" xfId="20" applyBorder="1" applyAlignment="1">
      <alignment horizontal="right"/>
      <protection/>
    </xf>
    <xf numFmtId="0" fontId="1" fillId="0" borderId="2" xfId="20" applyBorder="1" applyAlignment="1">
      <alignment horizontal="right"/>
      <protection/>
    </xf>
    <xf numFmtId="0" fontId="1" fillId="0" borderId="0" xfId="20" applyAlignment="1">
      <alignment horizontal="center" vertical="center" wrapText="1"/>
      <protection/>
    </xf>
    <xf numFmtId="0" fontId="2" fillId="0" borderId="4" xfId="20" applyFont="1" applyBorder="1" applyAlignment="1">
      <alignment vertical="top" wrapText="1"/>
      <protection/>
    </xf>
    <xf numFmtId="0" fontId="1" fillId="0" borderId="0" xfId="20" applyAlignment="1">
      <alignment horizontal="center" vertical="center"/>
      <protection/>
    </xf>
    <xf numFmtId="0" fontId="2" fillId="0" borderId="4" xfId="20" applyFont="1" applyBorder="1" applyAlignment="1">
      <alignment vertical="top"/>
      <protection/>
    </xf>
    <xf numFmtId="14" fontId="2" fillId="0" borderId="4" xfId="20" applyNumberFormat="1" applyFont="1" applyBorder="1" applyAlignment="1">
      <alignment horizontal="center" vertical="top"/>
      <protection/>
    </xf>
    <xf numFmtId="0" fontId="2" fillId="0" borderId="2" xfId="20" applyFont="1" applyBorder="1">
      <alignment/>
      <protection/>
    </xf>
    <xf numFmtId="0" fontId="2" fillId="0" borderId="0" xfId="20" applyFont="1" applyAlignment="1">
      <alignment wrapText="1"/>
      <protection/>
    </xf>
    <xf numFmtId="0" fontId="2" fillId="0" borderId="5" xfId="20" applyFont="1" applyBorder="1" applyAlignment="1">
      <alignment horizontal="right"/>
      <protection/>
    </xf>
    <xf numFmtId="0" fontId="1" fillId="0" borderId="0" xfId="20" applyAlignment="1">
      <alignment horizontal="center"/>
      <protection/>
    </xf>
    <xf numFmtId="0" fontId="1" fillId="0" borderId="18" xfId="20" applyBorder="1">
      <alignment/>
      <protection/>
    </xf>
    <xf numFmtId="0" fontId="1" fillId="0" borderId="19" xfId="20" applyBorder="1" applyAlignment="1">
      <alignment wrapText="1"/>
      <protection/>
    </xf>
    <xf numFmtId="0" fontId="1" fillId="0" borderId="19" xfId="20" applyBorder="1">
      <alignment/>
      <protection/>
    </xf>
    <xf numFmtId="0" fontId="1" fillId="0" borderId="20" xfId="20" applyBorder="1" applyAlignment="1">
      <alignment horizontal="right"/>
      <protection/>
    </xf>
    <xf numFmtId="0" fontId="6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4" fontId="1" fillId="0" borderId="21" xfId="20" applyNumberFormat="1" applyBorder="1">
      <alignment/>
      <protection/>
    </xf>
    <xf numFmtId="4" fontId="3" fillId="4" borderId="13" xfId="20" applyNumberFormat="1" applyFont="1" applyFill="1" applyBorder="1" applyAlignment="1">
      <alignment vertical="center"/>
      <protection/>
    </xf>
    <xf numFmtId="4" fontId="3" fillId="4" borderId="11" xfId="20" applyNumberFormat="1" applyFont="1" applyFill="1" applyBorder="1" applyAlignment="1">
      <alignment vertical="center" wrapText="1"/>
      <protection/>
    </xf>
    <xf numFmtId="4" fontId="11" fillId="4" borderId="22" xfId="20" applyNumberFormat="1" applyFont="1" applyFill="1" applyBorder="1" applyAlignment="1">
      <alignment horizontal="center" vertical="center" wrapText="1" shrinkToFit="1"/>
      <protection/>
    </xf>
    <xf numFmtId="4" fontId="3" fillId="4" borderId="22" xfId="20" applyNumberFormat="1" applyFont="1" applyFill="1" applyBorder="1" applyAlignment="1">
      <alignment horizontal="center" vertical="center" wrapText="1" shrinkToFit="1"/>
      <protection/>
    </xf>
    <xf numFmtId="3" fontId="3" fillId="4" borderId="22" xfId="20" applyNumberFormat="1" applyFont="1" applyFill="1" applyBorder="1" applyAlignment="1">
      <alignment horizontal="center" vertical="center" wrapText="1"/>
      <protection/>
    </xf>
    <xf numFmtId="4" fontId="1" fillId="0" borderId="13" xfId="20" applyNumberFormat="1" applyBorder="1" applyAlignment="1">
      <alignment vertical="center"/>
      <protection/>
    </xf>
    <xf numFmtId="4" fontId="3" fillId="0" borderId="22" xfId="20" applyNumberFormat="1" applyFont="1" applyBorder="1" applyAlignment="1">
      <alignment horizontal="right" vertical="center" wrapText="1" shrinkToFit="1"/>
      <protection/>
    </xf>
    <xf numFmtId="4" fontId="3" fillId="0" borderId="22" xfId="20" applyNumberFormat="1" applyFont="1" applyBorder="1" applyAlignment="1">
      <alignment horizontal="right" vertical="center" shrinkToFit="1"/>
      <protection/>
    </xf>
    <xf numFmtId="4" fontId="1" fillId="0" borderId="22" xfId="20" applyNumberFormat="1" applyBorder="1" applyAlignment="1">
      <alignment vertical="center" shrinkToFit="1"/>
      <protection/>
    </xf>
    <xf numFmtId="3" fontId="1" fillId="0" borderId="22" xfId="20" applyNumberFormat="1" applyBorder="1" applyAlignment="1">
      <alignment vertical="center"/>
      <protection/>
    </xf>
    <xf numFmtId="4" fontId="2" fillId="0" borderId="13" xfId="20" applyNumberFormat="1" applyFont="1" applyBorder="1" applyAlignment="1">
      <alignment vertical="center"/>
      <protection/>
    </xf>
    <xf numFmtId="4" fontId="2" fillId="0" borderId="22" xfId="20" applyNumberFormat="1" applyFont="1" applyBorder="1" applyAlignment="1">
      <alignment vertical="center" wrapText="1" shrinkToFit="1"/>
      <protection/>
    </xf>
    <xf numFmtId="4" fontId="2" fillId="0" borderId="22" xfId="20" applyNumberFormat="1" applyFont="1" applyBorder="1" applyAlignment="1">
      <alignment vertical="center" shrinkToFit="1"/>
      <protection/>
    </xf>
    <xf numFmtId="4" fontId="1" fillId="0" borderId="13" xfId="20" applyNumberFormat="1" applyBorder="1" applyAlignment="1">
      <alignment horizontal="left" vertical="center"/>
      <protection/>
    </xf>
    <xf numFmtId="4" fontId="1" fillId="0" borderId="22" xfId="20" applyNumberFormat="1" applyBorder="1" applyAlignment="1">
      <alignment vertical="center" wrapText="1" shrinkToFit="1"/>
      <protection/>
    </xf>
    <xf numFmtId="4" fontId="1" fillId="2" borderId="22" xfId="20" applyNumberFormat="1" applyFill="1" applyBorder="1" applyAlignment="1">
      <alignment vertical="center" wrapText="1" shrinkToFit="1"/>
      <protection/>
    </xf>
    <xf numFmtId="4" fontId="1" fillId="2" borderId="22" xfId="20" applyNumberFormat="1" applyFill="1" applyBorder="1" applyAlignment="1">
      <alignment vertical="center" shrinkToFit="1"/>
      <protection/>
    </xf>
    <xf numFmtId="0" fontId="6" fillId="0" borderId="0" xfId="20" applyFont="1">
      <alignment/>
      <protection/>
    </xf>
    <xf numFmtId="0" fontId="12" fillId="0" borderId="21" xfId="20" applyFont="1" applyBorder="1" applyAlignment="1">
      <alignment horizontal="center" vertical="center" wrapText="1"/>
      <protection/>
    </xf>
    <xf numFmtId="0" fontId="12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 wrapText="1"/>
      <protection/>
    </xf>
    <xf numFmtId="0" fontId="12" fillId="4" borderId="22" xfId="20" applyFont="1" applyFill="1" applyBorder="1" applyAlignment="1">
      <alignment horizontal="center" vertical="center" wrapText="1"/>
      <protection/>
    </xf>
    <xf numFmtId="0" fontId="3" fillId="0" borderId="21" xfId="20" applyFont="1" applyBorder="1" applyAlignment="1">
      <alignment vertical="center"/>
      <protection/>
    </xf>
    <xf numFmtId="49" fontId="3" fillId="0" borderId="13" xfId="20" applyNumberFormat="1" applyFont="1" applyBorder="1" applyAlignment="1">
      <alignment vertical="center"/>
      <protection/>
    </xf>
    <xf numFmtId="4" fontId="3" fillId="0" borderId="22" xfId="20" applyNumberFormat="1" applyFont="1" applyBorder="1" applyAlignment="1">
      <alignment horizontal="center" vertical="center"/>
      <protection/>
    </xf>
    <xf numFmtId="4" fontId="3" fillId="0" borderId="22" xfId="20" applyNumberFormat="1" applyFont="1" applyBorder="1" applyAlignment="1">
      <alignment vertical="center"/>
      <protection/>
    </xf>
    <xf numFmtId="164" fontId="3" fillId="0" borderId="22" xfId="20" applyNumberFormat="1" applyFont="1" applyBorder="1" applyAlignment="1">
      <alignment vertical="center"/>
      <protection/>
    </xf>
    <xf numFmtId="0" fontId="3" fillId="0" borderId="21" xfId="20" applyFont="1" applyBorder="1">
      <alignment/>
      <protection/>
    </xf>
    <xf numFmtId="0" fontId="3" fillId="2" borderId="13" xfId="20" applyFont="1" applyFill="1" applyBorder="1" applyAlignment="1">
      <alignment vertical="center"/>
      <protection/>
    </xf>
    <xf numFmtId="0" fontId="3" fillId="2" borderId="13" xfId="20" applyFont="1" applyFill="1" applyBorder="1" applyAlignment="1">
      <alignment vertical="center" wrapText="1"/>
      <protection/>
    </xf>
    <xf numFmtId="0" fontId="3" fillId="2" borderId="11" xfId="20" applyFont="1" applyFill="1" applyBorder="1" applyAlignment="1">
      <alignment vertical="center" wrapText="1"/>
      <protection/>
    </xf>
    <xf numFmtId="4" fontId="3" fillId="2" borderId="22" xfId="20" applyNumberFormat="1" applyFont="1" applyFill="1" applyBorder="1" applyAlignment="1">
      <alignment horizontal="center" vertical="center"/>
      <protection/>
    </xf>
    <xf numFmtId="4" fontId="3" fillId="2" borderId="22" xfId="20" applyNumberFormat="1" applyFont="1" applyFill="1" applyBorder="1" applyAlignment="1">
      <alignment vertical="center"/>
      <protection/>
    </xf>
    <xf numFmtId="164" fontId="3" fillId="2" borderId="22" xfId="20" applyNumberFormat="1" applyFont="1" applyFill="1" applyBorder="1" applyAlignment="1">
      <alignment vertical="center"/>
      <protection/>
    </xf>
    <xf numFmtId="4" fontId="1" fillId="0" borderId="0" xfId="20" applyNumberFormat="1">
      <alignment/>
      <protection/>
    </xf>
    <xf numFmtId="164" fontId="1" fillId="0" borderId="0" xfId="20" applyNumberFormat="1">
      <alignment/>
      <protection/>
    </xf>
    <xf numFmtId="0" fontId="1" fillId="0" borderId="0" xfId="20" applyAlignment="1">
      <alignment vertical="top"/>
      <protection/>
    </xf>
    <xf numFmtId="0" fontId="1" fillId="0" borderId="0" xfId="20" applyAlignment="1">
      <alignment vertical="top" wrapText="1"/>
      <protection/>
    </xf>
    <xf numFmtId="0" fontId="1" fillId="0" borderId="22" xfId="20" applyBorder="1" applyAlignment="1">
      <alignment vertical="center"/>
      <protection/>
    </xf>
    <xf numFmtId="49" fontId="1" fillId="0" borderId="11" xfId="20" applyNumberFormat="1" applyBorder="1" applyAlignment="1">
      <alignment vertical="center"/>
      <protection/>
    </xf>
    <xf numFmtId="49" fontId="1" fillId="0" borderId="0" xfId="20" applyNumberFormat="1" applyAlignment="1">
      <alignment vertical="top"/>
      <protection/>
    </xf>
    <xf numFmtId="49" fontId="1" fillId="0" borderId="0" xfId="20" applyNumberFormat="1" applyAlignment="1">
      <alignment vertical="top" wrapText="1"/>
      <protection/>
    </xf>
    <xf numFmtId="0" fontId="1" fillId="0" borderId="0" xfId="20" applyAlignment="1">
      <alignment horizontal="center" vertical="top"/>
      <protection/>
    </xf>
    <xf numFmtId="49" fontId="1" fillId="0" borderId="0" xfId="20" applyNumberFormat="1">
      <alignment/>
      <protection/>
    </xf>
    <xf numFmtId="0" fontId="1" fillId="2" borderId="22" xfId="20" applyFill="1" applyBorder="1" applyAlignment="1">
      <alignment vertical="center"/>
      <protection/>
    </xf>
    <xf numFmtId="49" fontId="1" fillId="2" borderId="11" xfId="20" applyNumberFormat="1" applyFill="1" applyBorder="1" applyAlignment="1">
      <alignment vertical="center"/>
      <protection/>
    </xf>
    <xf numFmtId="0" fontId="1" fillId="4" borderId="22" xfId="20" applyFill="1" applyBorder="1">
      <alignment/>
      <protection/>
    </xf>
    <xf numFmtId="49" fontId="1" fillId="4" borderId="22" xfId="20" applyNumberFormat="1" applyFill="1" applyBorder="1">
      <alignment/>
      <protection/>
    </xf>
    <xf numFmtId="0" fontId="1" fillId="4" borderId="22" xfId="20" applyFill="1" applyBorder="1" applyAlignment="1">
      <alignment horizontal="center"/>
      <protection/>
    </xf>
    <xf numFmtId="0" fontId="1" fillId="4" borderId="13" xfId="20" applyFill="1" applyBorder="1">
      <alignment/>
      <protection/>
    </xf>
    <xf numFmtId="0" fontId="1" fillId="4" borderId="22" xfId="20" applyFill="1" applyBorder="1" applyAlignment="1">
      <alignment wrapText="1"/>
      <protection/>
    </xf>
    <xf numFmtId="165" fontId="1" fillId="0" borderId="0" xfId="20" applyNumberFormat="1" applyAlignment="1">
      <alignment vertical="top"/>
      <protection/>
    </xf>
    <xf numFmtId="4" fontId="1" fillId="0" borderId="0" xfId="20" applyNumberFormat="1" applyAlignment="1">
      <alignment vertical="top"/>
      <protection/>
    </xf>
    <xf numFmtId="0" fontId="2" fillId="2" borderId="23" xfId="20" applyFont="1" applyFill="1" applyBorder="1" applyAlignment="1">
      <alignment vertical="top"/>
      <protection/>
    </xf>
    <xf numFmtId="49" fontId="2" fillId="2" borderId="8" xfId="20" applyNumberFormat="1" applyFont="1" applyFill="1" applyBorder="1" applyAlignment="1">
      <alignment vertical="top"/>
      <protection/>
    </xf>
    <xf numFmtId="49" fontId="2" fillId="2" borderId="8" xfId="20" applyNumberFormat="1" applyFont="1" applyFill="1" applyBorder="1" applyAlignment="1">
      <alignment horizontal="left" vertical="top" wrapText="1"/>
      <protection/>
    </xf>
    <xf numFmtId="0" fontId="2" fillId="2" borderId="8" xfId="20" applyFont="1" applyFill="1" applyBorder="1" applyAlignment="1">
      <alignment horizontal="center" vertical="top" shrinkToFit="1"/>
      <protection/>
    </xf>
    <xf numFmtId="165" fontId="2" fillId="2" borderId="8" xfId="20" applyNumberFormat="1" applyFont="1" applyFill="1" applyBorder="1" applyAlignment="1">
      <alignment vertical="top" shrinkToFit="1"/>
      <protection/>
    </xf>
    <xf numFmtId="4" fontId="2" fillId="2" borderId="8" xfId="20" applyNumberFormat="1" applyFont="1" applyFill="1" applyBorder="1" applyAlignment="1">
      <alignment vertical="top" shrinkToFit="1"/>
      <protection/>
    </xf>
    <xf numFmtId="4" fontId="2" fillId="2" borderId="24" xfId="20" applyNumberFormat="1" applyFont="1" applyFill="1" applyBorder="1" applyAlignment="1">
      <alignment vertical="top" shrinkToFit="1"/>
      <protection/>
    </xf>
    <xf numFmtId="4" fontId="2" fillId="2" borderId="0" xfId="20" applyNumberFormat="1" applyFont="1" applyFill="1" applyAlignment="1">
      <alignment vertical="top" shrinkToFit="1"/>
      <protection/>
    </xf>
    <xf numFmtId="165" fontId="2" fillId="2" borderId="0" xfId="20" applyNumberFormat="1" applyFont="1" applyFill="1" applyAlignment="1">
      <alignment vertical="top" shrinkToFit="1"/>
      <protection/>
    </xf>
    <xf numFmtId="0" fontId="13" fillId="0" borderId="25" xfId="20" applyFont="1" applyBorder="1" applyAlignment="1">
      <alignment vertical="top"/>
      <protection/>
    </xf>
    <xf numFmtId="49" fontId="13" fillId="0" borderId="26" xfId="20" applyNumberFormat="1" applyFont="1" applyBorder="1" applyAlignment="1">
      <alignment vertical="top"/>
      <protection/>
    </xf>
    <xf numFmtId="49" fontId="13" fillId="0" borderId="26" xfId="20" applyNumberFormat="1" applyFont="1" applyBorder="1" applyAlignment="1">
      <alignment horizontal="left" vertical="top" wrapText="1"/>
      <protection/>
    </xf>
    <xf numFmtId="0" fontId="13" fillId="0" borderId="26" xfId="20" applyFont="1" applyBorder="1" applyAlignment="1">
      <alignment horizontal="center" vertical="top" shrinkToFit="1"/>
      <protection/>
    </xf>
    <xf numFmtId="165" fontId="13" fillId="0" borderId="26" xfId="20" applyNumberFormat="1" applyFont="1" applyBorder="1" applyAlignment="1">
      <alignment vertical="top" shrinkToFit="1"/>
      <protection/>
    </xf>
    <xf numFmtId="4" fontId="13" fillId="3" borderId="26" xfId="20" applyNumberFormat="1" applyFont="1" applyFill="1" applyBorder="1" applyAlignment="1" applyProtection="1">
      <alignment vertical="top" shrinkToFit="1"/>
      <protection locked="0"/>
    </xf>
    <xf numFmtId="4" fontId="13" fillId="0" borderId="27" xfId="20" applyNumberFormat="1" applyFont="1" applyBorder="1" applyAlignment="1">
      <alignment vertical="top" shrinkToFit="1"/>
      <protection/>
    </xf>
    <xf numFmtId="4" fontId="13" fillId="3" borderId="0" xfId="20" applyNumberFormat="1" applyFont="1" applyFill="1" applyAlignment="1" applyProtection="1">
      <alignment vertical="top" shrinkToFit="1"/>
      <protection locked="0"/>
    </xf>
    <xf numFmtId="4" fontId="13" fillId="0" borderId="0" xfId="20" applyNumberFormat="1" applyFont="1" applyAlignment="1">
      <alignment vertical="top" shrinkToFit="1"/>
      <protection/>
    </xf>
    <xf numFmtId="165" fontId="13" fillId="0" borderId="0" xfId="20" applyNumberFormat="1" applyFont="1" applyAlignment="1">
      <alignment vertical="top" shrinkToFit="1"/>
      <protection/>
    </xf>
    <xf numFmtId="0" fontId="13" fillId="0" borderId="0" xfId="20" applyFont="1">
      <alignment/>
      <protection/>
    </xf>
    <xf numFmtId="0" fontId="13" fillId="0" borderId="0" xfId="20" applyFont="1" applyAlignment="1">
      <alignment vertical="top"/>
      <protection/>
    </xf>
    <xf numFmtId="49" fontId="13" fillId="0" borderId="0" xfId="20" applyNumberFormat="1" applyFont="1" applyAlignment="1">
      <alignment vertical="top"/>
      <protection/>
    </xf>
    <xf numFmtId="0" fontId="15" fillId="0" borderId="0" xfId="20" applyFont="1" applyAlignment="1">
      <alignment wrapText="1"/>
      <protection/>
    </xf>
    <xf numFmtId="0" fontId="13" fillId="0" borderId="28" xfId="20" applyFont="1" applyBorder="1" applyAlignment="1">
      <alignment vertical="top"/>
      <protection/>
    </xf>
    <xf numFmtId="49" fontId="13" fillId="0" borderId="29" xfId="20" applyNumberFormat="1" applyFont="1" applyBorder="1" applyAlignment="1">
      <alignment vertical="top"/>
      <protection/>
    </xf>
    <xf numFmtId="49" fontId="13" fillId="0" borderId="29" xfId="20" applyNumberFormat="1" applyFont="1" applyBorder="1" applyAlignment="1">
      <alignment horizontal="left" vertical="top" wrapText="1"/>
      <protection/>
    </xf>
    <xf numFmtId="0" fontId="13" fillId="0" borderId="29" xfId="20" applyFont="1" applyBorder="1" applyAlignment="1">
      <alignment horizontal="center" vertical="top" shrinkToFit="1"/>
      <protection/>
    </xf>
    <xf numFmtId="165" fontId="13" fillId="0" borderId="29" xfId="20" applyNumberFormat="1" applyFont="1" applyBorder="1" applyAlignment="1">
      <alignment vertical="top" shrinkToFit="1"/>
      <protection/>
    </xf>
    <xf numFmtId="4" fontId="13" fillId="3" borderId="29" xfId="20" applyNumberFormat="1" applyFont="1" applyFill="1" applyBorder="1" applyAlignment="1" applyProtection="1">
      <alignment vertical="top" shrinkToFit="1"/>
      <protection locked="0"/>
    </xf>
    <xf numFmtId="4" fontId="13" fillId="0" borderId="30" xfId="20" applyNumberFormat="1" applyFont="1" applyBorder="1" applyAlignment="1">
      <alignment vertical="top" shrinkToFit="1"/>
      <protection/>
    </xf>
    <xf numFmtId="49" fontId="1" fillId="0" borderId="0" xfId="20" applyNumberFormat="1" applyAlignment="1">
      <alignment horizontal="left" vertical="top" wrapText="1"/>
      <protection/>
    </xf>
    <xf numFmtId="0" fontId="2" fillId="2" borderId="13" xfId="20" applyFont="1" applyFill="1" applyBorder="1" applyAlignment="1">
      <alignment vertical="top"/>
      <protection/>
    </xf>
    <xf numFmtId="49" fontId="2" fillId="2" borderId="11" xfId="20" applyNumberFormat="1" applyFont="1" applyFill="1" applyBorder="1" applyAlignment="1">
      <alignment vertical="top"/>
      <protection/>
    </xf>
    <xf numFmtId="49" fontId="2" fillId="2" borderId="11" xfId="20" applyNumberFormat="1" applyFont="1" applyFill="1" applyBorder="1" applyAlignment="1">
      <alignment horizontal="left" vertical="top" wrapText="1"/>
      <protection/>
    </xf>
    <xf numFmtId="0" fontId="2" fillId="2" borderId="11" xfId="20" applyFont="1" applyFill="1" applyBorder="1" applyAlignment="1">
      <alignment horizontal="center" vertical="top"/>
      <protection/>
    </xf>
    <xf numFmtId="0" fontId="2" fillId="2" borderId="11" xfId="20" applyFont="1" applyFill="1" applyBorder="1" applyAlignment="1">
      <alignment vertical="top"/>
      <protection/>
    </xf>
    <xf numFmtId="4" fontId="2" fillId="2" borderId="31" xfId="20" applyNumberFormat="1" applyFont="1" applyFill="1" applyBorder="1" applyAlignment="1">
      <alignment vertical="top" shrinkToFit="1"/>
      <protection/>
    </xf>
    <xf numFmtId="49" fontId="1" fillId="0" borderId="0" xfId="20" applyNumberFormat="1" applyAlignment="1">
      <alignment horizontal="left" wrapText="1"/>
      <protection/>
    </xf>
    <xf numFmtId="165" fontId="16" fillId="0" borderId="0" xfId="20" applyNumberFormat="1" applyFont="1" applyAlignment="1">
      <alignment horizontal="left" vertical="top" wrapText="1"/>
      <protection/>
    </xf>
    <xf numFmtId="165" fontId="16" fillId="0" borderId="0" xfId="20" applyNumberFormat="1" applyFont="1" applyAlignment="1">
      <alignment horizontal="center" vertical="top" wrapText="1" shrinkToFit="1"/>
      <protection/>
    </xf>
    <xf numFmtId="165" fontId="16" fillId="0" borderId="0" xfId="20" applyNumberFormat="1" applyFont="1" applyAlignment="1">
      <alignment vertical="top" wrapText="1" shrinkToFit="1"/>
      <protection/>
    </xf>
    <xf numFmtId="49" fontId="14" fillId="0" borderId="0" xfId="20" applyNumberFormat="1" applyFont="1" applyAlignment="1">
      <alignment horizontal="left" vertical="top" wrapText="1"/>
      <protection/>
    </xf>
    <xf numFmtId="0" fontId="14" fillId="0" borderId="0" xfId="20" applyFont="1" applyAlignment="1">
      <alignment horizontal="center" vertical="top" shrinkToFit="1"/>
      <protection/>
    </xf>
    <xf numFmtId="165" fontId="14" fillId="0" borderId="0" xfId="20" applyNumberFormat="1" applyFont="1" applyAlignment="1">
      <alignment vertical="top" shrinkToFit="1"/>
      <protection/>
    </xf>
    <xf numFmtId="4" fontId="14" fillId="0" borderId="0" xfId="20" applyNumberFormat="1" applyFont="1" applyAlignment="1">
      <alignment vertical="top" shrinkToFit="1"/>
      <protection/>
    </xf>
    <xf numFmtId="9" fontId="0" fillId="0" borderId="22" xfId="22" applyBorder="1" applyAlignment="1">
      <alignment vertical="center"/>
    </xf>
    <xf numFmtId="9" fontId="0" fillId="2" borderId="22" xfId="22" applyFill="1" applyBorder="1" applyAlignment="1">
      <alignment vertical="center"/>
    </xf>
    <xf numFmtId="49" fontId="13" fillId="0" borderId="32" xfId="20" applyNumberFormat="1" applyFont="1" applyBorder="1" applyAlignment="1">
      <alignment horizontal="left" vertical="top" wrapText="1"/>
      <protection/>
    </xf>
    <xf numFmtId="0" fontId="13" fillId="5" borderId="28" xfId="20" applyFont="1" applyFill="1" applyBorder="1" applyAlignment="1">
      <alignment vertical="top"/>
      <protection/>
    </xf>
    <xf numFmtId="49" fontId="13" fillId="5" borderId="29" xfId="20" applyNumberFormat="1" applyFont="1" applyFill="1" applyBorder="1" applyAlignment="1">
      <alignment vertical="top"/>
      <protection/>
    </xf>
    <xf numFmtId="49" fontId="13" fillId="5" borderId="29" xfId="20" applyNumberFormat="1" applyFont="1" applyFill="1" applyBorder="1" applyAlignment="1">
      <alignment horizontal="left" vertical="top" wrapText="1"/>
      <protection/>
    </xf>
    <xf numFmtId="0" fontId="13" fillId="5" borderId="29" xfId="20" applyFont="1" applyFill="1" applyBorder="1" applyAlignment="1">
      <alignment horizontal="center" vertical="top" shrinkToFit="1"/>
      <protection/>
    </xf>
    <xf numFmtId="165" fontId="13" fillId="5" borderId="29" xfId="20" applyNumberFormat="1" applyFont="1" applyFill="1" applyBorder="1" applyAlignment="1">
      <alignment vertical="top" shrinkToFit="1"/>
      <protection/>
    </xf>
    <xf numFmtId="0" fontId="3" fillId="6" borderId="0" xfId="20" applyFont="1" applyFill="1" applyAlignment="1">
      <alignment horizontal="left" wrapText="1"/>
      <protection/>
    </xf>
    <xf numFmtId="0" fontId="4" fillId="0" borderId="33" xfId="20" applyFont="1" applyBorder="1" applyAlignment="1">
      <alignment horizontal="center" vertical="center"/>
      <protection/>
    </xf>
    <xf numFmtId="49" fontId="6" fillId="2" borderId="9" xfId="20" applyNumberFormat="1" applyFont="1" applyFill="1" applyBorder="1" applyAlignment="1">
      <alignment horizontal="left" vertical="center" wrapText="1"/>
      <protection/>
    </xf>
    <xf numFmtId="0" fontId="2" fillId="2" borderId="5" xfId="20" applyFont="1" applyFill="1" applyBorder="1" applyAlignment="1">
      <alignment horizontal="left" vertical="center" wrapText="1"/>
      <protection/>
    </xf>
    <xf numFmtId="0" fontId="2" fillId="2" borderId="6" xfId="20" applyFont="1" applyFill="1" applyBorder="1" applyAlignment="1">
      <alignment horizontal="left" vertical="center" wrapText="1"/>
      <protection/>
    </xf>
    <xf numFmtId="0" fontId="2" fillId="0" borderId="8" xfId="20" applyFont="1" applyBorder="1" applyAlignment="1">
      <alignment horizontal="left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2" fillId="0" borderId="4" xfId="20" applyFont="1" applyBorder="1" applyAlignment="1">
      <alignment vertical="center" wrapText="1"/>
      <protection/>
    </xf>
    <xf numFmtId="0" fontId="2" fillId="3" borderId="8" xfId="20" applyFont="1" applyFill="1" applyBorder="1" applyAlignment="1" applyProtection="1">
      <alignment horizontal="left" vertical="center"/>
      <protection locked="0"/>
    </xf>
    <xf numFmtId="0" fontId="2" fillId="3" borderId="0" xfId="20" applyFont="1" applyFill="1" applyAlignment="1" applyProtection="1">
      <alignment horizontal="left" vertical="center"/>
      <protection locked="0"/>
    </xf>
    <xf numFmtId="0" fontId="2" fillId="3" borderId="4" xfId="20" applyFont="1" applyFill="1" applyBorder="1" applyAlignment="1" applyProtection="1">
      <alignment horizontal="left" vertical="center"/>
      <protection locked="0"/>
    </xf>
    <xf numFmtId="1" fontId="1" fillId="0" borderId="4" xfId="20" applyNumberFormat="1" applyBorder="1" applyAlignment="1">
      <alignment horizontal="right" indent="1"/>
      <protection/>
    </xf>
    <xf numFmtId="0" fontId="1" fillId="0" borderId="4" xfId="20" applyBorder="1" applyAlignment="1">
      <alignment horizontal="right" indent="1"/>
      <protection/>
    </xf>
    <xf numFmtId="0" fontId="1" fillId="0" borderId="6" xfId="20" applyBorder="1" applyAlignment="1">
      <alignment horizontal="right" indent="1"/>
      <protection/>
    </xf>
    <xf numFmtId="4" fontId="8" fillId="0" borderId="22" xfId="20" applyNumberFormat="1" applyFont="1" applyBorder="1" applyAlignment="1">
      <alignment horizontal="right" vertical="center" indent="1"/>
      <protection/>
    </xf>
    <xf numFmtId="4" fontId="8" fillId="0" borderId="34" xfId="20" applyNumberFormat="1" applyFont="1" applyBorder="1" applyAlignment="1">
      <alignment horizontal="right" vertical="center" indent="1"/>
      <protection/>
    </xf>
    <xf numFmtId="4" fontId="9" fillId="0" borderId="22" xfId="20" applyNumberFormat="1" applyFont="1" applyBorder="1" applyAlignment="1">
      <alignment horizontal="right" vertical="center" indent="1"/>
      <protection/>
    </xf>
    <xf numFmtId="4" fontId="9" fillId="0" borderId="34" xfId="20" applyNumberFormat="1" applyFont="1" applyBorder="1" applyAlignment="1">
      <alignment horizontal="right" vertical="center" indent="1"/>
      <protection/>
    </xf>
    <xf numFmtId="4" fontId="9" fillId="0" borderId="13" xfId="20" applyNumberFormat="1" applyFont="1" applyBorder="1" applyAlignment="1">
      <alignment vertical="center"/>
      <protection/>
    </xf>
    <xf numFmtId="4" fontId="9" fillId="0" borderId="13" xfId="20" applyNumberFormat="1" applyFont="1" applyBorder="1" applyAlignment="1">
      <alignment horizontal="right" vertical="center"/>
      <protection/>
    </xf>
    <xf numFmtId="4" fontId="9" fillId="0" borderId="14" xfId="20" applyNumberFormat="1" applyFont="1" applyBorder="1" applyAlignment="1">
      <alignment horizontal="right" vertical="center"/>
      <protection/>
    </xf>
    <xf numFmtId="4" fontId="9" fillId="0" borderId="8" xfId="20" applyNumberFormat="1" applyFont="1" applyBorder="1" applyAlignment="1">
      <alignment horizontal="right" vertical="center"/>
      <protection/>
    </xf>
    <xf numFmtId="4" fontId="10" fillId="2" borderId="16" xfId="20" applyNumberFormat="1" applyFont="1" applyFill="1" applyBorder="1" applyAlignment="1">
      <alignment horizontal="right" vertical="center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/>
      <protection/>
    </xf>
    <xf numFmtId="0" fontId="1" fillId="0" borderId="8" xfId="20" applyBorder="1" applyAlignment="1">
      <alignment horizontal="center" wrapText="1"/>
      <protection/>
    </xf>
    <xf numFmtId="4" fontId="1" fillId="0" borderId="11" xfId="20" applyNumberFormat="1" applyBorder="1" applyAlignment="1">
      <alignment vertical="center" wrapText="1"/>
      <protection/>
    </xf>
    <xf numFmtId="4" fontId="2" fillId="0" borderId="11" xfId="20" applyNumberFormat="1" applyFont="1" applyBorder="1" applyAlignment="1">
      <alignment vertical="center" wrapText="1"/>
      <protection/>
    </xf>
    <xf numFmtId="4" fontId="1" fillId="2" borderId="22" xfId="20" applyNumberFormat="1" applyFill="1" applyBorder="1" applyAlignment="1">
      <alignment vertical="center"/>
      <protection/>
    </xf>
    <xf numFmtId="49" fontId="3" fillId="0" borderId="13" xfId="20" applyNumberFormat="1" applyFont="1" applyBorder="1" applyAlignment="1">
      <alignment vertical="center" wrapText="1"/>
      <protection/>
    </xf>
    <xf numFmtId="0" fontId="6" fillId="0" borderId="0" xfId="20" applyFont="1" applyAlignment="1">
      <alignment horizontal="center" vertical="top"/>
      <protection/>
    </xf>
    <xf numFmtId="49" fontId="1" fillId="0" borderId="31" xfId="20" applyNumberFormat="1" applyBorder="1" applyAlignment="1">
      <alignment vertical="center" shrinkToFit="1"/>
      <protection/>
    </xf>
    <xf numFmtId="0" fontId="14" fillId="0" borderId="0" xfId="20" applyFont="1" applyAlignment="1">
      <alignment horizontal="left" vertical="top" wrapText="1"/>
      <protection/>
    </xf>
    <xf numFmtId="0" fontId="1" fillId="0" borderId="0" xfId="20" applyAlignment="1">
      <alignment vertical="top"/>
      <protection/>
    </xf>
    <xf numFmtId="0" fontId="1" fillId="3" borderId="22" xfId="20" applyFill="1" applyBorder="1" applyAlignment="1" applyProtection="1">
      <alignment vertical="top" wrapText="1"/>
      <protection locked="0"/>
    </xf>
    <xf numFmtId="0" fontId="6" fillId="0" borderId="0" xfId="20" applyFont="1" applyAlignment="1">
      <alignment horizontal="center"/>
      <protection/>
    </xf>
    <xf numFmtId="49" fontId="1" fillId="0" borderId="31" xfId="20" applyNumberFormat="1" applyBorder="1" applyAlignment="1">
      <alignment vertical="center"/>
      <protection/>
    </xf>
    <xf numFmtId="49" fontId="1" fillId="2" borderId="31" xfId="20" applyNumberFormat="1" applyFill="1" applyBorder="1" applyAlignment="1">
      <alignment vertical="center"/>
      <protection/>
    </xf>
    <xf numFmtId="0" fontId="14" fillId="0" borderId="8" xfId="20" applyFont="1" applyBorder="1" applyAlignment="1">
      <alignment horizontal="left" vertical="top" wrapText="1"/>
      <protection/>
    </xf>
    <xf numFmtId="49" fontId="14" fillId="0" borderId="0" xfId="20" applyNumberFormat="1" applyFont="1" applyAlignment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showGridLines="0" workbookViewId="0" topLeftCell="A1">
      <selection activeCell="A2" sqref="A2:G2"/>
    </sheetView>
  </sheetViews>
  <sheetFormatPr defaultColWidth="8.7109375" defaultRowHeight="57.75" customHeight="1"/>
  <cols>
    <col min="1" max="16384" width="8.7109375" style="1" customWidth="1"/>
  </cols>
  <sheetData>
    <row r="1" ht="12.75" customHeight="1">
      <c r="A1" s="2" t="s">
        <v>0</v>
      </c>
    </row>
    <row r="2" spans="1:7" ht="57.75" customHeight="1">
      <c r="A2" s="200" t="s">
        <v>1</v>
      </c>
      <c r="B2" s="200"/>
      <c r="C2" s="200"/>
      <c r="D2" s="200"/>
      <c r="E2" s="200"/>
      <c r="F2" s="200"/>
      <c r="G2" s="200"/>
    </row>
  </sheetData>
  <sheetProtection selectLockedCells="1" selectUnlockedCells="1"/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H265"/>
  <sheetViews>
    <sheetView showGridLines="0" workbookViewId="0" topLeftCell="A1">
      <pane ySplit="7" topLeftCell="A8" activePane="bottomLeft" state="frozen"/>
      <selection pane="bottomLeft" activeCell="F9" sqref="F9"/>
    </sheetView>
  </sheetViews>
  <sheetFormatPr defaultColWidth="8.7109375" defaultRowHeight="12.75" outlineLevelRow="1"/>
  <cols>
    <col min="1" max="1" width="3.421875" style="1" customWidth="1"/>
    <col min="2" max="2" width="12.57421875" style="137" customWidth="1"/>
    <col min="3" max="3" width="38.28125" style="137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8.7109375" style="1" hidden="1" customWidth="1"/>
    <col min="26" max="28" width="8.7109375" style="1" customWidth="1"/>
    <col min="29" max="29" width="8.7109375" style="1" hidden="1" customWidth="1"/>
    <col min="30" max="30" width="8.7109375" style="1" customWidth="1"/>
    <col min="31" max="41" width="8.7109375" style="1" hidden="1" customWidth="1"/>
    <col min="42" max="16384" width="8.7109375" style="1" customWidth="1"/>
  </cols>
  <sheetData>
    <row r="1" spans="1:33" ht="15.75" customHeight="1">
      <c r="A1" s="235" t="s">
        <v>157</v>
      </c>
      <c r="B1" s="235"/>
      <c r="C1" s="235"/>
      <c r="D1" s="235"/>
      <c r="E1" s="235"/>
      <c r="F1" s="235"/>
      <c r="G1" s="235"/>
      <c r="AG1" s="1" t="s">
        <v>161</v>
      </c>
    </row>
    <row r="2" spans="1:33" ht="24.95" customHeight="1">
      <c r="A2" s="132" t="s">
        <v>158</v>
      </c>
      <c r="B2" s="133" t="s">
        <v>162</v>
      </c>
      <c r="C2" s="236" t="s">
        <v>6</v>
      </c>
      <c r="D2" s="236"/>
      <c r="E2" s="236"/>
      <c r="F2" s="236"/>
      <c r="G2" s="236"/>
      <c r="AG2" s="1" t="s">
        <v>163</v>
      </c>
    </row>
    <row r="3" spans="1:33" ht="24.95" customHeight="1">
      <c r="A3" s="132" t="s">
        <v>159</v>
      </c>
      <c r="B3" s="133" t="s">
        <v>45</v>
      </c>
      <c r="C3" s="236" t="s">
        <v>46</v>
      </c>
      <c r="D3" s="236"/>
      <c r="E3" s="236"/>
      <c r="F3" s="236"/>
      <c r="G3" s="236"/>
      <c r="AC3" s="137" t="s">
        <v>163</v>
      </c>
      <c r="AG3" s="1" t="s">
        <v>165</v>
      </c>
    </row>
    <row r="4" spans="1:33" ht="24.95" customHeight="1">
      <c r="A4" s="138" t="s">
        <v>160</v>
      </c>
      <c r="B4" s="139" t="s">
        <v>57</v>
      </c>
      <c r="C4" s="237" t="s">
        <v>58</v>
      </c>
      <c r="D4" s="237"/>
      <c r="E4" s="237"/>
      <c r="F4" s="237"/>
      <c r="G4" s="237"/>
      <c r="AG4" s="1" t="s">
        <v>166</v>
      </c>
    </row>
    <row r="5" ht="12.75">
      <c r="D5" s="84"/>
    </row>
    <row r="6" spans="1:25" ht="38.25">
      <c r="A6" s="140" t="s">
        <v>167</v>
      </c>
      <c r="B6" s="141" t="s">
        <v>168</v>
      </c>
      <c r="C6" s="141" t="s">
        <v>169</v>
      </c>
      <c r="D6" s="142" t="s">
        <v>170</v>
      </c>
      <c r="E6" s="140" t="s">
        <v>171</v>
      </c>
      <c r="F6" s="143" t="s">
        <v>172</v>
      </c>
      <c r="G6" s="140" t="s">
        <v>14</v>
      </c>
      <c r="H6" s="144" t="s">
        <v>173</v>
      </c>
      <c r="I6" s="144" t="s">
        <v>174</v>
      </c>
      <c r="J6" s="144" t="s">
        <v>175</v>
      </c>
      <c r="K6" s="144" t="s">
        <v>176</v>
      </c>
      <c r="L6" s="144" t="s">
        <v>177</v>
      </c>
      <c r="M6" s="144" t="s">
        <v>178</v>
      </c>
      <c r="N6" s="144" t="s">
        <v>179</v>
      </c>
      <c r="O6" s="144" t="s">
        <v>180</v>
      </c>
      <c r="P6" s="144" t="s">
        <v>181</v>
      </c>
      <c r="Q6" s="144" t="s">
        <v>182</v>
      </c>
      <c r="R6" s="144" t="s">
        <v>183</v>
      </c>
      <c r="S6" s="144" t="s">
        <v>184</v>
      </c>
      <c r="T6" s="144" t="s">
        <v>185</v>
      </c>
      <c r="U6" s="144" t="s">
        <v>186</v>
      </c>
      <c r="V6" s="144" t="s">
        <v>187</v>
      </c>
      <c r="W6" s="144" t="s">
        <v>188</v>
      </c>
      <c r="X6" s="144" t="s">
        <v>189</v>
      </c>
      <c r="Y6" s="144" t="s">
        <v>190</v>
      </c>
    </row>
    <row r="7" spans="1:25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  <c r="Y7" s="146"/>
    </row>
    <row r="8" spans="1:33" ht="12.75">
      <c r="A8" s="147" t="s">
        <v>191</v>
      </c>
      <c r="B8" s="148" t="s">
        <v>62</v>
      </c>
      <c r="C8" s="149" t="s">
        <v>63</v>
      </c>
      <c r="D8" s="150"/>
      <c r="E8" s="151"/>
      <c r="F8" s="152"/>
      <c r="G8" s="153">
        <f>SUMIF(AG9:AG37,"&lt;&gt;NOR",G9:G37)</f>
        <v>0</v>
      </c>
      <c r="H8" s="154"/>
      <c r="I8" s="154">
        <f>SUM(I9:I37)</f>
        <v>0</v>
      </c>
      <c r="J8" s="154"/>
      <c r="K8" s="154">
        <f>SUM(K9:K37)</f>
        <v>116174.1</v>
      </c>
      <c r="L8" s="154"/>
      <c r="M8" s="154">
        <f>SUM(M9:M37)</f>
        <v>0</v>
      </c>
      <c r="N8" s="155"/>
      <c r="O8" s="155">
        <f>SUM(O9:O37)</f>
        <v>0</v>
      </c>
      <c r="P8" s="155"/>
      <c r="Q8" s="155">
        <f>SUM(Q9:Q37)</f>
        <v>0</v>
      </c>
      <c r="R8" s="154"/>
      <c r="S8" s="154"/>
      <c r="T8" s="154"/>
      <c r="U8" s="154"/>
      <c r="V8" s="154">
        <f>SUM(V9:V37)</f>
        <v>0</v>
      </c>
      <c r="W8" s="154"/>
      <c r="X8" s="154"/>
      <c r="Y8" s="154"/>
      <c r="AG8" s="1" t="s">
        <v>192</v>
      </c>
    </row>
    <row r="9" spans="1:60" ht="12.75" outlineLevel="1">
      <c r="A9" s="170">
        <v>1</v>
      </c>
      <c r="B9" s="171" t="s">
        <v>951</v>
      </c>
      <c r="C9" s="172" t="s">
        <v>1118</v>
      </c>
      <c r="D9" s="173" t="s">
        <v>953</v>
      </c>
      <c r="E9" s="174">
        <v>39</v>
      </c>
      <c r="F9" s="175"/>
      <c r="G9" s="176">
        <f aca="true" t="shared" si="0" ref="G9:G37">ROUND(E9*F9,2)</f>
        <v>0</v>
      </c>
      <c r="H9" s="163">
        <v>0</v>
      </c>
      <c r="I9" s="164">
        <f aca="true" t="shared" si="1" ref="I9:I37">ROUND(E9*H9,2)</f>
        <v>0</v>
      </c>
      <c r="J9" s="163">
        <v>124</v>
      </c>
      <c r="K9" s="164">
        <f aca="true" t="shared" si="2" ref="K9:K37">ROUND(E9*J9,2)</f>
        <v>4836</v>
      </c>
      <c r="L9" s="164">
        <v>21</v>
      </c>
      <c r="M9" s="164">
        <f aca="true" t="shared" si="3" ref="M9:M37">G9*(1+L9/100)</f>
        <v>0</v>
      </c>
      <c r="N9" s="165">
        <v>0</v>
      </c>
      <c r="O9" s="165">
        <f aca="true" t="shared" si="4" ref="O9:O37">ROUND(E9*N9,2)</f>
        <v>0</v>
      </c>
      <c r="P9" s="165">
        <v>0</v>
      </c>
      <c r="Q9" s="165">
        <f aca="true" t="shared" si="5" ref="Q9:Q37">ROUND(E9*P9,2)</f>
        <v>0</v>
      </c>
      <c r="R9" s="164"/>
      <c r="S9" s="164" t="s">
        <v>209</v>
      </c>
      <c r="T9" s="164" t="s">
        <v>197</v>
      </c>
      <c r="U9" s="164">
        <v>0</v>
      </c>
      <c r="V9" s="164">
        <f aca="true" t="shared" si="6" ref="V9:V37">ROUND(E9*U9,2)</f>
        <v>0</v>
      </c>
      <c r="W9" s="164"/>
      <c r="X9" s="164" t="s">
        <v>218</v>
      </c>
      <c r="Y9" s="164" t="s">
        <v>199</v>
      </c>
      <c r="Z9" s="166"/>
      <c r="AA9" s="166"/>
      <c r="AB9" s="166"/>
      <c r="AC9" s="166"/>
      <c r="AD9" s="166"/>
      <c r="AE9" s="166"/>
      <c r="AF9" s="166"/>
      <c r="AG9" s="166" t="s">
        <v>302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70">
        <v>2</v>
      </c>
      <c r="B10" s="171" t="s">
        <v>954</v>
      </c>
      <c r="C10" s="172" t="s">
        <v>1119</v>
      </c>
      <c r="D10" s="173" t="s">
        <v>953</v>
      </c>
      <c r="E10" s="174">
        <v>3</v>
      </c>
      <c r="F10" s="175"/>
      <c r="G10" s="176">
        <f t="shared" si="0"/>
        <v>0</v>
      </c>
      <c r="H10" s="163">
        <v>0</v>
      </c>
      <c r="I10" s="164">
        <f t="shared" si="1"/>
        <v>0</v>
      </c>
      <c r="J10" s="163">
        <v>61</v>
      </c>
      <c r="K10" s="164">
        <f t="shared" si="2"/>
        <v>183</v>
      </c>
      <c r="L10" s="164">
        <v>21</v>
      </c>
      <c r="M10" s="164">
        <f t="shared" si="3"/>
        <v>0</v>
      </c>
      <c r="N10" s="165">
        <v>0</v>
      </c>
      <c r="O10" s="165">
        <f t="shared" si="4"/>
        <v>0</v>
      </c>
      <c r="P10" s="165">
        <v>0</v>
      </c>
      <c r="Q10" s="165">
        <f t="shared" si="5"/>
        <v>0</v>
      </c>
      <c r="R10" s="164"/>
      <c r="S10" s="164" t="s">
        <v>209</v>
      </c>
      <c r="T10" s="164" t="s">
        <v>197</v>
      </c>
      <c r="U10" s="164">
        <v>0</v>
      </c>
      <c r="V10" s="164">
        <f t="shared" si="6"/>
        <v>0</v>
      </c>
      <c r="W10" s="164"/>
      <c r="X10" s="164" t="s">
        <v>218</v>
      </c>
      <c r="Y10" s="164" t="s">
        <v>199</v>
      </c>
      <c r="Z10" s="166"/>
      <c r="AA10" s="166"/>
      <c r="AB10" s="166"/>
      <c r="AC10" s="166"/>
      <c r="AD10" s="166"/>
      <c r="AE10" s="166"/>
      <c r="AF10" s="166"/>
      <c r="AG10" s="166" t="s">
        <v>302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70">
        <v>3</v>
      </c>
      <c r="B11" s="171" t="s">
        <v>956</v>
      </c>
      <c r="C11" s="172" t="s">
        <v>1120</v>
      </c>
      <c r="D11" s="173" t="s">
        <v>953</v>
      </c>
      <c r="E11" s="174">
        <v>18</v>
      </c>
      <c r="F11" s="175"/>
      <c r="G11" s="176">
        <f t="shared" si="0"/>
        <v>0</v>
      </c>
      <c r="H11" s="163">
        <v>0</v>
      </c>
      <c r="I11" s="164">
        <f t="shared" si="1"/>
        <v>0</v>
      </c>
      <c r="J11" s="163">
        <v>61</v>
      </c>
      <c r="K11" s="164">
        <f t="shared" si="2"/>
        <v>1098</v>
      </c>
      <c r="L11" s="164">
        <v>21</v>
      </c>
      <c r="M11" s="164">
        <f t="shared" si="3"/>
        <v>0</v>
      </c>
      <c r="N11" s="165">
        <v>0</v>
      </c>
      <c r="O11" s="165">
        <f t="shared" si="4"/>
        <v>0</v>
      </c>
      <c r="P11" s="165">
        <v>0</v>
      </c>
      <c r="Q11" s="165">
        <f t="shared" si="5"/>
        <v>0</v>
      </c>
      <c r="R11" s="164"/>
      <c r="S11" s="164" t="s">
        <v>209</v>
      </c>
      <c r="T11" s="164" t="s">
        <v>197</v>
      </c>
      <c r="U11" s="164">
        <v>0</v>
      </c>
      <c r="V11" s="164">
        <f t="shared" si="6"/>
        <v>0</v>
      </c>
      <c r="W11" s="164"/>
      <c r="X11" s="164" t="s">
        <v>218</v>
      </c>
      <c r="Y11" s="164" t="s">
        <v>199</v>
      </c>
      <c r="Z11" s="166"/>
      <c r="AA11" s="166"/>
      <c r="AB11" s="166"/>
      <c r="AC11" s="166"/>
      <c r="AD11" s="166"/>
      <c r="AE11" s="166"/>
      <c r="AF11" s="166"/>
      <c r="AG11" s="166" t="s">
        <v>302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70">
        <v>4</v>
      </c>
      <c r="B12" s="171" t="s">
        <v>958</v>
      </c>
      <c r="C12" s="172" t="s">
        <v>1121</v>
      </c>
      <c r="D12" s="173" t="s">
        <v>953</v>
      </c>
      <c r="E12" s="174">
        <v>21</v>
      </c>
      <c r="F12" s="175"/>
      <c r="G12" s="176">
        <f t="shared" si="0"/>
        <v>0</v>
      </c>
      <c r="H12" s="163">
        <v>0</v>
      </c>
      <c r="I12" s="164">
        <f t="shared" si="1"/>
        <v>0</v>
      </c>
      <c r="J12" s="163">
        <v>102</v>
      </c>
      <c r="K12" s="164">
        <f t="shared" si="2"/>
        <v>2142</v>
      </c>
      <c r="L12" s="164">
        <v>21</v>
      </c>
      <c r="M12" s="164">
        <f t="shared" si="3"/>
        <v>0</v>
      </c>
      <c r="N12" s="165">
        <v>0</v>
      </c>
      <c r="O12" s="165">
        <f t="shared" si="4"/>
        <v>0</v>
      </c>
      <c r="P12" s="165">
        <v>0</v>
      </c>
      <c r="Q12" s="165">
        <f t="shared" si="5"/>
        <v>0</v>
      </c>
      <c r="R12" s="164"/>
      <c r="S12" s="164" t="s">
        <v>209</v>
      </c>
      <c r="T12" s="164" t="s">
        <v>197</v>
      </c>
      <c r="U12" s="164">
        <v>0</v>
      </c>
      <c r="V12" s="164">
        <f t="shared" si="6"/>
        <v>0</v>
      </c>
      <c r="W12" s="164"/>
      <c r="X12" s="164" t="s">
        <v>218</v>
      </c>
      <c r="Y12" s="164" t="s">
        <v>199</v>
      </c>
      <c r="Z12" s="166"/>
      <c r="AA12" s="166"/>
      <c r="AB12" s="166"/>
      <c r="AC12" s="166"/>
      <c r="AD12" s="166"/>
      <c r="AE12" s="166"/>
      <c r="AF12" s="166"/>
      <c r="AG12" s="166" t="s">
        <v>302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70">
        <v>5</v>
      </c>
      <c r="B13" s="171" t="s">
        <v>960</v>
      </c>
      <c r="C13" s="172" t="s">
        <v>1122</v>
      </c>
      <c r="D13" s="173" t="s">
        <v>953</v>
      </c>
      <c r="E13" s="174">
        <v>21</v>
      </c>
      <c r="F13" s="175"/>
      <c r="G13" s="176">
        <f t="shared" si="0"/>
        <v>0</v>
      </c>
      <c r="H13" s="163">
        <v>0</v>
      </c>
      <c r="I13" s="164">
        <f t="shared" si="1"/>
        <v>0</v>
      </c>
      <c r="J13" s="163">
        <v>41.1</v>
      </c>
      <c r="K13" s="164">
        <f t="shared" si="2"/>
        <v>863.1</v>
      </c>
      <c r="L13" s="164">
        <v>21</v>
      </c>
      <c r="M13" s="164">
        <f t="shared" si="3"/>
        <v>0</v>
      </c>
      <c r="N13" s="165">
        <v>0</v>
      </c>
      <c r="O13" s="165">
        <f t="shared" si="4"/>
        <v>0</v>
      </c>
      <c r="P13" s="165">
        <v>0</v>
      </c>
      <c r="Q13" s="165">
        <f t="shared" si="5"/>
        <v>0</v>
      </c>
      <c r="R13" s="164"/>
      <c r="S13" s="164" t="s">
        <v>209</v>
      </c>
      <c r="T13" s="164" t="s">
        <v>197</v>
      </c>
      <c r="U13" s="164">
        <v>0</v>
      </c>
      <c r="V13" s="164">
        <f t="shared" si="6"/>
        <v>0</v>
      </c>
      <c r="W13" s="164"/>
      <c r="X13" s="164" t="s">
        <v>218</v>
      </c>
      <c r="Y13" s="164" t="s">
        <v>199</v>
      </c>
      <c r="Z13" s="166"/>
      <c r="AA13" s="166"/>
      <c r="AB13" s="166"/>
      <c r="AC13" s="166"/>
      <c r="AD13" s="166"/>
      <c r="AE13" s="166"/>
      <c r="AF13" s="166"/>
      <c r="AG13" s="166" t="s">
        <v>302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2.5" outlineLevel="1">
      <c r="A14" s="170">
        <v>6</v>
      </c>
      <c r="B14" s="171" t="s">
        <v>962</v>
      </c>
      <c r="C14" s="172" t="s">
        <v>1123</v>
      </c>
      <c r="D14" s="173" t="s">
        <v>953</v>
      </c>
      <c r="E14" s="174">
        <v>1</v>
      </c>
      <c r="F14" s="175"/>
      <c r="G14" s="176">
        <f t="shared" si="0"/>
        <v>0</v>
      </c>
      <c r="H14" s="163">
        <v>0</v>
      </c>
      <c r="I14" s="164">
        <f t="shared" si="1"/>
        <v>0</v>
      </c>
      <c r="J14" s="163">
        <v>6340</v>
      </c>
      <c r="K14" s="164">
        <f t="shared" si="2"/>
        <v>6340</v>
      </c>
      <c r="L14" s="164">
        <v>21</v>
      </c>
      <c r="M14" s="164">
        <f t="shared" si="3"/>
        <v>0</v>
      </c>
      <c r="N14" s="165">
        <v>0</v>
      </c>
      <c r="O14" s="165">
        <f t="shared" si="4"/>
        <v>0</v>
      </c>
      <c r="P14" s="165">
        <v>0</v>
      </c>
      <c r="Q14" s="165">
        <f t="shared" si="5"/>
        <v>0</v>
      </c>
      <c r="R14" s="164"/>
      <c r="S14" s="164" t="s">
        <v>209</v>
      </c>
      <c r="T14" s="164" t="s">
        <v>197</v>
      </c>
      <c r="U14" s="164">
        <v>0</v>
      </c>
      <c r="V14" s="164">
        <f t="shared" si="6"/>
        <v>0</v>
      </c>
      <c r="W14" s="164"/>
      <c r="X14" s="164" t="s">
        <v>218</v>
      </c>
      <c r="Y14" s="164" t="s">
        <v>199</v>
      </c>
      <c r="Z14" s="166"/>
      <c r="AA14" s="166"/>
      <c r="AB14" s="166"/>
      <c r="AC14" s="166"/>
      <c r="AD14" s="166"/>
      <c r="AE14" s="166"/>
      <c r="AF14" s="166"/>
      <c r="AG14" s="166" t="s">
        <v>302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70">
        <v>7</v>
      </c>
      <c r="B15" s="171" t="s">
        <v>964</v>
      </c>
      <c r="C15" s="172" t="s">
        <v>1124</v>
      </c>
      <c r="D15" s="173" t="s">
        <v>953</v>
      </c>
      <c r="E15" s="174">
        <v>2</v>
      </c>
      <c r="F15" s="175"/>
      <c r="G15" s="176">
        <f t="shared" si="0"/>
        <v>0</v>
      </c>
      <c r="H15" s="163">
        <v>0</v>
      </c>
      <c r="I15" s="164">
        <f t="shared" si="1"/>
        <v>0</v>
      </c>
      <c r="J15" s="163">
        <v>3295</v>
      </c>
      <c r="K15" s="164">
        <f t="shared" si="2"/>
        <v>6590</v>
      </c>
      <c r="L15" s="164">
        <v>21</v>
      </c>
      <c r="M15" s="164">
        <f t="shared" si="3"/>
        <v>0</v>
      </c>
      <c r="N15" s="165">
        <v>0</v>
      </c>
      <c r="O15" s="165">
        <f t="shared" si="4"/>
        <v>0</v>
      </c>
      <c r="P15" s="165">
        <v>0</v>
      </c>
      <c r="Q15" s="165">
        <f t="shared" si="5"/>
        <v>0</v>
      </c>
      <c r="R15" s="164"/>
      <c r="S15" s="164" t="s">
        <v>209</v>
      </c>
      <c r="T15" s="164" t="s">
        <v>197</v>
      </c>
      <c r="U15" s="164">
        <v>0</v>
      </c>
      <c r="V15" s="164">
        <f t="shared" si="6"/>
        <v>0</v>
      </c>
      <c r="W15" s="164"/>
      <c r="X15" s="164" t="s">
        <v>218</v>
      </c>
      <c r="Y15" s="164" t="s">
        <v>199</v>
      </c>
      <c r="Z15" s="166"/>
      <c r="AA15" s="166"/>
      <c r="AB15" s="166"/>
      <c r="AC15" s="166"/>
      <c r="AD15" s="166"/>
      <c r="AE15" s="166"/>
      <c r="AF15" s="166"/>
      <c r="AG15" s="166" t="s">
        <v>302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22.5" outlineLevel="1">
      <c r="A16" s="170">
        <v>8</v>
      </c>
      <c r="B16" s="171" t="s">
        <v>966</v>
      </c>
      <c r="C16" s="172" t="s">
        <v>1125</v>
      </c>
      <c r="D16" s="173" t="s">
        <v>953</v>
      </c>
      <c r="E16" s="174">
        <v>1</v>
      </c>
      <c r="F16" s="175"/>
      <c r="G16" s="176">
        <f t="shared" si="0"/>
        <v>0</v>
      </c>
      <c r="H16" s="163">
        <v>0</v>
      </c>
      <c r="I16" s="164">
        <f t="shared" si="1"/>
        <v>0</v>
      </c>
      <c r="J16" s="163">
        <v>2600</v>
      </c>
      <c r="K16" s="164">
        <f t="shared" si="2"/>
        <v>2600</v>
      </c>
      <c r="L16" s="164">
        <v>21</v>
      </c>
      <c r="M16" s="164">
        <f t="shared" si="3"/>
        <v>0</v>
      </c>
      <c r="N16" s="165">
        <v>0</v>
      </c>
      <c r="O16" s="165">
        <f t="shared" si="4"/>
        <v>0</v>
      </c>
      <c r="P16" s="165">
        <v>0</v>
      </c>
      <c r="Q16" s="165">
        <f t="shared" si="5"/>
        <v>0</v>
      </c>
      <c r="R16" s="164"/>
      <c r="S16" s="164" t="s">
        <v>209</v>
      </c>
      <c r="T16" s="164" t="s">
        <v>197</v>
      </c>
      <c r="U16" s="164">
        <v>0</v>
      </c>
      <c r="V16" s="164">
        <f t="shared" si="6"/>
        <v>0</v>
      </c>
      <c r="W16" s="164"/>
      <c r="X16" s="164" t="s">
        <v>218</v>
      </c>
      <c r="Y16" s="164" t="s">
        <v>199</v>
      </c>
      <c r="Z16" s="166"/>
      <c r="AA16" s="166"/>
      <c r="AB16" s="166"/>
      <c r="AC16" s="166"/>
      <c r="AD16" s="166"/>
      <c r="AE16" s="166"/>
      <c r="AF16" s="166"/>
      <c r="AG16" s="166" t="s">
        <v>302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70">
        <v>9</v>
      </c>
      <c r="B17" s="171" t="s">
        <v>968</v>
      </c>
      <c r="C17" s="172" t="s">
        <v>1126</v>
      </c>
      <c r="D17" s="173" t="s">
        <v>953</v>
      </c>
      <c r="E17" s="174">
        <v>2</v>
      </c>
      <c r="F17" s="175"/>
      <c r="G17" s="176">
        <f t="shared" si="0"/>
        <v>0</v>
      </c>
      <c r="H17" s="163">
        <v>0</v>
      </c>
      <c r="I17" s="164">
        <f t="shared" si="1"/>
        <v>0</v>
      </c>
      <c r="J17" s="163">
        <v>408</v>
      </c>
      <c r="K17" s="164">
        <f t="shared" si="2"/>
        <v>816</v>
      </c>
      <c r="L17" s="164">
        <v>21</v>
      </c>
      <c r="M17" s="164">
        <f t="shared" si="3"/>
        <v>0</v>
      </c>
      <c r="N17" s="165">
        <v>0</v>
      </c>
      <c r="O17" s="165">
        <f t="shared" si="4"/>
        <v>0</v>
      </c>
      <c r="P17" s="165">
        <v>0</v>
      </c>
      <c r="Q17" s="165">
        <f t="shared" si="5"/>
        <v>0</v>
      </c>
      <c r="R17" s="164"/>
      <c r="S17" s="164" t="s">
        <v>209</v>
      </c>
      <c r="T17" s="164" t="s">
        <v>197</v>
      </c>
      <c r="U17" s="164">
        <v>0</v>
      </c>
      <c r="V17" s="164">
        <f t="shared" si="6"/>
        <v>0</v>
      </c>
      <c r="W17" s="164"/>
      <c r="X17" s="164" t="s">
        <v>218</v>
      </c>
      <c r="Y17" s="164" t="s">
        <v>199</v>
      </c>
      <c r="Z17" s="166"/>
      <c r="AA17" s="166"/>
      <c r="AB17" s="166"/>
      <c r="AC17" s="166"/>
      <c r="AD17" s="166"/>
      <c r="AE17" s="166"/>
      <c r="AF17" s="166"/>
      <c r="AG17" s="166" t="s">
        <v>302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70">
        <v>10</v>
      </c>
      <c r="B18" s="171" t="s">
        <v>970</v>
      </c>
      <c r="C18" s="172" t="s">
        <v>1127</v>
      </c>
      <c r="D18" s="173" t="s">
        <v>953</v>
      </c>
      <c r="E18" s="174">
        <v>1</v>
      </c>
      <c r="F18" s="175"/>
      <c r="G18" s="176">
        <f t="shared" si="0"/>
        <v>0</v>
      </c>
      <c r="H18" s="163">
        <v>0</v>
      </c>
      <c r="I18" s="164">
        <f t="shared" si="1"/>
        <v>0</v>
      </c>
      <c r="J18" s="163">
        <v>894</v>
      </c>
      <c r="K18" s="164">
        <f t="shared" si="2"/>
        <v>894</v>
      </c>
      <c r="L18" s="164">
        <v>21</v>
      </c>
      <c r="M18" s="164">
        <f t="shared" si="3"/>
        <v>0</v>
      </c>
      <c r="N18" s="165">
        <v>0</v>
      </c>
      <c r="O18" s="165">
        <f t="shared" si="4"/>
        <v>0</v>
      </c>
      <c r="P18" s="165">
        <v>0</v>
      </c>
      <c r="Q18" s="165">
        <f t="shared" si="5"/>
        <v>0</v>
      </c>
      <c r="R18" s="164"/>
      <c r="S18" s="164" t="s">
        <v>209</v>
      </c>
      <c r="T18" s="164" t="s">
        <v>197</v>
      </c>
      <c r="U18" s="164">
        <v>0</v>
      </c>
      <c r="V18" s="164">
        <f t="shared" si="6"/>
        <v>0</v>
      </c>
      <c r="W18" s="164"/>
      <c r="X18" s="164" t="s">
        <v>218</v>
      </c>
      <c r="Y18" s="164" t="s">
        <v>199</v>
      </c>
      <c r="Z18" s="166"/>
      <c r="AA18" s="166"/>
      <c r="AB18" s="166"/>
      <c r="AC18" s="166"/>
      <c r="AD18" s="166"/>
      <c r="AE18" s="166"/>
      <c r="AF18" s="166"/>
      <c r="AG18" s="166" t="s">
        <v>302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70">
        <v>11</v>
      </c>
      <c r="B19" s="171" t="s">
        <v>972</v>
      </c>
      <c r="C19" s="172" t="s">
        <v>1128</v>
      </c>
      <c r="D19" s="173" t="s">
        <v>953</v>
      </c>
      <c r="E19" s="174">
        <v>1</v>
      </c>
      <c r="F19" s="175"/>
      <c r="G19" s="176">
        <f t="shared" si="0"/>
        <v>0</v>
      </c>
      <c r="H19" s="163">
        <v>0</v>
      </c>
      <c r="I19" s="164">
        <f t="shared" si="1"/>
        <v>0</v>
      </c>
      <c r="J19" s="163">
        <v>878</v>
      </c>
      <c r="K19" s="164">
        <f t="shared" si="2"/>
        <v>878</v>
      </c>
      <c r="L19" s="164">
        <v>21</v>
      </c>
      <c r="M19" s="164">
        <f t="shared" si="3"/>
        <v>0</v>
      </c>
      <c r="N19" s="165">
        <v>0</v>
      </c>
      <c r="O19" s="165">
        <f t="shared" si="4"/>
        <v>0</v>
      </c>
      <c r="P19" s="165">
        <v>0</v>
      </c>
      <c r="Q19" s="165">
        <f t="shared" si="5"/>
        <v>0</v>
      </c>
      <c r="R19" s="164"/>
      <c r="S19" s="164" t="s">
        <v>209</v>
      </c>
      <c r="T19" s="164" t="s">
        <v>197</v>
      </c>
      <c r="U19" s="164">
        <v>0</v>
      </c>
      <c r="V19" s="164">
        <f t="shared" si="6"/>
        <v>0</v>
      </c>
      <c r="W19" s="164"/>
      <c r="X19" s="164" t="s">
        <v>218</v>
      </c>
      <c r="Y19" s="164" t="s">
        <v>199</v>
      </c>
      <c r="Z19" s="166"/>
      <c r="AA19" s="166"/>
      <c r="AB19" s="166"/>
      <c r="AC19" s="166"/>
      <c r="AD19" s="166"/>
      <c r="AE19" s="166"/>
      <c r="AF19" s="166"/>
      <c r="AG19" s="166" t="s">
        <v>302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22.5" outlineLevel="1">
      <c r="A20" s="170">
        <v>12</v>
      </c>
      <c r="B20" s="171" t="s">
        <v>974</v>
      </c>
      <c r="C20" s="172" t="s">
        <v>1129</v>
      </c>
      <c r="D20" s="173" t="s">
        <v>953</v>
      </c>
      <c r="E20" s="174">
        <v>20</v>
      </c>
      <c r="F20" s="175"/>
      <c r="G20" s="176">
        <f t="shared" si="0"/>
        <v>0</v>
      </c>
      <c r="H20" s="163">
        <v>0</v>
      </c>
      <c r="I20" s="164">
        <f t="shared" si="1"/>
        <v>0</v>
      </c>
      <c r="J20" s="163">
        <v>52</v>
      </c>
      <c r="K20" s="164">
        <f t="shared" si="2"/>
        <v>1040</v>
      </c>
      <c r="L20" s="164">
        <v>21</v>
      </c>
      <c r="M20" s="164">
        <f t="shared" si="3"/>
        <v>0</v>
      </c>
      <c r="N20" s="165">
        <v>0</v>
      </c>
      <c r="O20" s="165">
        <f t="shared" si="4"/>
        <v>0</v>
      </c>
      <c r="P20" s="165">
        <v>0</v>
      </c>
      <c r="Q20" s="165">
        <f t="shared" si="5"/>
        <v>0</v>
      </c>
      <c r="R20" s="164"/>
      <c r="S20" s="164" t="s">
        <v>209</v>
      </c>
      <c r="T20" s="164" t="s">
        <v>197</v>
      </c>
      <c r="U20" s="164">
        <v>0</v>
      </c>
      <c r="V20" s="164">
        <f t="shared" si="6"/>
        <v>0</v>
      </c>
      <c r="W20" s="164"/>
      <c r="X20" s="164" t="s">
        <v>218</v>
      </c>
      <c r="Y20" s="164" t="s">
        <v>199</v>
      </c>
      <c r="Z20" s="166"/>
      <c r="AA20" s="166"/>
      <c r="AB20" s="166"/>
      <c r="AC20" s="166"/>
      <c r="AD20" s="166"/>
      <c r="AE20" s="166"/>
      <c r="AF20" s="166"/>
      <c r="AG20" s="166" t="s">
        <v>302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22.5" outlineLevel="1">
      <c r="A21" s="170">
        <v>13</v>
      </c>
      <c r="B21" s="171" t="s">
        <v>976</v>
      </c>
      <c r="C21" s="172" t="s">
        <v>1130</v>
      </c>
      <c r="D21" s="173" t="s">
        <v>953</v>
      </c>
      <c r="E21" s="174">
        <v>15</v>
      </c>
      <c r="F21" s="175"/>
      <c r="G21" s="176">
        <f t="shared" si="0"/>
        <v>0</v>
      </c>
      <c r="H21" s="163">
        <v>0</v>
      </c>
      <c r="I21" s="164">
        <f t="shared" si="1"/>
        <v>0</v>
      </c>
      <c r="J21" s="163">
        <v>65</v>
      </c>
      <c r="K21" s="164">
        <f t="shared" si="2"/>
        <v>975</v>
      </c>
      <c r="L21" s="164">
        <v>21</v>
      </c>
      <c r="M21" s="164">
        <f t="shared" si="3"/>
        <v>0</v>
      </c>
      <c r="N21" s="165">
        <v>0</v>
      </c>
      <c r="O21" s="165">
        <f t="shared" si="4"/>
        <v>0</v>
      </c>
      <c r="P21" s="165">
        <v>0</v>
      </c>
      <c r="Q21" s="165">
        <f t="shared" si="5"/>
        <v>0</v>
      </c>
      <c r="R21" s="164"/>
      <c r="S21" s="164" t="s">
        <v>209</v>
      </c>
      <c r="T21" s="164" t="s">
        <v>197</v>
      </c>
      <c r="U21" s="164">
        <v>0</v>
      </c>
      <c r="V21" s="164">
        <f t="shared" si="6"/>
        <v>0</v>
      </c>
      <c r="W21" s="164"/>
      <c r="X21" s="164" t="s">
        <v>218</v>
      </c>
      <c r="Y21" s="164" t="s">
        <v>199</v>
      </c>
      <c r="Z21" s="166"/>
      <c r="AA21" s="166"/>
      <c r="AB21" s="166"/>
      <c r="AC21" s="166"/>
      <c r="AD21" s="166"/>
      <c r="AE21" s="166"/>
      <c r="AF21" s="166"/>
      <c r="AG21" s="166" t="s">
        <v>302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22.5" outlineLevel="1">
      <c r="A22" s="170">
        <v>14</v>
      </c>
      <c r="B22" s="171" t="s">
        <v>978</v>
      </c>
      <c r="C22" s="172" t="s">
        <v>1131</v>
      </c>
      <c r="D22" s="173" t="s">
        <v>953</v>
      </c>
      <c r="E22" s="174">
        <v>5</v>
      </c>
      <c r="F22" s="175"/>
      <c r="G22" s="176">
        <f t="shared" si="0"/>
        <v>0</v>
      </c>
      <c r="H22" s="163">
        <v>0</v>
      </c>
      <c r="I22" s="164">
        <f t="shared" si="1"/>
        <v>0</v>
      </c>
      <c r="J22" s="163">
        <v>70</v>
      </c>
      <c r="K22" s="164">
        <f t="shared" si="2"/>
        <v>350</v>
      </c>
      <c r="L22" s="164">
        <v>21</v>
      </c>
      <c r="M22" s="164">
        <f t="shared" si="3"/>
        <v>0</v>
      </c>
      <c r="N22" s="165">
        <v>0</v>
      </c>
      <c r="O22" s="165">
        <f t="shared" si="4"/>
        <v>0</v>
      </c>
      <c r="P22" s="165">
        <v>0</v>
      </c>
      <c r="Q22" s="165">
        <f t="shared" si="5"/>
        <v>0</v>
      </c>
      <c r="R22" s="164"/>
      <c r="S22" s="164" t="s">
        <v>209</v>
      </c>
      <c r="T22" s="164" t="s">
        <v>197</v>
      </c>
      <c r="U22" s="164">
        <v>0</v>
      </c>
      <c r="V22" s="164">
        <f t="shared" si="6"/>
        <v>0</v>
      </c>
      <c r="W22" s="164"/>
      <c r="X22" s="164" t="s">
        <v>218</v>
      </c>
      <c r="Y22" s="164" t="s">
        <v>199</v>
      </c>
      <c r="Z22" s="166"/>
      <c r="AA22" s="166"/>
      <c r="AB22" s="166"/>
      <c r="AC22" s="166"/>
      <c r="AD22" s="166"/>
      <c r="AE22" s="166"/>
      <c r="AF22" s="166"/>
      <c r="AG22" s="166" t="s">
        <v>302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22.5" outlineLevel="1">
      <c r="A23" s="170">
        <v>15</v>
      </c>
      <c r="B23" s="171" t="s">
        <v>980</v>
      </c>
      <c r="C23" s="172" t="s">
        <v>1132</v>
      </c>
      <c r="D23" s="173" t="s">
        <v>953</v>
      </c>
      <c r="E23" s="174">
        <v>2</v>
      </c>
      <c r="F23" s="175"/>
      <c r="G23" s="176">
        <f t="shared" si="0"/>
        <v>0</v>
      </c>
      <c r="H23" s="163">
        <v>0</v>
      </c>
      <c r="I23" s="164">
        <f t="shared" si="1"/>
        <v>0</v>
      </c>
      <c r="J23" s="163">
        <v>75</v>
      </c>
      <c r="K23" s="164">
        <f t="shared" si="2"/>
        <v>150</v>
      </c>
      <c r="L23" s="164">
        <v>21</v>
      </c>
      <c r="M23" s="164">
        <f t="shared" si="3"/>
        <v>0</v>
      </c>
      <c r="N23" s="165">
        <v>0</v>
      </c>
      <c r="O23" s="165">
        <f t="shared" si="4"/>
        <v>0</v>
      </c>
      <c r="P23" s="165">
        <v>0</v>
      </c>
      <c r="Q23" s="165">
        <f t="shared" si="5"/>
        <v>0</v>
      </c>
      <c r="R23" s="164"/>
      <c r="S23" s="164" t="s">
        <v>209</v>
      </c>
      <c r="T23" s="164" t="s">
        <v>197</v>
      </c>
      <c r="U23" s="164">
        <v>0</v>
      </c>
      <c r="V23" s="164">
        <f t="shared" si="6"/>
        <v>0</v>
      </c>
      <c r="W23" s="164"/>
      <c r="X23" s="164" t="s">
        <v>218</v>
      </c>
      <c r="Y23" s="164" t="s">
        <v>199</v>
      </c>
      <c r="Z23" s="166"/>
      <c r="AA23" s="166"/>
      <c r="AB23" s="166"/>
      <c r="AC23" s="166"/>
      <c r="AD23" s="166"/>
      <c r="AE23" s="166"/>
      <c r="AF23" s="166"/>
      <c r="AG23" s="166" t="s">
        <v>302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70">
        <v>16</v>
      </c>
      <c r="B24" s="171" t="s">
        <v>982</v>
      </c>
      <c r="C24" s="172" t="s">
        <v>1133</v>
      </c>
      <c r="D24" s="173" t="s">
        <v>295</v>
      </c>
      <c r="E24" s="174">
        <v>1755</v>
      </c>
      <c r="F24" s="175"/>
      <c r="G24" s="176">
        <f t="shared" si="0"/>
        <v>0</v>
      </c>
      <c r="H24" s="163">
        <v>0</v>
      </c>
      <c r="I24" s="164">
        <f t="shared" si="1"/>
        <v>0</v>
      </c>
      <c r="J24" s="163">
        <v>33.2</v>
      </c>
      <c r="K24" s="164">
        <f t="shared" si="2"/>
        <v>58266</v>
      </c>
      <c r="L24" s="164">
        <v>21</v>
      </c>
      <c r="M24" s="164">
        <f t="shared" si="3"/>
        <v>0</v>
      </c>
      <c r="N24" s="165">
        <v>0</v>
      </c>
      <c r="O24" s="165">
        <f t="shared" si="4"/>
        <v>0</v>
      </c>
      <c r="P24" s="165">
        <v>0</v>
      </c>
      <c r="Q24" s="165">
        <f t="shared" si="5"/>
        <v>0</v>
      </c>
      <c r="R24" s="164"/>
      <c r="S24" s="164" t="s">
        <v>209</v>
      </c>
      <c r="T24" s="164" t="s">
        <v>197</v>
      </c>
      <c r="U24" s="164">
        <v>0</v>
      </c>
      <c r="V24" s="164">
        <f t="shared" si="6"/>
        <v>0</v>
      </c>
      <c r="W24" s="164"/>
      <c r="X24" s="164" t="s">
        <v>218</v>
      </c>
      <c r="Y24" s="164" t="s">
        <v>199</v>
      </c>
      <c r="Z24" s="166"/>
      <c r="AA24" s="166"/>
      <c r="AB24" s="166"/>
      <c r="AC24" s="166"/>
      <c r="AD24" s="166"/>
      <c r="AE24" s="166"/>
      <c r="AF24" s="166"/>
      <c r="AG24" s="166" t="s">
        <v>302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70">
        <v>17</v>
      </c>
      <c r="B25" s="171" t="s">
        <v>984</v>
      </c>
      <c r="C25" s="172" t="s">
        <v>1134</v>
      </c>
      <c r="D25" s="173" t="s">
        <v>295</v>
      </c>
      <c r="E25" s="174">
        <v>30</v>
      </c>
      <c r="F25" s="175"/>
      <c r="G25" s="176">
        <f t="shared" si="0"/>
        <v>0</v>
      </c>
      <c r="H25" s="163">
        <v>0</v>
      </c>
      <c r="I25" s="164">
        <f t="shared" si="1"/>
        <v>0</v>
      </c>
      <c r="J25" s="163">
        <v>35</v>
      </c>
      <c r="K25" s="164">
        <f t="shared" si="2"/>
        <v>1050</v>
      </c>
      <c r="L25" s="164">
        <v>21</v>
      </c>
      <c r="M25" s="164">
        <f t="shared" si="3"/>
        <v>0</v>
      </c>
      <c r="N25" s="165">
        <v>0</v>
      </c>
      <c r="O25" s="165">
        <f t="shared" si="4"/>
        <v>0</v>
      </c>
      <c r="P25" s="165">
        <v>0</v>
      </c>
      <c r="Q25" s="165">
        <f t="shared" si="5"/>
        <v>0</v>
      </c>
      <c r="R25" s="164"/>
      <c r="S25" s="164" t="s">
        <v>209</v>
      </c>
      <c r="T25" s="164" t="s">
        <v>197</v>
      </c>
      <c r="U25" s="164">
        <v>0</v>
      </c>
      <c r="V25" s="164">
        <f t="shared" si="6"/>
        <v>0</v>
      </c>
      <c r="W25" s="164"/>
      <c r="X25" s="164" t="s">
        <v>218</v>
      </c>
      <c r="Y25" s="164" t="s">
        <v>199</v>
      </c>
      <c r="Z25" s="166"/>
      <c r="AA25" s="166"/>
      <c r="AB25" s="166"/>
      <c r="AC25" s="166"/>
      <c r="AD25" s="166"/>
      <c r="AE25" s="166"/>
      <c r="AF25" s="166"/>
      <c r="AG25" s="166" t="s">
        <v>302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1">
      <c r="A26" s="170">
        <v>18</v>
      </c>
      <c r="B26" s="171" t="s">
        <v>986</v>
      </c>
      <c r="C26" s="172" t="s">
        <v>1135</v>
      </c>
      <c r="D26" s="173" t="s">
        <v>295</v>
      </c>
      <c r="E26" s="174">
        <v>30</v>
      </c>
      <c r="F26" s="175"/>
      <c r="G26" s="176">
        <f t="shared" si="0"/>
        <v>0</v>
      </c>
      <c r="H26" s="163">
        <v>0</v>
      </c>
      <c r="I26" s="164">
        <f t="shared" si="1"/>
        <v>0</v>
      </c>
      <c r="J26" s="163">
        <v>36</v>
      </c>
      <c r="K26" s="164">
        <f t="shared" si="2"/>
        <v>1080</v>
      </c>
      <c r="L26" s="164">
        <v>21</v>
      </c>
      <c r="M26" s="164">
        <f t="shared" si="3"/>
        <v>0</v>
      </c>
      <c r="N26" s="165">
        <v>0</v>
      </c>
      <c r="O26" s="165">
        <f t="shared" si="4"/>
        <v>0</v>
      </c>
      <c r="P26" s="165">
        <v>0</v>
      </c>
      <c r="Q26" s="165">
        <f t="shared" si="5"/>
        <v>0</v>
      </c>
      <c r="R26" s="164"/>
      <c r="S26" s="164" t="s">
        <v>209</v>
      </c>
      <c r="T26" s="164" t="s">
        <v>197</v>
      </c>
      <c r="U26" s="164">
        <v>0</v>
      </c>
      <c r="V26" s="164">
        <f t="shared" si="6"/>
        <v>0</v>
      </c>
      <c r="W26" s="164"/>
      <c r="X26" s="164" t="s">
        <v>218</v>
      </c>
      <c r="Y26" s="164" t="s">
        <v>199</v>
      </c>
      <c r="Z26" s="166"/>
      <c r="AA26" s="166"/>
      <c r="AB26" s="166"/>
      <c r="AC26" s="166"/>
      <c r="AD26" s="166"/>
      <c r="AE26" s="166"/>
      <c r="AF26" s="166"/>
      <c r="AG26" s="166" t="s">
        <v>302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70">
        <v>19</v>
      </c>
      <c r="B27" s="171" t="s">
        <v>988</v>
      </c>
      <c r="C27" s="172" t="s">
        <v>1136</v>
      </c>
      <c r="D27" s="173" t="s">
        <v>953</v>
      </c>
      <c r="E27" s="174">
        <v>1</v>
      </c>
      <c r="F27" s="175"/>
      <c r="G27" s="176">
        <f t="shared" si="0"/>
        <v>0</v>
      </c>
      <c r="H27" s="163">
        <v>0</v>
      </c>
      <c r="I27" s="164">
        <f t="shared" si="1"/>
        <v>0</v>
      </c>
      <c r="J27" s="163">
        <v>270</v>
      </c>
      <c r="K27" s="164">
        <f t="shared" si="2"/>
        <v>270</v>
      </c>
      <c r="L27" s="164">
        <v>21</v>
      </c>
      <c r="M27" s="164">
        <f t="shared" si="3"/>
        <v>0</v>
      </c>
      <c r="N27" s="165">
        <v>0</v>
      </c>
      <c r="O27" s="165">
        <f t="shared" si="4"/>
        <v>0</v>
      </c>
      <c r="P27" s="165">
        <v>0</v>
      </c>
      <c r="Q27" s="165">
        <f t="shared" si="5"/>
        <v>0</v>
      </c>
      <c r="R27" s="164"/>
      <c r="S27" s="164" t="s">
        <v>209</v>
      </c>
      <c r="T27" s="164" t="s">
        <v>197</v>
      </c>
      <c r="U27" s="164">
        <v>0</v>
      </c>
      <c r="V27" s="164">
        <f t="shared" si="6"/>
        <v>0</v>
      </c>
      <c r="W27" s="164"/>
      <c r="X27" s="164" t="s">
        <v>218</v>
      </c>
      <c r="Y27" s="164" t="s">
        <v>199</v>
      </c>
      <c r="Z27" s="166"/>
      <c r="AA27" s="166"/>
      <c r="AB27" s="166"/>
      <c r="AC27" s="166"/>
      <c r="AD27" s="166"/>
      <c r="AE27" s="166"/>
      <c r="AF27" s="166"/>
      <c r="AG27" s="166" t="s">
        <v>302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70">
        <v>20</v>
      </c>
      <c r="B28" s="171" t="s">
        <v>990</v>
      </c>
      <c r="C28" s="172" t="s">
        <v>1137</v>
      </c>
      <c r="D28" s="173" t="s">
        <v>953</v>
      </c>
      <c r="E28" s="174">
        <v>1</v>
      </c>
      <c r="F28" s="175"/>
      <c r="G28" s="176">
        <f t="shared" si="0"/>
        <v>0</v>
      </c>
      <c r="H28" s="163">
        <v>0</v>
      </c>
      <c r="I28" s="164">
        <f t="shared" si="1"/>
        <v>0</v>
      </c>
      <c r="J28" s="163">
        <v>398</v>
      </c>
      <c r="K28" s="164">
        <f t="shared" si="2"/>
        <v>398</v>
      </c>
      <c r="L28" s="164">
        <v>21</v>
      </c>
      <c r="M28" s="164">
        <f t="shared" si="3"/>
        <v>0</v>
      </c>
      <c r="N28" s="165">
        <v>0</v>
      </c>
      <c r="O28" s="165">
        <f t="shared" si="4"/>
        <v>0</v>
      </c>
      <c r="P28" s="165">
        <v>0</v>
      </c>
      <c r="Q28" s="165">
        <f t="shared" si="5"/>
        <v>0</v>
      </c>
      <c r="R28" s="164"/>
      <c r="S28" s="164" t="s">
        <v>209</v>
      </c>
      <c r="T28" s="164" t="s">
        <v>197</v>
      </c>
      <c r="U28" s="164">
        <v>0</v>
      </c>
      <c r="V28" s="164">
        <f t="shared" si="6"/>
        <v>0</v>
      </c>
      <c r="W28" s="164"/>
      <c r="X28" s="164" t="s">
        <v>218</v>
      </c>
      <c r="Y28" s="164" t="s">
        <v>199</v>
      </c>
      <c r="Z28" s="166"/>
      <c r="AA28" s="166"/>
      <c r="AB28" s="166"/>
      <c r="AC28" s="166"/>
      <c r="AD28" s="166"/>
      <c r="AE28" s="166"/>
      <c r="AF28" s="166"/>
      <c r="AG28" s="166" t="s">
        <v>302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70">
        <v>21</v>
      </c>
      <c r="B29" s="171" t="s">
        <v>992</v>
      </c>
      <c r="C29" s="172" t="s">
        <v>1138</v>
      </c>
      <c r="D29" s="173" t="s">
        <v>295</v>
      </c>
      <c r="E29" s="174">
        <v>100</v>
      </c>
      <c r="F29" s="175"/>
      <c r="G29" s="176">
        <f t="shared" si="0"/>
        <v>0</v>
      </c>
      <c r="H29" s="163">
        <v>0</v>
      </c>
      <c r="I29" s="164">
        <f t="shared" si="1"/>
        <v>0</v>
      </c>
      <c r="J29" s="163">
        <v>54</v>
      </c>
      <c r="K29" s="164">
        <f t="shared" si="2"/>
        <v>5400</v>
      </c>
      <c r="L29" s="164">
        <v>21</v>
      </c>
      <c r="M29" s="164">
        <f t="shared" si="3"/>
        <v>0</v>
      </c>
      <c r="N29" s="165">
        <v>0</v>
      </c>
      <c r="O29" s="165">
        <f t="shared" si="4"/>
        <v>0</v>
      </c>
      <c r="P29" s="165">
        <v>0</v>
      </c>
      <c r="Q29" s="165">
        <f t="shared" si="5"/>
        <v>0</v>
      </c>
      <c r="R29" s="164"/>
      <c r="S29" s="164" t="s">
        <v>209</v>
      </c>
      <c r="T29" s="164" t="s">
        <v>197</v>
      </c>
      <c r="U29" s="164">
        <v>0</v>
      </c>
      <c r="V29" s="164">
        <f t="shared" si="6"/>
        <v>0</v>
      </c>
      <c r="W29" s="164"/>
      <c r="X29" s="164" t="s">
        <v>218</v>
      </c>
      <c r="Y29" s="164" t="s">
        <v>199</v>
      </c>
      <c r="Z29" s="166"/>
      <c r="AA29" s="166"/>
      <c r="AB29" s="166"/>
      <c r="AC29" s="166"/>
      <c r="AD29" s="166"/>
      <c r="AE29" s="166"/>
      <c r="AF29" s="166"/>
      <c r="AG29" s="166" t="s">
        <v>302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22.5" outlineLevel="1">
      <c r="A30" s="170">
        <v>22</v>
      </c>
      <c r="B30" s="171" t="s">
        <v>995</v>
      </c>
      <c r="C30" s="172" t="s">
        <v>1139</v>
      </c>
      <c r="D30" s="173" t="s">
        <v>953</v>
      </c>
      <c r="E30" s="174">
        <v>1</v>
      </c>
      <c r="F30" s="175"/>
      <c r="G30" s="176">
        <f t="shared" si="0"/>
        <v>0</v>
      </c>
      <c r="H30" s="163">
        <v>0</v>
      </c>
      <c r="I30" s="164">
        <f t="shared" si="1"/>
        <v>0</v>
      </c>
      <c r="J30" s="163">
        <v>4300</v>
      </c>
      <c r="K30" s="164">
        <f t="shared" si="2"/>
        <v>4300</v>
      </c>
      <c r="L30" s="164">
        <v>21</v>
      </c>
      <c r="M30" s="164">
        <f t="shared" si="3"/>
        <v>0</v>
      </c>
      <c r="N30" s="165">
        <v>0</v>
      </c>
      <c r="O30" s="165">
        <f t="shared" si="4"/>
        <v>0</v>
      </c>
      <c r="P30" s="165">
        <v>0</v>
      </c>
      <c r="Q30" s="165">
        <f t="shared" si="5"/>
        <v>0</v>
      </c>
      <c r="R30" s="164"/>
      <c r="S30" s="164" t="s">
        <v>209</v>
      </c>
      <c r="T30" s="164" t="s">
        <v>197</v>
      </c>
      <c r="U30" s="164">
        <v>0</v>
      </c>
      <c r="V30" s="164">
        <f t="shared" si="6"/>
        <v>0</v>
      </c>
      <c r="W30" s="164"/>
      <c r="X30" s="164" t="s">
        <v>218</v>
      </c>
      <c r="Y30" s="164" t="s">
        <v>199</v>
      </c>
      <c r="Z30" s="166"/>
      <c r="AA30" s="166"/>
      <c r="AB30" s="166"/>
      <c r="AC30" s="166"/>
      <c r="AD30" s="166"/>
      <c r="AE30" s="166"/>
      <c r="AF30" s="166"/>
      <c r="AG30" s="166" t="s">
        <v>302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70">
        <v>23</v>
      </c>
      <c r="B31" s="171" t="s">
        <v>997</v>
      </c>
      <c r="C31" s="172" t="s">
        <v>1140</v>
      </c>
      <c r="D31" s="173" t="s">
        <v>953</v>
      </c>
      <c r="E31" s="174">
        <v>1</v>
      </c>
      <c r="F31" s="175"/>
      <c r="G31" s="176">
        <f t="shared" si="0"/>
        <v>0</v>
      </c>
      <c r="H31" s="163">
        <v>0</v>
      </c>
      <c r="I31" s="164">
        <f t="shared" si="1"/>
        <v>0</v>
      </c>
      <c r="J31" s="163">
        <v>2230</v>
      </c>
      <c r="K31" s="164">
        <f t="shared" si="2"/>
        <v>2230</v>
      </c>
      <c r="L31" s="164">
        <v>21</v>
      </c>
      <c r="M31" s="164">
        <f t="shared" si="3"/>
        <v>0</v>
      </c>
      <c r="N31" s="165">
        <v>0</v>
      </c>
      <c r="O31" s="165">
        <f t="shared" si="4"/>
        <v>0</v>
      </c>
      <c r="P31" s="165">
        <v>0</v>
      </c>
      <c r="Q31" s="165">
        <f t="shared" si="5"/>
        <v>0</v>
      </c>
      <c r="R31" s="164"/>
      <c r="S31" s="164" t="s">
        <v>209</v>
      </c>
      <c r="T31" s="164" t="s">
        <v>197</v>
      </c>
      <c r="U31" s="164">
        <v>0</v>
      </c>
      <c r="V31" s="164">
        <f t="shared" si="6"/>
        <v>0</v>
      </c>
      <c r="W31" s="164"/>
      <c r="X31" s="164" t="s">
        <v>218</v>
      </c>
      <c r="Y31" s="164" t="s">
        <v>199</v>
      </c>
      <c r="Z31" s="166"/>
      <c r="AA31" s="166"/>
      <c r="AB31" s="166"/>
      <c r="AC31" s="166"/>
      <c r="AD31" s="166"/>
      <c r="AE31" s="166"/>
      <c r="AF31" s="166"/>
      <c r="AG31" s="166" t="s">
        <v>302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22.5" outlineLevel="1">
      <c r="A32" s="170">
        <v>24</v>
      </c>
      <c r="B32" s="171" t="s">
        <v>999</v>
      </c>
      <c r="C32" s="172" t="s">
        <v>1141</v>
      </c>
      <c r="D32" s="173" t="s">
        <v>953</v>
      </c>
      <c r="E32" s="174">
        <v>1</v>
      </c>
      <c r="F32" s="175"/>
      <c r="G32" s="176">
        <f t="shared" si="0"/>
        <v>0</v>
      </c>
      <c r="H32" s="163">
        <v>0</v>
      </c>
      <c r="I32" s="164">
        <f t="shared" si="1"/>
        <v>0</v>
      </c>
      <c r="J32" s="163">
        <v>1895</v>
      </c>
      <c r="K32" s="164">
        <f t="shared" si="2"/>
        <v>1895</v>
      </c>
      <c r="L32" s="164">
        <v>21</v>
      </c>
      <c r="M32" s="164">
        <f t="shared" si="3"/>
        <v>0</v>
      </c>
      <c r="N32" s="165">
        <v>0</v>
      </c>
      <c r="O32" s="165">
        <f t="shared" si="4"/>
        <v>0</v>
      </c>
      <c r="P32" s="165">
        <v>0</v>
      </c>
      <c r="Q32" s="165">
        <f t="shared" si="5"/>
        <v>0</v>
      </c>
      <c r="R32" s="164"/>
      <c r="S32" s="164" t="s">
        <v>209</v>
      </c>
      <c r="T32" s="164" t="s">
        <v>197</v>
      </c>
      <c r="U32" s="164">
        <v>0</v>
      </c>
      <c r="V32" s="164">
        <f t="shared" si="6"/>
        <v>0</v>
      </c>
      <c r="W32" s="164"/>
      <c r="X32" s="164" t="s">
        <v>218</v>
      </c>
      <c r="Y32" s="164" t="s">
        <v>199</v>
      </c>
      <c r="Z32" s="166"/>
      <c r="AA32" s="166"/>
      <c r="AB32" s="166"/>
      <c r="AC32" s="166"/>
      <c r="AD32" s="166"/>
      <c r="AE32" s="166"/>
      <c r="AF32" s="166"/>
      <c r="AG32" s="166" t="s">
        <v>302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70">
        <v>25</v>
      </c>
      <c r="B33" s="171" t="s">
        <v>1001</v>
      </c>
      <c r="C33" s="172" t="s">
        <v>1142</v>
      </c>
      <c r="D33" s="173" t="s">
        <v>953</v>
      </c>
      <c r="E33" s="174">
        <v>39</v>
      </c>
      <c r="F33" s="175"/>
      <c r="G33" s="176">
        <f t="shared" si="0"/>
        <v>0</v>
      </c>
      <c r="H33" s="163">
        <v>0</v>
      </c>
      <c r="I33" s="164">
        <f t="shared" si="1"/>
        <v>0</v>
      </c>
      <c r="J33" s="163">
        <v>120</v>
      </c>
      <c r="K33" s="164">
        <f t="shared" si="2"/>
        <v>4680</v>
      </c>
      <c r="L33" s="164">
        <v>21</v>
      </c>
      <c r="M33" s="164">
        <f t="shared" si="3"/>
        <v>0</v>
      </c>
      <c r="N33" s="165">
        <v>0</v>
      </c>
      <c r="O33" s="165">
        <f t="shared" si="4"/>
        <v>0</v>
      </c>
      <c r="P33" s="165">
        <v>0</v>
      </c>
      <c r="Q33" s="165">
        <f t="shared" si="5"/>
        <v>0</v>
      </c>
      <c r="R33" s="164"/>
      <c r="S33" s="164" t="s">
        <v>209</v>
      </c>
      <c r="T33" s="164" t="s">
        <v>197</v>
      </c>
      <c r="U33" s="164">
        <v>0</v>
      </c>
      <c r="V33" s="164">
        <f t="shared" si="6"/>
        <v>0</v>
      </c>
      <c r="W33" s="164"/>
      <c r="X33" s="164" t="s">
        <v>218</v>
      </c>
      <c r="Y33" s="164" t="s">
        <v>199</v>
      </c>
      <c r="Z33" s="166"/>
      <c r="AA33" s="166"/>
      <c r="AB33" s="166"/>
      <c r="AC33" s="166"/>
      <c r="AD33" s="166"/>
      <c r="AE33" s="166"/>
      <c r="AF33" s="166"/>
      <c r="AG33" s="166" t="s">
        <v>302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22.5" outlineLevel="1">
      <c r="A34" s="170">
        <v>26</v>
      </c>
      <c r="B34" s="171" t="s">
        <v>1004</v>
      </c>
      <c r="C34" s="172" t="s">
        <v>1143</v>
      </c>
      <c r="D34" s="173" t="s">
        <v>844</v>
      </c>
      <c r="E34" s="174">
        <v>1</v>
      </c>
      <c r="F34" s="175"/>
      <c r="G34" s="176">
        <f t="shared" si="0"/>
        <v>0</v>
      </c>
      <c r="H34" s="163">
        <v>0</v>
      </c>
      <c r="I34" s="164">
        <f t="shared" si="1"/>
        <v>0</v>
      </c>
      <c r="J34" s="163">
        <v>550</v>
      </c>
      <c r="K34" s="164">
        <f t="shared" si="2"/>
        <v>550</v>
      </c>
      <c r="L34" s="164">
        <v>21</v>
      </c>
      <c r="M34" s="164">
        <f t="shared" si="3"/>
        <v>0</v>
      </c>
      <c r="N34" s="165">
        <v>0</v>
      </c>
      <c r="O34" s="165">
        <f t="shared" si="4"/>
        <v>0</v>
      </c>
      <c r="P34" s="165">
        <v>0</v>
      </c>
      <c r="Q34" s="165">
        <f t="shared" si="5"/>
        <v>0</v>
      </c>
      <c r="R34" s="164"/>
      <c r="S34" s="164" t="s">
        <v>209</v>
      </c>
      <c r="T34" s="164" t="s">
        <v>197</v>
      </c>
      <c r="U34" s="164">
        <v>0</v>
      </c>
      <c r="V34" s="164">
        <f t="shared" si="6"/>
        <v>0</v>
      </c>
      <c r="W34" s="164"/>
      <c r="X34" s="164" t="s">
        <v>218</v>
      </c>
      <c r="Y34" s="164" t="s">
        <v>199</v>
      </c>
      <c r="Z34" s="166"/>
      <c r="AA34" s="166"/>
      <c r="AB34" s="166"/>
      <c r="AC34" s="166"/>
      <c r="AD34" s="166"/>
      <c r="AE34" s="166"/>
      <c r="AF34" s="166"/>
      <c r="AG34" s="166" t="s">
        <v>302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70">
        <v>27</v>
      </c>
      <c r="B35" s="171" t="s">
        <v>1006</v>
      </c>
      <c r="C35" s="172" t="s">
        <v>1144</v>
      </c>
      <c r="D35" s="173" t="s">
        <v>844</v>
      </c>
      <c r="E35" s="174">
        <v>2</v>
      </c>
      <c r="F35" s="175"/>
      <c r="G35" s="176">
        <f t="shared" si="0"/>
        <v>0</v>
      </c>
      <c r="H35" s="163">
        <v>0</v>
      </c>
      <c r="I35" s="164">
        <f t="shared" si="1"/>
        <v>0</v>
      </c>
      <c r="J35" s="163">
        <v>550</v>
      </c>
      <c r="K35" s="164">
        <f t="shared" si="2"/>
        <v>1100</v>
      </c>
      <c r="L35" s="164">
        <v>21</v>
      </c>
      <c r="M35" s="164">
        <f t="shared" si="3"/>
        <v>0</v>
      </c>
      <c r="N35" s="165">
        <v>0</v>
      </c>
      <c r="O35" s="165">
        <f t="shared" si="4"/>
        <v>0</v>
      </c>
      <c r="P35" s="165">
        <v>0</v>
      </c>
      <c r="Q35" s="165">
        <f t="shared" si="5"/>
        <v>0</v>
      </c>
      <c r="R35" s="164"/>
      <c r="S35" s="164" t="s">
        <v>209</v>
      </c>
      <c r="T35" s="164" t="s">
        <v>197</v>
      </c>
      <c r="U35" s="164">
        <v>0</v>
      </c>
      <c r="V35" s="164">
        <f t="shared" si="6"/>
        <v>0</v>
      </c>
      <c r="W35" s="164"/>
      <c r="X35" s="164" t="s">
        <v>218</v>
      </c>
      <c r="Y35" s="164" t="s">
        <v>199</v>
      </c>
      <c r="Z35" s="166"/>
      <c r="AA35" s="166"/>
      <c r="AB35" s="166"/>
      <c r="AC35" s="166"/>
      <c r="AD35" s="166"/>
      <c r="AE35" s="166"/>
      <c r="AF35" s="166"/>
      <c r="AG35" s="166" t="s">
        <v>302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70">
        <v>28</v>
      </c>
      <c r="B36" s="171" t="s">
        <v>1008</v>
      </c>
      <c r="C36" s="172" t="s">
        <v>1145</v>
      </c>
      <c r="D36" s="173" t="s">
        <v>844</v>
      </c>
      <c r="E36" s="174">
        <v>4</v>
      </c>
      <c r="F36" s="175"/>
      <c r="G36" s="176">
        <f t="shared" si="0"/>
        <v>0</v>
      </c>
      <c r="H36" s="163">
        <v>0</v>
      </c>
      <c r="I36" s="164">
        <f t="shared" si="1"/>
        <v>0</v>
      </c>
      <c r="J36" s="163">
        <v>550</v>
      </c>
      <c r="K36" s="164">
        <f t="shared" si="2"/>
        <v>2200</v>
      </c>
      <c r="L36" s="164">
        <v>21</v>
      </c>
      <c r="M36" s="164">
        <f t="shared" si="3"/>
        <v>0</v>
      </c>
      <c r="N36" s="165">
        <v>0</v>
      </c>
      <c r="O36" s="165">
        <f t="shared" si="4"/>
        <v>0</v>
      </c>
      <c r="P36" s="165">
        <v>0</v>
      </c>
      <c r="Q36" s="165">
        <f t="shared" si="5"/>
        <v>0</v>
      </c>
      <c r="R36" s="164"/>
      <c r="S36" s="164" t="s">
        <v>209</v>
      </c>
      <c r="T36" s="164" t="s">
        <v>197</v>
      </c>
      <c r="U36" s="164">
        <v>0</v>
      </c>
      <c r="V36" s="164">
        <f t="shared" si="6"/>
        <v>0</v>
      </c>
      <c r="W36" s="164"/>
      <c r="X36" s="164" t="s">
        <v>218</v>
      </c>
      <c r="Y36" s="164" t="s">
        <v>199</v>
      </c>
      <c r="Z36" s="166"/>
      <c r="AA36" s="166"/>
      <c r="AB36" s="166"/>
      <c r="AC36" s="166"/>
      <c r="AD36" s="166"/>
      <c r="AE36" s="166"/>
      <c r="AF36" s="166"/>
      <c r="AG36" s="166" t="s">
        <v>302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70">
        <v>29</v>
      </c>
      <c r="B37" s="171" t="s">
        <v>1010</v>
      </c>
      <c r="C37" s="172" t="s">
        <v>1146</v>
      </c>
      <c r="D37" s="173" t="s">
        <v>844</v>
      </c>
      <c r="E37" s="174">
        <v>4</v>
      </c>
      <c r="F37" s="175"/>
      <c r="G37" s="176">
        <f t="shared" si="0"/>
        <v>0</v>
      </c>
      <c r="H37" s="163">
        <v>0</v>
      </c>
      <c r="I37" s="164">
        <f t="shared" si="1"/>
        <v>0</v>
      </c>
      <c r="J37" s="163">
        <v>750</v>
      </c>
      <c r="K37" s="164">
        <f t="shared" si="2"/>
        <v>3000</v>
      </c>
      <c r="L37" s="164">
        <v>21</v>
      </c>
      <c r="M37" s="164">
        <f t="shared" si="3"/>
        <v>0</v>
      </c>
      <c r="N37" s="165">
        <v>0</v>
      </c>
      <c r="O37" s="165">
        <f t="shared" si="4"/>
        <v>0</v>
      </c>
      <c r="P37" s="165">
        <v>0</v>
      </c>
      <c r="Q37" s="165">
        <f t="shared" si="5"/>
        <v>0</v>
      </c>
      <c r="R37" s="164"/>
      <c r="S37" s="164" t="s">
        <v>209</v>
      </c>
      <c r="T37" s="164" t="s">
        <v>197</v>
      </c>
      <c r="U37" s="164">
        <v>0</v>
      </c>
      <c r="V37" s="164">
        <f t="shared" si="6"/>
        <v>0</v>
      </c>
      <c r="W37" s="164"/>
      <c r="X37" s="164" t="s">
        <v>218</v>
      </c>
      <c r="Y37" s="164" t="s">
        <v>199</v>
      </c>
      <c r="Z37" s="166"/>
      <c r="AA37" s="166"/>
      <c r="AB37" s="166"/>
      <c r="AC37" s="166"/>
      <c r="AD37" s="166"/>
      <c r="AE37" s="166"/>
      <c r="AF37" s="166"/>
      <c r="AG37" s="166" t="s">
        <v>302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33" ht="12.75">
      <c r="A38" s="147" t="s">
        <v>191</v>
      </c>
      <c r="B38" s="148" t="s">
        <v>64</v>
      </c>
      <c r="C38" s="149" t="s">
        <v>66</v>
      </c>
      <c r="D38" s="150"/>
      <c r="E38" s="151"/>
      <c r="F38" s="152"/>
      <c r="G38" s="153">
        <f>SUMIF(AG39:AG54,"&lt;&gt;NOR",G39:G54)</f>
        <v>0</v>
      </c>
      <c r="H38" s="154"/>
      <c r="I38" s="154">
        <f>SUM(I39:I54)</f>
        <v>5180</v>
      </c>
      <c r="J38" s="154"/>
      <c r="K38" s="154">
        <f>SUM(K39:K54)</f>
        <v>58182.2</v>
      </c>
      <c r="L38" s="154"/>
      <c r="M38" s="154">
        <f>SUM(M39:M54)</f>
        <v>0</v>
      </c>
      <c r="N38" s="155"/>
      <c r="O38" s="155">
        <f>SUM(O39:O54)</f>
        <v>0</v>
      </c>
      <c r="P38" s="155"/>
      <c r="Q38" s="155">
        <f>SUM(Q39:Q54)</f>
        <v>0</v>
      </c>
      <c r="R38" s="154"/>
      <c r="S38" s="154"/>
      <c r="T38" s="154"/>
      <c r="U38" s="154"/>
      <c r="V38" s="154">
        <f>SUM(V39:V54)</f>
        <v>0</v>
      </c>
      <c r="W38" s="154"/>
      <c r="X38" s="154"/>
      <c r="Y38" s="154"/>
      <c r="AG38" s="1" t="s">
        <v>192</v>
      </c>
    </row>
    <row r="39" spans="1:60" ht="22.5" outlineLevel="1">
      <c r="A39" s="170">
        <v>30</v>
      </c>
      <c r="B39" s="171" t="s">
        <v>1012</v>
      </c>
      <c r="C39" s="172" t="s">
        <v>1147</v>
      </c>
      <c r="D39" s="173" t="s">
        <v>953</v>
      </c>
      <c r="E39" s="174">
        <v>2</v>
      </c>
      <c r="F39" s="175"/>
      <c r="G39" s="176">
        <f aca="true" t="shared" si="7" ref="G39:G54">ROUND(E39*F39,2)</f>
        <v>0</v>
      </c>
      <c r="H39" s="163">
        <v>0</v>
      </c>
      <c r="I39" s="164">
        <f aca="true" t="shared" si="8" ref="I39:I54">ROUND(E39*H39,2)</f>
        <v>0</v>
      </c>
      <c r="J39" s="163">
        <v>8740</v>
      </c>
      <c r="K39" s="164">
        <f aca="true" t="shared" si="9" ref="K39:K54">ROUND(E39*J39,2)</f>
        <v>17480</v>
      </c>
      <c r="L39" s="164">
        <v>21</v>
      </c>
      <c r="M39" s="164">
        <f aca="true" t="shared" si="10" ref="M39:M54">G39*(1+L39/100)</f>
        <v>0</v>
      </c>
      <c r="N39" s="165">
        <v>0</v>
      </c>
      <c r="O39" s="165">
        <f aca="true" t="shared" si="11" ref="O39:O54">ROUND(E39*N39,2)</f>
        <v>0</v>
      </c>
      <c r="P39" s="165">
        <v>0</v>
      </c>
      <c r="Q39" s="165">
        <f aca="true" t="shared" si="12" ref="Q39:Q54">ROUND(E39*P39,2)</f>
        <v>0</v>
      </c>
      <c r="R39" s="164"/>
      <c r="S39" s="164" t="s">
        <v>209</v>
      </c>
      <c r="T39" s="164" t="s">
        <v>197</v>
      </c>
      <c r="U39" s="164">
        <v>0</v>
      </c>
      <c r="V39" s="164">
        <f aca="true" t="shared" si="13" ref="V39:V54">ROUND(E39*U39,2)</f>
        <v>0</v>
      </c>
      <c r="W39" s="164"/>
      <c r="X39" s="164" t="s">
        <v>218</v>
      </c>
      <c r="Y39" s="164" t="s">
        <v>199</v>
      </c>
      <c r="Z39" s="166"/>
      <c r="AA39" s="166"/>
      <c r="AB39" s="166"/>
      <c r="AC39" s="166"/>
      <c r="AD39" s="166"/>
      <c r="AE39" s="166"/>
      <c r="AF39" s="166"/>
      <c r="AG39" s="166" t="s">
        <v>302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33.75" outlineLevel="1">
      <c r="A40" s="170">
        <v>31</v>
      </c>
      <c r="B40" s="171" t="s">
        <v>1014</v>
      </c>
      <c r="C40" s="172" t="s">
        <v>1148</v>
      </c>
      <c r="D40" s="173" t="s">
        <v>953</v>
      </c>
      <c r="E40" s="174">
        <v>1</v>
      </c>
      <c r="F40" s="175"/>
      <c r="G40" s="176">
        <f t="shared" si="7"/>
        <v>0</v>
      </c>
      <c r="H40" s="163">
        <v>0</v>
      </c>
      <c r="I40" s="164">
        <f t="shared" si="8"/>
        <v>0</v>
      </c>
      <c r="J40" s="163">
        <v>12790</v>
      </c>
      <c r="K40" s="164">
        <f t="shared" si="9"/>
        <v>12790</v>
      </c>
      <c r="L40" s="164">
        <v>21</v>
      </c>
      <c r="M40" s="164">
        <f t="shared" si="10"/>
        <v>0</v>
      </c>
      <c r="N40" s="165">
        <v>0</v>
      </c>
      <c r="O40" s="165">
        <f t="shared" si="11"/>
        <v>0</v>
      </c>
      <c r="P40" s="165">
        <v>0</v>
      </c>
      <c r="Q40" s="165">
        <f t="shared" si="12"/>
        <v>0</v>
      </c>
      <c r="R40" s="164"/>
      <c r="S40" s="164" t="s">
        <v>209</v>
      </c>
      <c r="T40" s="164" t="s">
        <v>197</v>
      </c>
      <c r="U40" s="164">
        <v>0</v>
      </c>
      <c r="V40" s="164">
        <f t="shared" si="13"/>
        <v>0</v>
      </c>
      <c r="W40" s="164"/>
      <c r="X40" s="164" t="s">
        <v>218</v>
      </c>
      <c r="Y40" s="164" t="s">
        <v>199</v>
      </c>
      <c r="Z40" s="166"/>
      <c r="AA40" s="166"/>
      <c r="AB40" s="166"/>
      <c r="AC40" s="166"/>
      <c r="AD40" s="166"/>
      <c r="AE40" s="166"/>
      <c r="AF40" s="166"/>
      <c r="AG40" s="166" t="s">
        <v>302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70">
        <v>32</v>
      </c>
      <c r="B41" s="171" t="s">
        <v>1016</v>
      </c>
      <c r="C41" s="172" t="s">
        <v>1149</v>
      </c>
      <c r="D41" s="173" t="s">
        <v>953</v>
      </c>
      <c r="E41" s="174">
        <v>1</v>
      </c>
      <c r="F41" s="175"/>
      <c r="G41" s="176">
        <f t="shared" si="7"/>
        <v>0</v>
      </c>
      <c r="H41" s="163">
        <v>0</v>
      </c>
      <c r="I41" s="164">
        <f t="shared" si="8"/>
        <v>0</v>
      </c>
      <c r="J41" s="163">
        <v>8430</v>
      </c>
      <c r="K41" s="164">
        <f t="shared" si="9"/>
        <v>8430</v>
      </c>
      <c r="L41" s="164">
        <v>21</v>
      </c>
      <c r="M41" s="164">
        <f t="shared" si="10"/>
        <v>0</v>
      </c>
      <c r="N41" s="165">
        <v>0</v>
      </c>
      <c r="O41" s="165">
        <f t="shared" si="11"/>
        <v>0</v>
      </c>
      <c r="P41" s="165">
        <v>0</v>
      </c>
      <c r="Q41" s="165">
        <f t="shared" si="12"/>
        <v>0</v>
      </c>
      <c r="R41" s="164"/>
      <c r="S41" s="164" t="s">
        <v>209</v>
      </c>
      <c r="T41" s="164" t="s">
        <v>197</v>
      </c>
      <c r="U41" s="164">
        <v>0</v>
      </c>
      <c r="V41" s="164">
        <f t="shared" si="13"/>
        <v>0</v>
      </c>
      <c r="W41" s="164"/>
      <c r="X41" s="164" t="s">
        <v>218</v>
      </c>
      <c r="Y41" s="164" t="s">
        <v>199</v>
      </c>
      <c r="Z41" s="166"/>
      <c r="AA41" s="166"/>
      <c r="AB41" s="166"/>
      <c r="AC41" s="166"/>
      <c r="AD41" s="166"/>
      <c r="AE41" s="166"/>
      <c r="AF41" s="166"/>
      <c r="AG41" s="166" t="s">
        <v>302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22.5" outlineLevel="1">
      <c r="A42" s="170">
        <v>33</v>
      </c>
      <c r="B42" s="171" t="s">
        <v>1018</v>
      </c>
      <c r="C42" s="172" t="s">
        <v>1150</v>
      </c>
      <c r="D42" s="173" t="s">
        <v>953</v>
      </c>
      <c r="E42" s="174">
        <v>1</v>
      </c>
      <c r="F42" s="175"/>
      <c r="G42" s="176">
        <f t="shared" si="7"/>
        <v>0</v>
      </c>
      <c r="H42" s="163">
        <v>0</v>
      </c>
      <c r="I42" s="164">
        <f t="shared" si="8"/>
        <v>0</v>
      </c>
      <c r="J42" s="163">
        <v>6300</v>
      </c>
      <c r="K42" s="164">
        <f t="shared" si="9"/>
        <v>6300</v>
      </c>
      <c r="L42" s="164">
        <v>21</v>
      </c>
      <c r="M42" s="164">
        <f t="shared" si="10"/>
        <v>0</v>
      </c>
      <c r="N42" s="165">
        <v>0</v>
      </c>
      <c r="O42" s="165">
        <f t="shared" si="11"/>
        <v>0</v>
      </c>
      <c r="P42" s="165">
        <v>0</v>
      </c>
      <c r="Q42" s="165">
        <f t="shared" si="12"/>
        <v>0</v>
      </c>
      <c r="R42" s="164"/>
      <c r="S42" s="164" t="s">
        <v>209</v>
      </c>
      <c r="T42" s="164" t="s">
        <v>197</v>
      </c>
      <c r="U42" s="164">
        <v>0</v>
      </c>
      <c r="V42" s="164">
        <f t="shared" si="13"/>
        <v>0</v>
      </c>
      <c r="W42" s="164"/>
      <c r="X42" s="164" t="s">
        <v>218</v>
      </c>
      <c r="Y42" s="164" t="s">
        <v>199</v>
      </c>
      <c r="Z42" s="166"/>
      <c r="AA42" s="166"/>
      <c r="AB42" s="166"/>
      <c r="AC42" s="166"/>
      <c r="AD42" s="166"/>
      <c r="AE42" s="166"/>
      <c r="AF42" s="166"/>
      <c r="AG42" s="166" t="s">
        <v>302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33.75" outlineLevel="1">
      <c r="A43" s="170">
        <v>34</v>
      </c>
      <c r="B43" s="171" t="s">
        <v>1020</v>
      </c>
      <c r="C43" s="172" t="s">
        <v>1151</v>
      </c>
      <c r="D43" s="173" t="s">
        <v>953</v>
      </c>
      <c r="E43" s="174">
        <v>1</v>
      </c>
      <c r="F43" s="175"/>
      <c r="G43" s="176">
        <f t="shared" si="7"/>
        <v>0</v>
      </c>
      <c r="H43" s="163">
        <v>0</v>
      </c>
      <c r="I43" s="164">
        <f t="shared" si="8"/>
        <v>0</v>
      </c>
      <c r="J43" s="163">
        <v>2250</v>
      </c>
      <c r="K43" s="164">
        <f t="shared" si="9"/>
        <v>2250</v>
      </c>
      <c r="L43" s="164">
        <v>21</v>
      </c>
      <c r="M43" s="164">
        <f t="shared" si="10"/>
        <v>0</v>
      </c>
      <c r="N43" s="165">
        <v>0</v>
      </c>
      <c r="O43" s="165">
        <f t="shared" si="11"/>
        <v>0</v>
      </c>
      <c r="P43" s="165">
        <v>0</v>
      </c>
      <c r="Q43" s="165">
        <f t="shared" si="12"/>
        <v>0</v>
      </c>
      <c r="R43" s="164"/>
      <c r="S43" s="164" t="s">
        <v>209</v>
      </c>
      <c r="T43" s="164" t="s">
        <v>197</v>
      </c>
      <c r="U43" s="164">
        <v>0</v>
      </c>
      <c r="V43" s="164">
        <f t="shared" si="13"/>
        <v>0</v>
      </c>
      <c r="W43" s="164"/>
      <c r="X43" s="164" t="s">
        <v>218</v>
      </c>
      <c r="Y43" s="164" t="s">
        <v>199</v>
      </c>
      <c r="Z43" s="166"/>
      <c r="AA43" s="166"/>
      <c r="AB43" s="166"/>
      <c r="AC43" s="166"/>
      <c r="AD43" s="166"/>
      <c r="AE43" s="166"/>
      <c r="AF43" s="166"/>
      <c r="AG43" s="166" t="s">
        <v>302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70">
        <v>35</v>
      </c>
      <c r="B44" s="171" t="s">
        <v>1022</v>
      </c>
      <c r="C44" s="172" t="s">
        <v>1152</v>
      </c>
      <c r="D44" s="173" t="s">
        <v>953</v>
      </c>
      <c r="E44" s="174">
        <v>1</v>
      </c>
      <c r="F44" s="175"/>
      <c r="G44" s="176">
        <f t="shared" si="7"/>
        <v>0</v>
      </c>
      <c r="H44" s="163">
        <v>0</v>
      </c>
      <c r="I44" s="164">
        <f t="shared" si="8"/>
        <v>0</v>
      </c>
      <c r="J44" s="163">
        <v>739</v>
      </c>
      <c r="K44" s="164">
        <f t="shared" si="9"/>
        <v>739</v>
      </c>
      <c r="L44" s="164">
        <v>21</v>
      </c>
      <c r="M44" s="164">
        <f t="shared" si="10"/>
        <v>0</v>
      </c>
      <c r="N44" s="165">
        <v>0</v>
      </c>
      <c r="O44" s="165">
        <f t="shared" si="11"/>
        <v>0</v>
      </c>
      <c r="P44" s="165">
        <v>0</v>
      </c>
      <c r="Q44" s="165">
        <f t="shared" si="12"/>
        <v>0</v>
      </c>
      <c r="R44" s="164"/>
      <c r="S44" s="164" t="s">
        <v>209</v>
      </c>
      <c r="T44" s="164" t="s">
        <v>197</v>
      </c>
      <c r="U44" s="164">
        <v>0</v>
      </c>
      <c r="V44" s="164">
        <f t="shared" si="13"/>
        <v>0</v>
      </c>
      <c r="W44" s="164"/>
      <c r="X44" s="164" t="s">
        <v>218</v>
      </c>
      <c r="Y44" s="164" t="s">
        <v>199</v>
      </c>
      <c r="Z44" s="166"/>
      <c r="AA44" s="166"/>
      <c r="AB44" s="166"/>
      <c r="AC44" s="166"/>
      <c r="AD44" s="166"/>
      <c r="AE44" s="166"/>
      <c r="AF44" s="166"/>
      <c r="AG44" s="166" t="s">
        <v>302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70">
        <v>36</v>
      </c>
      <c r="B45" s="171" t="s">
        <v>1024</v>
      </c>
      <c r="C45" s="172" t="s">
        <v>1153</v>
      </c>
      <c r="D45" s="173" t="s">
        <v>953</v>
      </c>
      <c r="E45" s="174">
        <v>2</v>
      </c>
      <c r="F45" s="175"/>
      <c r="G45" s="176">
        <f t="shared" si="7"/>
        <v>0</v>
      </c>
      <c r="H45" s="163">
        <v>0</v>
      </c>
      <c r="I45" s="164">
        <f t="shared" si="8"/>
        <v>0</v>
      </c>
      <c r="J45" s="163">
        <v>1734</v>
      </c>
      <c r="K45" s="164">
        <f t="shared" si="9"/>
        <v>3468</v>
      </c>
      <c r="L45" s="164">
        <v>21</v>
      </c>
      <c r="M45" s="164">
        <f t="shared" si="10"/>
        <v>0</v>
      </c>
      <c r="N45" s="165">
        <v>0</v>
      </c>
      <c r="O45" s="165">
        <f t="shared" si="11"/>
        <v>0</v>
      </c>
      <c r="P45" s="165">
        <v>0</v>
      </c>
      <c r="Q45" s="165">
        <f t="shared" si="12"/>
        <v>0</v>
      </c>
      <c r="R45" s="164"/>
      <c r="S45" s="164" t="s">
        <v>209</v>
      </c>
      <c r="T45" s="164" t="s">
        <v>197</v>
      </c>
      <c r="U45" s="164">
        <v>0</v>
      </c>
      <c r="V45" s="164">
        <f t="shared" si="13"/>
        <v>0</v>
      </c>
      <c r="W45" s="164"/>
      <c r="X45" s="164" t="s">
        <v>218</v>
      </c>
      <c r="Y45" s="164" t="s">
        <v>199</v>
      </c>
      <c r="Z45" s="166"/>
      <c r="AA45" s="166"/>
      <c r="AB45" s="166"/>
      <c r="AC45" s="166"/>
      <c r="AD45" s="166"/>
      <c r="AE45" s="166"/>
      <c r="AF45" s="166"/>
      <c r="AG45" s="166" t="s">
        <v>302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70">
        <v>37</v>
      </c>
      <c r="B46" s="171" t="s">
        <v>1026</v>
      </c>
      <c r="C46" s="172" t="s">
        <v>1154</v>
      </c>
      <c r="D46" s="173" t="s">
        <v>953</v>
      </c>
      <c r="E46" s="174">
        <v>2</v>
      </c>
      <c r="F46" s="175"/>
      <c r="G46" s="176">
        <f t="shared" si="7"/>
        <v>0</v>
      </c>
      <c r="H46" s="163">
        <v>0</v>
      </c>
      <c r="I46" s="164">
        <f t="shared" si="8"/>
        <v>0</v>
      </c>
      <c r="J46" s="163">
        <v>369</v>
      </c>
      <c r="K46" s="164">
        <f t="shared" si="9"/>
        <v>738</v>
      </c>
      <c r="L46" s="164">
        <v>21</v>
      </c>
      <c r="M46" s="164">
        <f t="shared" si="10"/>
        <v>0</v>
      </c>
      <c r="N46" s="165">
        <v>0</v>
      </c>
      <c r="O46" s="165">
        <f t="shared" si="11"/>
        <v>0</v>
      </c>
      <c r="P46" s="165">
        <v>0</v>
      </c>
      <c r="Q46" s="165">
        <f t="shared" si="12"/>
        <v>0</v>
      </c>
      <c r="R46" s="164"/>
      <c r="S46" s="164" t="s">
        <v>209</v>
      </c>
      <c r="T46" s="164" t="s">
        <v>197</v>
      </c>
      <c r="U46" s="164">
        <v>0</v>
      </c>
      <c r="V46" s="164">
        <f t="shared" si="13"/>
        <v>0</v>
      </c>
      <c r="W46" s="164"/>
      <c r="X46" s="164" t="s">
        <v>218</v>
      </c>
      <c r="Y46" s="164" t="s">
        <v>199</v>
      </c>
      <c r="Z46" s="166"/>
      <c r="AA46" s="166"/>
      <c r="AB46" s="166"/>
      <c r="AC46" s="166"/>
      <c r="AD46" s="166"/>
      <c r="AE46" s="166"/>
      <c r="AF46" s="166"/>
      <c r="AG46" s="166" t="s">
        <v>302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22.5" outlineLevel="1">
      <c r="A47" s="170">
        <v>38</v>
      </c>
      <c r="B47" s="171" t="s">
        <v>1028</v>
      </c>
      <c r="C47" s="172" t="s">
        <v>1130</v>
      </c>
      <c r="D47" s="173" t="s">
        <v>953</v>
      </c>
      <c r="E47" s="174">
        <v>2</v>
      </c>
      <c r="F47" s="175"/>
      <c r="G47" s="176">
        <f t="shared" si="7"/>
        <v>0</v>
      </c>
      <c r="H47" s="163">
        <v>0</v>
      </c>
      <c r="I47" s="164">
        <f t="shared" si="8"/>
        <v>0</v>
      </c>
      <c r="J47" s="163">
        <v>53.6</v>
      </c>
      <c r="K47" s="164">
        <f t="shared" si="9"/>
        <v>107.2</v>
      </c>
      <c r="L47" s="164">
        <v>21</v>
      </c>
      <c r="M47" s="164">
        <f t="shared" si="10"/>
        <v>0</v>
      </c>
      <c r="N47" s="165">
        <v>0</v>
      </c>
      <c r="O47" s="165">
        <f t="shared" si="11"/>
        <v>0</v>
      </c>
      <c r="P47" s="165">
        <v>0</v>
      </c>
      <c r="Q47" s="165">
        <f t="shared" si="12"/>
        <v>0</v>
      </c>
      <c r="R47" s="164"/>
      <c r="S47" s="164" t="s">
        <v>209</v>
      </c>
      <c r="T47" s="164" t="s">
        <v>197</v>
      </c>
      <c r="U47" s="164">
        <v>0</v>
      </c>
      <c r="V47" s="164">
        <f t="shared" si="13"/>
        <v>0</v>
      </c>
      <c r="W47" s="164"/>
      <c r="X47" s="164" t="s">
        <v>218</v>
      </c>
      <c r="Y47" s="164" t="s">
        <v>199</v>
      </c>
      <c r="Z47" s="166"/>
      <c r="AA47" s="166"/>
      <c r="AB47" s="166"/>
      <c r="AC47" s="166"/>
      <c r="AD47" s="166"/>
      <c r="AE47" s="166"/>
      <c r="AF47" s="166"/>
      <c r="AG47" s="166" t="s">
        <v>302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70">
        <v>39</v>
      </c>
      <c r="B48" s="171" t="s">
        <v>1031</v>
      </c>
      <c r="C48" s="172" t="s">
        <v>1155</v>
      </c>
      <c r="D48" s="173" t="s">
        <v>295</v>
      </c>
      <c r="E48" s="174">
        <v>40</v>
      </c>
      <c r="F48" s="175"/>
      <c r="G48" s="176">
        <f t="shared" si="7"/>
        <v>0</v>
      </c>
      <c r="H48" s="163">
        <v>0</v>
      </c>
      <c r="I48" s="164">
        <f t="shared" si="8"/>
        <v>0</v>
      </c>
      <c r="J48" s="163">
        <v>34</v>
      </c>
      <c r="K48" s="164">
        <f t="shared" si="9"/>
        <v>1360</v>
      </c>
      <c r="L48" s="164">
        <v>21</v>
      </c>
      <c r="M48" s="164">
        <f t="shared" si="10"/>
        <v>0</v>
      </c>
      <c r="N48" s="165">
        <v>0</v>
      </c>
      <c r="O48" s="165">
        <f t="shared" si="11"/>
        <v>0</v>
      </c>
      <c r="P48" s="165">
        <v>0</v>
      </c>
      <c r="Q48" s="165">
        <f t="shared" si="12"/>
        <v>0</v>
      </c>
      <c r="R48" s="164"/>
      <c r="S48" s="164" t="s">
        <v>209</v>
      </c>
      <c r="T48" s="164" t="s">
        <v>197</v>
      </c>
      <c r="U48" s="164">
        <v>0</v>
      </c>
      <c r="V48" s="164">
        <f t="shared" si="13"/>
        <v>0</v>
      </c>
      <c r="W48" s="164"/>
      <c r="X48" s="164" t="s">
        <v>218</v>
      </c>
      <c r="Y48" s="164" t="s">
        <v>199</v>
      </c>
      <c r="Z48" s="166"/>
      <c r="AA48" s="166"/>
      <c r="AB48" s="166"/>
      <c r="AC48" s="166"/>
      <c r="AD48" s="166"/>
      <c r="AE48" s="166"/>
      <c r="AF48" s="166"/>
      <c r="AG48" s="166" t="s">
        <v>302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70">
        <v>40</v>
      </c>
      <c r="B49" s="171" t="s">
        <v>1034</v>
      </c>
      <c r="C49" s="172" t="s">
        <v>1156</v>
      </c>
      <c r="D49" s="173" t="s">
        <v>295</v>
      </c>
      <c r="E49" s="174">
        <v>140</v>
      </c>
      <c r="F49" s="175"/>
      <c r="G49" s="176">
        <f t="shared" si="7"/>
        <v>0</v>
      </c>
      <c r="H49" s="163">
        <v>37</v>
      </c>
      <c r="I49" s="164">
        <f t="shared" si="8"/>
        <v>5180</v>
      </c>
      <c r="J49" s="163">
        <v>0</v>
      </c>
      <c r="K49" s="164">
        <f t="shared" si="9"/>
        <v>0</v>
      </c>
      <c r="L49" s="164">
        <v>21</v>
      </c>
      <c r="M49" s="164">
        <f t="shared" si="10"/>
        <v>0</v>
      </c>
      <c r="N49" s="165">
        <v>0</v>
      </c>
      <c r="O49" s="165">
        <f t="shared" si="11"/>
        <v>0</v>
      </c>
      <c r="P49" s="165">
        <v>0</v>
      </c>
      <c r="Q49" s="165">
        <f t="shared" si="12"/>
        <v>0</v>
      </c>
      <c r="R49" s="164"/>
      <c r="S49" s="164" t="s">
        <v>209</v>
      </c>
      <c r="T49" s="164" t="s">
        <v>197</v>
      </c>
      <c r="U49" s="164">
        <v>0</v>
      </c>
      <c r="V49" s="164">
        <f t="shared" si="13"/>
        <v>0</v>
      </c>
      <c r="W49" s="164"/>
      <c r="X49" s="164" t="s">
        <v>281</v>
      </c>
      <c r="Y49" s="164" t="s">
        <v>199</v>
      </c>
      <c r="Z49" s="166"/>
      <c r="AA49" s="166"/>
      <c r="AB49" s="166"/>
      <c r="AC49" s="166"/>
      <c r="AD49" s="166"/>
      <c r="AE49" s="166"/>
      <c r="AF49" s="166"/>
      <c r="AG49" s="166" t="s">
        <v>689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70">
        <v>41</v>
      </c>
      <c r="B50" s="171" t="s">
        <v>1036</v>
      </c>
      <c r="C50" s="172" t="s">
        <v>1157</v>
      </c>
      <c r="D50" s="173" t="s">
        <v>953</v>
      </c>
      <c r="E50" s="174">
        <v>1</v>
      </c>
      <c r="F50" s="175"/>
      <c r="G50" s="176">
        <f t="shared" si="7"/>
        <v>0</v>
      </c>
      <c r="H50" s="163">
        <v>0</v>
      </c>
      <c r="I50" s="164">
        <f t="shared" si="8"/>
        <v>0</v>
      </c>
      <c r="J50" s="163">
        <v>270</v>
      </c>
      <c r="K50" s="164">
        <f t="shared" si="9"/>
        <v>270</v>
      </c>
      <c r="L50" s="164">
        <v>21</v>
      </c>
      <c r="M50" s="164">
        <f t="shared" si="10"/>
        <v>0</v>
      </c>
      <c r="N50" s="165">
        <v>0</v>
      </c>
      <c r="O50" s="165">
        <f t="shared" si="11"/>
        <v>0</v>
      </c>
      <c r="P50" s="165">
        <v>0</v>
      </c>
      <c r="Q50" s="165">
        <f t="shared" si="12"/>
        <v>0</v>
      </c>
      <c r="R50" s="164"/>
      <c r="S50" s="164" t="s">
        <v>209</v>
      </c>
      <c r="T50" s="164" t="s">
        <v>197</v>
      </c>
      <c r="U50" s="164">
        <v>0</v>
      </c>
      <c r="V50" s="164">
        <f t="shared" si="13"/>
        <v>0</v>
      </c>
      <c r="W50" s="164"/>
      <c r="X50" s="164" t="s">
        <v>218</v>
      </c>
      <c r="Y50" s="164" t="s">
        <v>199</v>
      </c>
      <c r="Z50" s="166"/>
      <c r="AA50" s="166"/>
      <c r="AB50" s="166"/>
      <c r="AC50" s="166"/>
      <c r="AD50" s="166"/>
      <c r="AE50" s="166"/>
      <c r="AF50" s="166"/>
      <c r="AG50" s="166" t="s">
        <v>302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70">
        <v>42</v>
      </c>
      <c r="B51" s="171" t="s">
        <v>1038</v>
      </c>
      <c r="C51" s="172" t="s">
        <v>656</v>
      </c>
      <c r="D51" s="173" t="s">
        <v>844</v>
      </c>
      <c r="E51" s="174">
        <v>1</v>
      </c>
      <c r="F51" s="175"/>
      <c r="G51" s="176">
        <f t="shared" si="7"/>
        <v>0</v>
      </c>
      <c r="H51" s="163">
        <v>0</v>
      </c>
      <c r="I51" s="164">
        <f t="shared" si="8"/>
        <v>0</v>
      </c>
      <c r="J51" s="163">
        <v>550</v>
      </c>
      <c r="K51" s="164">
        <f t="shared" si="9"/>
        <v>550</v>
      </c>
      <c r="L51" s="164">
        <v>21</v>
      </c>
      <c r="M51" s="164">
        <f t="shared" si="10"/>
        <v>0</v>
      </c>
      <c r="N51" s="165">
        <v>0</v>
      </c>
      <c r="O51" s="165">
        <f t="shared" si="11"/>
        <v>0</v>
      </c>
      <c r="P51" s="165">
        <v>0</v>
      </c>
      <c r="Q51" s="165">
        <f t="shared" si="12"/>
        <v>0</v>
      </c>
      <c r="R51" s="164"/>
      <c r="S51" s="164" t="s">
        <v>209</v>
      </c>
      <c r="T51" s="164" t="s">
        <v>197</v>
      </c>
      <c r="U51" s="164">
        <v>0</v>
      </c>
      <c r="V51" s="164">
        <f t="shared" si="13"/>
        <v>0</v>
      </c>
      <c r="W51" s="164"/>
      <c r="X51" s="164" t="s">
        <v>218</v>
      </c>
      <c r="Y51" s="164" t="s">
        <v>199</v>
      </c>
      <c r="Z51" s="166"/>
      <c r="AA51" s="166"/>
      <c r="AB51" s="166"/>
      <c r="AC51" s="166"/>
      <c r="AD51" s="166"/>
      <c r="AE51" s="166"/>
      <c r="AF51" s="166"/>
      <c r="AG51" s="166" t="s">
        <v>302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70">
        <v>43</v>
      </c>
      <c r="B52" s="171" t="s">
        <v>1040</v>
      </c>
      <c r="C52" s="172" t="s">
        <v>1144</v>
      </c>
      <c r="D52" s="173" t="s">
        <v>844</v>
      </c>
      <c r="E52" s="174">
        <v>2</v>
      </c>
      <c r="F52" s="175"/>
      <c r="G52" s="176">
        <f t="shared" si="7"/>
        <v>0</v>
      </c>
      <c r="H52" s="163">
        <v>0</v>
      </c>
      <c r="I52" s="164">
        <f t="shared" si="8"/>
        <v>0</v>
      </c>
      <c r="J52" s="163">
        <v>550</v>
      </c>
      <c r="K52" s="164">
        <f t="shared" si="9"/>
        <v>1100</v>
      </c>
      <c r="L52" s="164">
        <v>21</v>
      </c>
      <c r="M52" s="164">
        <f t="shared" si="10"/>
        <v>0</v>
      </c>
      <c r="N52" s="165">
        <v>0</v>
      </c>
      <c r="O52" s="165">
        <f t="shared" si="11"/>
        <v>0</v>
      </c>
      <c r="P52" s="165">
        <v>0</v>
      </c>
      <c r="Q52" s="165">
        <f t="shared" si="12"/>
        <v>0</v>
      </c>
      <c r="R52" s="164"/>
      <c r="S52" s="164" t="s">
        <v>209</v>
      </c>
      <c r="T52" s="164" t="s">
        <v>197</v>
      </c>
      <c r="U52" s="164">
        <v>0</v>
      </c>
      <c r="V52" s="164">
        <f t="shared" si="13"/>
        <v>0</v>
      </c>
      <c r="W52" s="164"/>
      <c r="X52" s="164" t="s">
        <v>218</v>
      </c>
      <c r="Y52" s="164" t="s">
        <v>199</v>
      </c>
      <c r="Z52" s="166"/>
      <c r="AA52" s="166"/>
      <c r="AB52" s="166"/>
      <c r="AC52" s="166"/>
      <c r="AD52" s="166"/>
      <c r="AE52" s="166"/>
      <c r="AF52" s="166"/>
      <c r="AG52" s="166" t="s">
        <v>302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70">
        <v>44</v>
      </c>
      <c r="B53" s="171" t="s">
        <v>1042</v>
      </c>
      <c r="C53" s="172" t="s">
        <v>1145</v>
      </c>
      <c r="D53" s="173" t="s">
        <v>844</v>
      </c>
      <c r="E53" s="174">
        <v>2</v>
      </c>
      <c r="F53" s="175"/>
      <c r="G53" s="176">
        <f t="shared" si="7"/>
        <v>0</v>
      </c>
      <c r="H53" s="163">
        <v>0</v>
      </c>
      <c r="I53" s="164">
        <f t="shared" si="8"/>
        <v>0</v>
      </c>
      <c r="J53" s="163">
        <v>550</v>
      </c>
      <c r="K53" s="164">
        <f t="shared" si="9"/>
        <v>1100</v>
      </c>
      <c r="L53" s="164">
        <v>21</v>
      </c>
      <c r="M53" s="164">
        <f t="shared" si="10"/>
        <v>0</v>
      </c>
      <c r="N53" s="165">
        <v>0</v>
      </c>
      <c r="O53" s="165">
        <f t="shared" si="11"/>
        <v>0</v>
      </c>
      <c r="P53" s="165">
        <v>0</v>
      </c>
      <c r="Q53" s="165">
        <f t="shared" si="12"/>
        <v>0</v>
      </c>
      <c r="R53" s="164"/>
      <c r="S53" s="164" t="s">
        <v>209</v>
      </c>
      <c r="T53" s="164" t="s">
        <v>197</v>
      </c>
      <c r="U53" s="164">
        <v>0</v>
      </c>
      <c r="V53" s="164">
        <f t="shared" si="13"/>
        <v>0</v>
      </c>
      <c r="W53" s="164"/>
      <c r="X53" s="164" t="s">
        <v>218</v>
      </c>
      <c r="Y53" s="164" t="s">
        <v>199</v>
      </c>
      <c r="Z53" s="166"/>
      <c r="AA53" s="166"/>
      <c r="AB53" s="166"/>
      <c r="AC53" s="166"/>
      <c r="AD53" s="166"/>
      <c r="AE53" s="166"/>
      <c r="AF53" s="166"/>
      <c r="AG53" s="166" t="s">
        <v>302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22.5" outlineLevel="1">
      <c r="A54" s="170">
        <v>45</v>
      </c>
      <c r="B54" s="171" t="s">
        <v>1044</v>
      </c>
      <c r="C54" s="172" t="s">
        <v>1158</v>
      </c>
      <c r="D54" s="173" t="s">
        <v>844</v>
      </c>
      <c r="E54" s="174">
        <v>2</v>
      </c>
      <c r="F54" s="175"/>
      <c r="G54" s="176">
        <f t="shared" si="7"/>
        <v>0</v>
      </c>
      <c r="H54" s="163">
        <v>0</v>
      </c>
      <c r="I54" s="164">
        <f t="shared" si="8"/>
        <v>0</v>
      </c>
      <c r="J54" s="163">
        <v>750</v>
      </c>
      <c r="K54" s="164">
        <f t="shared" si="9"/>
        <v>1500</v>
      </c>
      <c r="L54" s="164">
        <v>21</v>
      </c>
      <c r="M54" s="164">
        <f t="shared" si="10"/>
        <v>0</v>
      </c>
      <c r="N54" s="165">
        <v>0</v>
      </c>
      <c r="O54" s="165">
        <f t="shared" si="11"/>
        <v>0</v>
      </c>
      <c r="P54" s="165">
        <v>0</v>
      </c>
      <c r="Q54" s="165">
        <f t="shared" si="12"/>
        <v>0</v>
      </c>
      <c r="R54" s="164"/>
      <c r="S54" s="164" t="s">
        <v>209</v>
      </c>
      <c r="T54" s="164" t="s">
        <v>197</v>
      </c>
      <c r="U54" s="164">
        <v>0</v>
      </c>
      <c r="V54" s="164">
        <f t="shared" si="13"/>
        <v>0</v>
      </c>
      <c r="W54" s="164"/>
      <c r="X54" s="164" t="s">
        <v>218</v>
      </c>
      <c r="Y54" s="164" t="s">
        <v>199</v>
      </c>
      <c r="Z54" s="166"/>
      <c r="AA54" s="166"/>
      <c r="AB54" s="166"/>
      <c r="AC54" s="166"/>
      <c r="AD54" s="166"/>
      <c r="AE54" s="166"/>
      <c r="AF54" s="166"/>
      <c r="AG54" s="166" t="s">
        <v>302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33" ht="12.75">
      <c r="A55" s="147" t="s">
        <v>191</v>
      </c>
      <c r="B55" s="148" t="s">
        <v>67</v>
      </c>
      <c r="C55" s="149" t="s">
        <v>69</v>
      </c>
      <c r="D55" s="150"/>
      <c r="E55" s="151"/>
      <c r="F55" s="152"/>
      <c r="G55" s="153">
        <f>SUMIF(AG56:AG70,"&lt;&gt;NOR",G56:G70)</f>
        <v>0</v>
      </c>
      <c r="H55" s="154"/>
      <c r="I55" s="154">
        <f>SUM(I56:I70)</f>
        <v>0</v>
      </c>
      <c r="J55" s="154"/>
      <c r="K55" s="154">
        <f>SUM(K56:K70)</f>
        <v>22811.199999999997</v>
      </c>
      <c r="L55" s="154"/>
      <c r="M55" s="154">
        <f>SUM(M56:M70)</f>
        <v>0</v>
      </c>
      <c r="N55" s="155"/>
      <c r="O55" s="155">
        <f>SUM(O56:O70)</f>
        <v>0</v>
      </c>
      <c r="P55" s="155"/>
      <c r="Q55" s="155">
        <f>SUM(Q56:Q70)</f>
        <v>0</v>
      </c>
      <c r="R55" s="154"/>
      <c r="S55" s="154"/>
      <c r="T55" s="154"/>
      <c r="U55" s="154"/>
      <c r="V55" s="154">
        <f>SUM(V56:V70)</f>
        <v>0</v>
      </c>
      <c r="W55" s="154"/>
      <c r="X55" s="154"/>
      <c r="Y55" s="154"/>
      <c r="AG55" s="1" t="s">
        <v>192</v>
      </c>
    </row>
    <row r="56" spans="1:60" ht="22.5" outlineLevel="1">
      <c r="A56" s="170">
        <v>46</v>
      </c>
      <c r="B56" s="171" t="s">
        <v>1046</v>
      </c>
      <c r="C56" s="172" t="s">
        <v>1159</v>
      </c>
      <c r="D56" s="173" t="s">
        <v>953</v>
      </c>
      <c r="E56" s="174">
        <v>1</v>
      </c>
      <c r="F56" s="175"/>
      <c r="G56" s="176">
        <f aca="true" t="shared" si="14" ref="G56:G70">ROUND(E56*F56,2)</f>
        <v>0</v>
      </c>
      <c r="H56" s="163">
        <v>0</v>
      </c>
      <c r="I56" s="164">
        <f aca="true" t="shared" si="15" ref="I56:I70">ROUND(E56*H56,2)</f>
        <v>0</v>
      </c>
      <c r="J56" s="163">
        <v>1953.4</v>
      </c>
      <c r="K56" s="164">
        <f aca="true" t="shared" si="16" ref="K56:K70">ROUND(E56*J56,2)</f>
        <v>1953.4</v>
      </c>
      <c r="L56" s="164">
        <v>21</v>
      </c>
      <c r="M56" s="164">
        <f aca="true" t="shared" si="17" ref="M56:M70">G56*(1+L56/100)</f>
        <v>0</v>
      </c>
      <c r="N56" s="165">
        <v>0</v>
      </c>
      <c r="O56" s="165">
        <f aca="true" t="shared" si="18" ref="O56:O70">ROUND(E56*N56,2)</f>
        <v>0</v>
      </c>
      <c r="P56" s="165">
        <v>0</v>
      </c>
      <c r="Q56" s="165">
        <f aca="true" t="shared" si="19" ref="Q56:Q70">ROUND(E56*P56,2)</f>
        <v>0</v>
      </c>
      <c r="R56" s="164"/>
      <c r="S56" s="164" t="s">
        <v>209</v>
      </c>
      <c r="T56" s="164" t="s">
        <v>197</v>
      </c>
      <c r="U56" s="164">
        <v>0</v>
      </c>
      <c r="V56" s="164">
        <f aca="true" t="shared" si="20" ref="V56:V70">ROUND(E56*U56,2)</f>
        <v>0</v>
      </c>
      <c r="W56" s="164"/>
      <c r="X56" s="164" t="s">
        <v>218</v>
      </c>
      <c r="Y56" s="164" t="s">
        <v>199</v>
      </c>
      <c r="Z56" s="166"/>
      <c r="AA56" s="166"/>
      <c r="AB56" s="166"/>
      <c r="AC56" s="166"/>
      <c r="AD56" s="166"/>
      <c r="AE56" s="166"/>
      <c r="AF56" s="166"/>
      <c r="AG56" s="166" t="s">
        <v>302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22.5" outlineLevel="1">
      <c r="A57" s="170">
        <v>47</v>
      </c>
      <c r="B57" s="171" t="s">
        <v>1048</v>
      </c>
      <c r="C57" s="172" t="s">
        <v>1160</v>
      </c>
      <c r="D57" s="173" t="s">
        <v>953</v>
      </c>
      <c r="E57" s="174">
        <v>1</v>
      </c>
      <c r="F57" s="175"/>
      <c r="G57" s="176">
        <f t="shared" si="14"/>
        <v>0</v>
      </c>
      <c r="H57" s="163">
        <v>0</v>
      </c>
      <c r="I57" s="164">
        <f t="shared" si="15"/>
        <v>0</v>
      </c>
      <c r="J57" s="163">
        <v>1937</v>
      </c>
      <c r="K57" s="164">
        <f t="shared" si="16"/>
        <v>1937</v>
      </c>
      <c r="L57" s="164">
        <v>21</v>
      </c>
      <c r="M57" s="164">
        <f t="shared" si="17"/>
        <v>0</v>
      </c>
      <c r="N57" s="165">
        <v>0</v>
      </c>
      <c r="O57" s="165">
        <f t="shared" si="18"/>
        <v>0</v>
      </c>
      <c r="P57" s="165">
        <v>0</v>
      </c>
      <c r="Q57" s="165">
        <f t="shared" si="19"/>
        <v>0</v>
      </c>
      <c r="R57" s="164"/>
      <c r="S57" s="164" t="s">
        <v>209</v>
      </c>
      <c r="T57" s="164" t="s">
        <v>197</v>
      </c>
      <c r="U57" s="164">
        <v>0</v>
      </c>
      <c r="V57" s="164">
        <f t="shared" si="20"/>
        <v>0</v>
      </c>
      <c r="W57" s="164"/>
      <c r="X57" s="164" t="s">
        <v>218</v>
      </c>
      <c r="Y57" s="164" t="s">
        <v>199</v>
      </c>
      <c r="Z57" s="166"/>
      <c r="AA57" s="166"/>
      <c r="AB57" s="166"/>
      <c r="AC57" s="166"/>
      <c r="AD57" s="166"/>
      <c r="AE57" s="166"/>
      <c r="AF57" s="166"/>
      <c r="AG57" s="166" t="s">
        <v>302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22.5" outlineLevel="1">
      <c r="A58" s="170">
        <v>48</v>
      </c>
      <c r="B58" s="171" t="s">
        <v>1050</v>
      </c>
      <c r="C58" s="172" t="s">
        <v>1161</v>
      </c>
      <c r="D58" s="173" t="s">
        <v>953</v>
      </c>
      <c r="E58" s="174">
        <v>4</v>
      </c>
      <c r="F58" s="175"/>
      <c r="G58" s="176">
        <f t="shared" si="14"/>
        <v>0</v>
      </c>
      <c r="H58" s="163">
        <v>0</v>
      </c>
      <c r="I58" s="164">
        <f t="shared" si="15"/>
        <v>0</v>
      </c>
      <c r="J58" s="163">
        <v>370</v>
      </c>
      <c r="K58" s="164">
        <f t="shared" si="16"/>
        <v>1480</v>
      </c>
      <c r="L58" s="164">
        <v>21</v>
      </c>
      <c r="M58" s="164">
        <f t="shared" si="17"/>
        <v>0</v>
      </c>
      <c r="N58" s="165">
        <v>0</v>
      </c>
      <c r="O58" s="165">
        <f t="shared" si="18"/>
        <v>0</v>
      </c>
      <c r="P58" s="165">
        <v>0</v>
      </c>
      <c r="Q58" s="165">
        <f t="shared" si="19"/>
        <v>0</v>
      </c>
      <c r="R58" s="164"/>
      <c r="S58" s="164" t="s">
        <v>209</v>
      </c>
      <c r="T58" s="164" t="s">
        <v>197</v>
      </c>
      <c r="U58" s="164">
        <v>0</v>
      </c>
      <c r="V58" s="164">
        <f t="shared" si="20"/>
        <v>0</v>
      </c>
      <c r="W58" s="164"/>
      <c r="X58" s="164" t="s">
        <v>218</v>
      </c>
      <c r="Y58" s="164" t="s">
        <v>199</v>
      </c>
      <c r="Z58" s="166"/>
      <c r="AA58" s="166"/>
      <c r="AB58" s="166"/>
      <c r="AC58" s="166"/>
      <c r="AD58" s="166"/>
      <c r="AE58" s="166"/>
      <c r="AF58" s="166"/>
      <c r="AG58" s="166" t="s">
        <v>302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70">
        <v>49</v>
      </c>
      <c r="B59" s="171" t="s">
        <v>1052</v>
      </c>
      <c r="C59" s="172" t="s">
        <v>1162</v>
      </c>
      <c r="D59" s="173" t="s">
        <v>295</v>
      </c>
      <c r="E59" s="174">
        <v>160</v>
      </c>
      <c r="F59" s="175"/>
      <c r="G59" s="176">
        <f t="shared" si="14"/>
        <v>0</v>
      </c>
      <c r="H59" s="163">
        <v>0</v>
      </c>
      <c r="I59" s="164">
        <f t="shared" si="15"/>
        <v>0</v>
      </c>
      <c r="J59" s="163">
        <v>40</v>
      </c>
      <c r="K59" s="164">
        <f t="shared" si="16"/>
        <v>6400</v>
      </c>
      <c r="L59" s="164">
        <v>21</v>
      </c>
      <c r="M59" s="164">
        <f t="shared" si="17"/>
        <v>0</v>
      </c>
      <c r="N59" s="165">
        <v>0</v>
      </c>
      <c r="O59" s="165">
        <f t="shared" si="18"/>
        <v>0</v>
      </c>
      <c r="P59" s="165">
        <v>0</v>
      </c>
      <c r="Q59" s="165">
        <f t="shared" si="19"/>
        <v>0</v>
      </c>
      <c r="R59" s="164"/>
      <c r="S59" s="164" t="s">
        <v>209</v>
      </c>
      <c r="T59" s="164" t="s">
        <v>197</v>
      </c>
      <c r="U59" s="164">
        <v>0</v>
      </c>
      <c r="V59" s="164">
        <f t="shared" si="20"/>
        <v>0</v>
      </c>
      <c r="W59" s="164"/>
      <c r="X59" s="164" t="s">
        <v>218</v>
      </c>
      <c r="Y59" s="164" t="s">
        <v>199</v>
      </c>
      <c r="Z59" s="166"/>
      <c r="AA59" s="166"/>
      <c r="AB59" s="166"/>
      <c r="AC59" s="166"/>
      <c r="AD59" s="166"/>
      <c r="AE59" s="166"/>
      <c r="AF59" s="166"/>
      <c r="AG59" s="166" t="s">
        <v>302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70">
        <v>50</v>
      </c>
      <c r="B60" s="171" t="s">
        <v>1054</v>
      </c>
      <c r="C60" s="172" t="s">
        <v>1163</v>
      </c>
      <c r="D60" s="173" t="s">
        <v>295</v>
      </c>
      <c r="E60" s="174">
        <v>50</v>
      </c>
      <c r="F60" s="175"/>
      <c r="G60" s="176">
        <f t="shared" si="14"/>
        <v>0</v>
      </c>
      <c r="H60" s="163">
        <v>0</v>
      </c>
      <c r="I60" s="164">
        <f t="shared" si="15"/>
        <v>0</v>
      </c>
      <c r="J60" s="163">
        <v>46</v>
      </c>
      <c r="K60" s="164">
        <f t="shared" si="16"/>
        <v>2300</v>
      </c>
      <c r="L60" s="164">
        <v>21</v>
      </c>
      <c r="M60" s="164">
        <f t="shared" si="17"/>
        <v>0</v>
      </c>
      <c r="N60" s="165">
        <v>0</v>
      </c>
      <c r="O60" s="165">
        <f t="shared" si="18"/>
        <v>0</v>
      </c>
      <c r="P60" s="165">
        <v>0</v>
      </c>
      <c r="Q60" s="165">
        <f t="shared" si="19"/>
        <v>0</v>
      </c>
      <c r="R60" s="164"/>
      <c r="S60" s="164" t="s">
        <v>209</v>
      </c>
      <c r="T60" s="164" t="s">
        <v>197</v>
      </c>
      <c r="U60" s="164">
        <v>0</v>
      </c>
      <c r="V60" s="164">
        <f t="shared" si="20"/>
        <v>0</v>
      </c>
      <c r="W60" s="164"/>
      <c r="X60" s="164" t="s">
        <v>218</v>
      </c>
      <c r="Y60" s="164" t="s">
        <v>199</v>
      </c>
      <c r="Z60" s="166"/>
      <c r="AA60" s="166"/>
      <c r="AB60" s="166"/>
      <c r="AC60" s="166"/>
      <c r="AD60" s="166"/>
      <c r="AE60" s="166"/>
      <c r="AF60" s="166"/>
      <c r="AG60" s="166" t="s">
        <v>302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70">
        <v>51</v>
      </c>
      <c r="B61" s="171" t="s">
        <v>1056</v>
      </c>
      <c r="C61" s="172" t="s">
        <v>1164</v>
      </c>
      <c r="D61" s="173" t="s">
        <v>953</v>
      </c>
      <c r="E61" s="174">
        <v>6</v>
      </c>
      <c r="F61" s="175"/>
      <c r="G61" s="176">
        <f t="shared" si="14"/>
        <v>0</v>
      </c>
      <c r="H61" s="163">
        <v>0</v>
      </c>
      <c r="I61" s="164">
        <f t="shared" si="15"/>
        <v>0</v>
      </c>
      <c r="J61" s="163">
        <v>18.3</v>
      </c>
      <c r="K61" s="164">
        <f t="shared" si="16"/>
        <v>109.8</v>
      </c>
      <c r="L61" s="164">
        <v>21</v>
      </c>
      <c r="M61" s="164">
        <f t="shared" si="17"/>
        <v>0</v>
      </c>
      <c r="N61" s="165">
        <v>0</v>
      </c>
      <c r="O61" s="165">
        <f t="shared" si="18"/>
        <v>0</v>
      </c>
      <c r="P61" s="165">
        <v>0</v>
      </c>
      <c r="Q61" s="165">
        <f t="shared" si="19"/>
        <v>0</v>
      </c>
      <c r="R61" s="164"/>
      <c r="S61" s="164" t="s">
        <v>209</v>
      </c>
      <c r="T61" s="164" t="s">
        <v>197</v>
      </c>
      <c r="U61" s="164">
        <v>0</v>
      </c>
      <c r="V61" s="164">
        <f t="shared" si="20"/>
        <v>0</v>
      </c>
      <c r="W61" s="164"/>
      <c r="X61" s="164" t="s">
        <v>218</v>
      </c>
      <c r="Y61" s="164" t="s">
        <v>199</v>
      </c>
      <c r="Z61" s="166"/>
      <c r="AA61" s="166"/>
      <c r="AB61" s="166"/>
      <c r="AC61" s="166"/>
      <c r="AD61" s="166"/>
      <c r="AE61" s="166"/>
      <c r="AF61" s="166"/>
      <c r="AG61" s="166" t="s">
        <v>302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22.5" outlineLevel="1">
      <c r="A62" s="170">
        <v>52</v>
      </c>
      <c r="B62" s="171" t="s">
        <v>1058</v>
      </c>
      <c r="C62" s="172" t="s">
        <v>1165</v>
      </c>
      <c r="D62" s="173" t="s">
        <v>953</v>
      </c>
      <c r="E62" s="174">
        <v>1</v>
      </c>
      <c r="F62" s="175"/>
      <c r="G62" s="176">
        <f t="shared" si="14"/>
        <v>0</v>
      </c>
      <c r="H62" s="163">
        <v>0</v>
      </c>
      <c r="I62" s="164">
        <f t="shared" si="15"/>
        <v>0</v>
      </c>
      <c r="J62" s="163">
        <v>1837</v>
      </c>
      <c r="K62" s="164">
        <f t="shared" si="16"/>
        <v>1837</v>
      </c>
      <c r="L62" s="164">
        <v>21</v>
      </c>
      <c r="M62" s="164">
        <f t="shared" si="17"/>
        <v>0</v>
      </c>
      <c r="N62" s="165">
        <v>0</v>
      </c>
      <c r="O62" s="165">
        <f t="shared" si="18"/>
        <v>0</v>
      </c>
      <c r="P62" s="165">
        <v>0</v>
      </c>
      <c r="Q62" s="165">
        <f t="shared" si="19"/>
        <v>0</v>
      </c>
      <c r="R62" s="164"/>
      <c r="S62" s="164" t="s">
        <v>209</v>
      </c>
      <c r="T62" s="164" t="s">
        <v>197</v>
      </c>
      <c r="U62" s="164">
        <v>0</v>
      </c>
      <c r="V62" s="164">
        <f t="shared" si="20"/>
        <v>0</v>
      </c>
      <c r="W62" s="164"/>
      <c r="X62" s="164" t="s">
        <v>218</v>
      </c>
      <c r="Y62" s="164" t="s">
        <v>199</v>
      </c>
      <c r="Z62" s="166"/>
      <c r="AA62" s="166"/>
      <c r="AB62" s="166"/>
      <c r="AC62" s="166"/>
      <c r="AD62" s="166"/>
      <c r="AE62" s="166"/>
      <c r="AF62" s="166"/>
      <c r="AG62" s="166" t="s">
        <v>302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75" outlineLevel="1">
      <c r="A63" s="170">
        <v>53</v>
      </c>
      <c r="B63" s="171" t="s">
        <v>1060</v>
      </c>
      <c r="C63" s="172" t="s">
        <v>1166</v>
      </c>
      <c r="D63" s="173" t="s">
        <v>953</v>
      </c>
      <c r="E63" s="174">
        <v>1</v>
      </c>
      <c r="F63" s="175"/>
      <c r="G63" s="176">
        <f t="shared" si="14"/>
        <v>0</v>
      </c>
      <c r="H63" s="163">
        <v>0</v>
      </c>
      <c r="I63" s="164">
        <f t="shared" si="15"/>
        <v>0</v>
      </c>
      <c r="J63" s="163">
        <v>534</v>
      </c>
      <c r="K63" s="164">
        <f t="shared" si="16"/>
        <v>534</v>
      </c>
      <c r="L63" s="164">
        <v>21</v>
      </c>
      <c r="M63" s="164">
        <f t="shared" si="17"/>
        <v>0</v>
      </c>
      <c r="N63" s="165">
        <v>0</v>
      </c>
      <c r="O63" s="165">
        <f t="shared" si="18"/>
        <v>0</v>
      </c>
      <c r="P63" s="165">
        <v>0</v>
      </c>
      <c r="Q63" s="165">
        <f t="shared" si="19"/>
        <v>0</v>
      </c>
      <c r="R63" s="164"/>
      <c r="S63" s="164" t="s">
        <v>209</v>
      </c>
      <c r="T63" s="164" t="s">
        <v>197</v>
      </c>
      <c r="U63" s="164">
        <v>0</v>
      </c>
      <c r="V63" s="164">
        <f t="shared" si="20"/>
        <v>0</v>
      </c>
      <c r="W63" s="164"/>
      <c r="X63" s="164" t="s">
        <v>218</v>
      </c>
      <c r="Y63" s="164" t="s">
        <v>199</v>
      </c>
      <c r="Z63" s="166"/>
      <c r="AA63" s="166"/>
      <c r="AB63" s="166"/>
      <c r="AC63" s="166"/>
      <c r="AD63" s="166"/>
      <c r="AE63" s="166"/>
      <c r="AF63" s="166"/>
      <c r="AG63" s="166" t="s">
        <v>302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1">
      <c r="A64" s="170">
        <v>54</v>
      </c>
      <c r="B64" s="171" t="s">
        <v>1062</v>
      </c>
      <c r="C64" s="172" t="s">
        <v>1167</v>
      </c>
      <c r="D64" s="173" t="s">
        <v>295</v>
      </c>
      <c r="E64" s="174">
        <v>40</v>
      </c>
      <c r="F64" s="175"/>
      <c r="G64" s="176">
        <f t="shared" si="14"/>
        <v>0</v>
      </c>
      <c r="H64" s="163">
        <v>0</v>
      </c>
      <c r="I64" s="164">
        <f t="shared" si="15"/>
        <v>0</v>
      </c>
      <c r="J64" s="163">
        <v>33</v>
      </c>
      <c r="K64" s="164">
        <f t="shared" si="16"/>
        <v>1320</v>
      </c>
      <c r="L64" s="164">
        <v>21</v>
      </c>
      <c r="M64" s="164">
        <f t="shared" si="17"/>
        <v>0</v>
      </c>
      <c r="N64" s="165">
        <v>0</v>
      </c>
      <c r="O64" s="165">
        <f t="shared" si="18"/>
        <v>0</v>
      </c>
      <c r="P64" s="165">
        <v>0</v>
      </c>
      <c r="Q64" s="165">
        <f t="shared" si="19"/>
        <v>0</v>
      </c>
      <c r="R64" s="164"/>
      <c r="S64" s="164" t="s">
        <v>209</v>
      </c>
      <c r="T64" s="164" t="s">
        <v>197</v>
      </c>
      <c r="U64" s="164">
        <v>0</v>
      </c>
      <c r="V64" s="164">
        <f t="shared" si="20"/>
        <v>0</v>
      </c>
      <c r="W64" s="164"/>
      <c r="X64" s="164" t="s">
        <v>218</v>
      </c>
      <c r="Y64" s="164" t="s">
        <v>199</v>
      </c>
      <c r="Z64" s="166"/>
      <c r="AA64" s="166"/>
      <c r="AB64" s="166"/>
      <c r="AC64" s="166"/>
      <c r="AD64" s="166"/>
      <c r="AE64" s="166"/>
      <c r="AF64" s="166"/>
      <c r="AG64" s="166" t="s">
        <v>302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70">
        <v>55</v>
      </c>
      <c r="B65" s="171" t="s">
        <v>1064</v>
      </c>
      <c r="C65" s="172" t="s">
        <v>1168</v>
      </c>
      <c r="D65" s="173" t="s">
        <v>295</v>
      </c>
      <c r="E65" s="174">
        <v>40</v>
      </c>
      <c r="F65" s="175"/>
      <c r="G65" s="176">
        <f t="shared" si="14"/>
        <v>0</v>
      </c>
      <c r="H65" s="163">
        <v>0</v>
      </c>
      <c r="I65" s="164">
        <f t="shared" si="15"/>
        <v>0</v>
      </c>
      <c r="J65" s="163">
        <v>33</v>
      </c>
      <c r="K65" s="164">
        <f t="shared" si="16"/>
        <v>1320</v>
      </c>
      <c r="L65" s="164">
        <v>21</v>
      </c>
      <c r="M65" s="164">
        <f t="shared" si="17"/>
        <v>0</v>
      </c>
      <c r="N65" s="165">
        <v>0</v>
      </c>
      <c r="O65" s="165">
        <f t="shared" si="18"/>
        <v>0</v>
      </c>
      <c r="P65" s="165">
        <v>0</v>
      </c>
      <c r="Q65" s="165">
        <f t="shared" si="19"/>
        <v>0</v>
      </c>
      <c r="R65" s="164"/>
      <c r="S65" s="164" t="s">
        <v>209</v>
      </c>
      <c r="T65" s="164" t="s">
        <v>197</v>
      </c>
      <c r="U65" s="164">
        <v>0</v>
      </c>
      <c r="V65" s="164">
        <f t="shared" si="20"/>
        <v>0</v>
      </c>
      <c r="W65" s="164"/>
      <c r="X65" s="164" t="s">
        <v>218</v>
      </c>
      <c r="Y65" s="164" t="s">
        <v>199</v>
      </c>
      <c r="Z65" s="166"/>
      <c r="AA65" s="166"/>
      <c r="AB65" s="166"/>
      <c r="AC65" s="166"/>
      <c r="AD65" s="166"/>
      <c r="AE65" s="166"/>
      <c r="AF65" s="166"/>
      <c r="AG65" s="166" t="s">
        <v>302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75" outlineLevel="1">
      <c r="A66" s="170">
        <v>56</v>
      </c>
      <c r="B66" s="171" t="s">
        <v>1066</v>
      </c>
      <c r="C66" s="172" t="s">
        <v>1169</v>
      </c>
      <c r="D66" s="173" t="s">
        <v>953</v>
      </c>
      <c r="E66" s="174">
        <v>1</v>
      </c>
      <c r="F66" s="175"/>
      <c r="G66" s="176">
        <f t="shared" si="14"/>
        <v>0</v>
      </c>
      <c r="H66" s="163">
        <v>0</v>
      </c>
      <c r="I66" s="164">
        <f t="shared" si="15"/>
        <v>0</v>
      </c>
      <c r="J66" s="163">
        <v>270</v>
      </c>
      <c r="K66" s="164">
        <f t="shared" si="16"/>
        <v>270</v>
      </c>
      <c r="L66" s="164">
        <v>21</v>
      </c>
      <c r="M66" s="164">
        <f t="shared" si="17"/>
        <v>0</v>
      </c>
      <c r="N66" s="165">
        <v>0</v>
      </c>
      <c r="O66" s="165">
        <f t="shared" si="18"/>
        <v>0</v>
      </c>
      <c r="P66" s="165">
        <v>0</v>
      </c>
      <c r="Q66" s="165">
        <f t="shared" si="19"/>
        <v>0</v>
      </c>
      <c r="R66" s="164"/>
      <c r="S66" s="164" t="s">
        <v>209</v>
      </c>
      <c r="T66" s="164" t="s">
        <v>197</v>
      </c>
      <c r="U66" s="164">
        <v>0</v>
      </c>
      <c r="V66" s="164">
        <f t="shared" si="20"/>
        <v>0</v>
      </c>
      <c r="W66" s="164"/>
      <c r="X66" s="164" t="s">
        <v>218</v>
      </c>
      <c r="Y66" s="164" t="s">
        <v>199</v>
      </c>
      <c r="Z66" s="166"/>
      <c r="AA66" s="166"/>
      <c r="AB66" s="166"/>
      <c r="AC66" s="166"/>
      <c r="AD66" s="166"/>
      <c r="AE66" s="166"/>
      <c r="AF66" s="166"/>
      <c r="AG66" s="166" t="s">
        <v>302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12.75" outlineLevel="1">
      <c r="A67" s="170">
        <v>57</v>
      </c>
      <c r="B67" s="171" t="s">
        <v>1068</v>
      </c>
      <c r="C67" s="172" t="s">
        <v>656</v>
      </c>
      <c r="D67" s="173" t="s">
        <v>844</v>
      </c>
      <c r="E67" s="174">
        <v>1</v>
      </c>
      <c r="F67" s="175"/>
      <c r="G67" s="176">
        <f t="shared" si="14"/>
        <v>0</v>
      </c>
      <c r="H67" s="163">
        <v>0</v>
      </c>
      <c r="I67" s="164">
        <f t="shared" si="15"/>
        <v>0</v>
      </c>
      <c r="J67" s="163">
        <v>550</v>
      </c>
      <c r="K67" s="164">
        <f t="shared" si="16"/>
        <v>550</v>
      </c>
      <c r="L67" s="164">
        <v>21</v>
      </c>
      <c r="M67" s="164">
        <f t="shared" si="17"/>
        <v>0</v>
      </c>
      <c r="N67" s="165">
        <v>0</v>
      </c>
      <c r="O67" s="165">
        <f t="shared" si="18"/>
        <v>0</v>
      </c>
      <c r="P67" s="165">
        <v>0</v>
      </c>
      <c r="Q67" s="165">
        <f t="shared" si="19"/>
        <v>0</v>
      </c>
      <c r="R67" s="164"/>
      <c r="S67" s="164" t="s">
        <v>209</v>
      </c>
      <c r="T67" s="164" t="s">
        <v>197</v>
      </c>
      <c r="U67" s="164">
        <v>0</v>
      </c>
      <c r="V67" s="164">
        <f t="shared" si="20"/>
        <v>0</v>
      </c>
      <c r="W67" s="164"/>
      <c r="X67" s="164" t="s">
        <v>218</v>
      </c>
      <c r="Y67" s="164" t="s">
        <v>199</v>
      </c>
      <c r="Z67" s="166"/>
      <c r="AA67" s="166"/>
      <c r="AB67" s="166"/>
      <c r="AC67" s="166"/>
      <c r="AD67" s="166"/>
      <c r="AE67" s="166"/>
      <c r="AF67" s="166"/>
      <c r="AG67" s="166" t="s">
        <v>302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12.75" outlineLevel="1">
      <c r="A68" s="170">
        <v>58</v>
      </c>
      <c r="B68" s="171" t="s">
        <v>1070</v>
      </c>
      <c r="C68" s="172" t="s">
        <v>1170</v>
      </c>
      <c r="D68" s="173" t="s">
        <v>953</v>
      </c>
      <c r="E68" s="174">
        <v>2</v>
      </c>
      <c r="F68" s="175"/>
      <c r="G68" s="176">
        <f t="shared" si="14"/>
        <v>0</v>
      </c>
      <c r="H68" s="163">
        <v>0</v>
      </c>
      <c r="I68" s="164">
        <f t="shared" si="15"/>
        <v>0</v>
      </c>
      <c r="J68" s="163">
        <v>100</v>
      </c>
      <c r="K68" s="164">
        <f t="shared" si="16"/>
        <v>200</v>
      </c>
      <c r="L68" s="164">
        <v>21</v>
      </c>
      <c r="M68" s="164">
        <f t="shared" si="17"/>
        <v>0</v>
      </c>
      <c r="N68" s="165">
        <v>0</v>
      </c>
      <c r="O68" s="165">
        <f t="shared" si="18"/>
        <v>0</v>
      </c>
      <c r="P68" s="165">
        <v>0</v>
      </c>
      <c r="Q68" s="165">
        <f t="shared" si="19"/>
        <v>0</v>
      </c>
      <c r="R68" s="164"/>
      <c r="S68" s="164" t="s">
        <v>209</v>
      </c>
      <c r="T68" s="164" t="s">
        <v>197</v>
      </c>
      <c r="U68" s="164">
        <v>0</v>
      </c>
      <c r="V68" s="164">
        <f t="shared" si="20"/>
        <v>0</v>
      </c>
      <c r="W68" s="164"/>
      <c r="X68" s="164" t="s">
        <v>218</v>
      </c>
      <c r="Y68" s="164" t="s">
        <v>199</v>
      </c>
      <c r="Z68" s="166"/>
      <c r="AA68" s="166"/>
      <c r="AB68" s="166"/>
      <c r="AC68" s="166"/>
      <c r="AD68" s="166"/>
      <c r="AE68" s="166"/>
      <c r="AF68" s="166"/>
      <c r="AG68" s="166" t="s">
        <v>302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12.75" outlineLevel="1">
      <c r="A69" s="170">
        <v>59</v>
      </c>
      <c r="B69" s="171" t="s">
        <v>1072</v>
      </c>
      <c r="C69" s="172" t="s">
        <v>1145</v>
      </c>
      <c r="D69" s="173" t="s">
        <v>844</v>
      </c>
      <c r="E69" s="174">
        <v>2</v>
      </c>
      <c r="F69" s="175"/>
      <c r="G69" s="176">
        <f t="shared" si="14"/>
        <v>0</v>
      </c>
      <c r="H69" s="163">
        <v>0</v>
      </c>
      <c r="I69" s="164">
        <f t="shared" si="15"/>
        <v>0</v>
      </c>
      <c r="J69" s="163">
        <v>550</v>
      </c>
      <c r="K69" s="164">
        <f t="shared" si="16"/>
        <v>1100</v>
      </c>
      <c r="L69" s="164">
        <v>21</v>
      </c>
      <c r="M69" s="164">
        <f t="shared" si="17"/>
        <v>0</v>
      </c>
      <c r="N69" s="165">
        <v>0</v>
      </c>
      <c r="O69" s="165">
        <f t="shared" si="18"/>
        <v>0</v>
      </c>
      <c r="P69" s="165">
        <v>0</v>
      </c>
      <c r="Q69" s="165">
        <f t="shared" si="19"/>
        <v>0</v>
      </c>
      <c r="R69" s="164"/>
      <c r="S69" s="164" t="s">
        <v>209</v>
      </c>
      <c r="T69" s="164" t="s">
        <v>197</v>
      </c>
      <c r="U69" s="164">
        <v>0</v>
      </c>
      <c r="V69" s="164">
        <f t="shared" si="20"/>
        <v>0</v>
      </c>
      <c r="W69" s="164"/>
      <c r="X69" s="164" t="s">
        <v>218</v>
      </c>
      <c r="Y69" s="164" t="s">
        <v>199</v>
      </c>
      <c r="Z69" s="166"/>
      <c r="AA69" s="166"/>
      <c r="AB69" s="166"/>
      <c r="AC69" s="166"/>
      <c r="AD69" s="166"/>
      <c r="AE69" s="166"/>
      <c r="AF69" s="166"/>
      <c r="AG69" s="166" t="s">
        <v>302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22.5" outlineLevel="1">
      <c r="A70" s="170">
        <v>60</v>
      </c>
      <c r="B70" s="171" t="s">
        <v>1074</v>
      </c>
      <c r="C70" s="172" t="s">
        <v>1158</v>
      </c>
      <c r="D70" s="173" t="s">
        <v>844</v>
      </c>
      <c r="E70" s="174">
        <v>2</v>
      </c>
      <c r="F70" s="175"/>
      <c r="G70" s="176">
        <f t="shared" si="14"/>
        <v>0</v>
      </c>
      <c r="H70" s="163">
        <v>0</v>
      </c>
      <c r="I70" s="164">
        <f t="shared" si="15"/>
        <v>0</v>
      </c>
      <c r="J70" s="163">
        <v>750</v>
      </c>
      <c r="K70" s="164">
        <f t="shared" si="16"/>
        <v>1500</v>
      </c>
      <c r="L70" s="164">
        <v>21</v>
      </c>
      <c r="M70" s="164">
        <f t="shared" si="17"/>
        <v>0</v>
      </c>
      <c r="N70" s="165">
        <v>0</v>
      </c>
      <c r="O70" s="165">
        <f t="shared" si="18"/>
        <v>0</v>
      </c>
      <c r="P70" s="165">
        <v>0</v>
      </c>
      <c r="Q70" s="165">
        <f t="shared" si="19"/>
        <v>0</v>
      </c>
      <c r="R70" s="164"/>
      <c r="S70" s="164" t="s">
        <v>209</v>
      </c>
      <c r="T70" s="164" t="s">
        <v>197</v>
      </c>
      <c r="U70" s="164">
        <v>0</v>
      </c>
      <c r="V70" s="164">
        <f t="shared" si="20"/>
        <v>0</v>
      </c>
      <c r="W70" s="164"/>
      <c r="X70" s="164" t="s">
        <v>218</v>
      </c>
      <c r="Y70" s="164" t="s">
        <v>199</v>
      </c>
      <c r="Z70" s="166"/>
      <c r="AA70" s="166"/>
      <c r="AB70" s="166"/>
      <c r="AC70" s="166"/>
      <c r="AD70" s="166"/>
      <c r="AE70" s="166"/>
      <c r="AF70" s="166"/>
      <c r="AG70" s="166" t="s">
        <v>302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33" ht="25.5">
      <c r="A71" s="147" t="s">
        <v>191</v>
      </c>
      <c r="B71" s="148" t="s">
        <v>70</v>
      </c>
      <c r="C71" s="149" t="s">
        <v>71</v>
      </c>
      <c r="D71" s="150"/>
      <c r="E71" s="151"/>
      <c r="F71" s="152"/>
      <c r="G71" s="153">
        <f>SUMIF(AG72:AG88,"&lt;&gt;NOR",G72:G88)</f>
        <v>0</v>
      </c>
      <c r="H71" s="154"/>
      <c r="I71" s="154">
        <f>SUM(I72:I88)</f>
        <v>3000</v>
      </c>
      <c r="J71" s="154"/>
      <c r="K71" s="154">
        <f>SUM(K72:K88)</f>
        <v>67513.9</v>
      </c>
      <c r="L71" s="154"/>
      <c r="M71" s="154">
        <f>SUM(M72:M88)</f>
        <v>0</v>
      </c>
      <c r="N71" s="155"/>
      <c r="O71" s="155">
        <f>SUM(O72:O88)</f>
        <v>0</v>
      </c>
      <c r="P71" s="155"/>
      <c r="Q71" s="155">
        <f>SUM(Q72:Q88)</f>
        <v>0</v>
      </c>
      <c r="R71" s="154"/>
      <c r="S71" s="154"/>
      <c r="T71" s="154"/>
      <c r="U71" s="154"/>
      <c r="V71" s="154">
        <f>SUM(V72:V88)</f>
        <v>0</v>
      </c>
      <c r="W71" s="154"/>
      <c r="X71" s="154"/>
      <c r="Y71" s="154"/>
      <c r="AG71" s="1" t="s">
        <v>192</v>
      </c>
    </row>
    <row r="72" spans="1:60" ht="33.75" outlineLevel="1">
      <c r="A72" s="170">
        <v>61</v>
      </c>
      <c r="B72" s="171" t="s">
        <v>1076</v>
      </c>
      <c r="C72" s="172" t="s">
        <v>1171</v>
      </c>
      <c r="D72" s="173" t="s">
        <v>953</v>
      </c>
      <c r="E72" s="174">
        <v>1</v>
      </c>
      <c r="F72" s="175"/>
      <c r="G72" s="176">
        <f aca="true" t="shared" si="21" ref="G72:G88">ROUND(E72*F72,2)</f>
        <v>0</v>
      </c>
      <c r="H72" s="163">
        <v>0</v>
      </c>
      <c r="I72" s="164">
        <f aca="true" t="shared" si="22" ref="I72:I88">ROUND(E72*H72,2)</f>
        <v>0</v>
      </c>
      <c r="J72" s="163">
        <v>7330</v>
      </c>
      <c r="K72" s="164">
        <f aca="true" t="shared" si="23" ref="K72:K88">ROUND(E72*J72,2)</f>
        <v>7330</v>
      </c>
      <c r="L72" s="164">
        <v>21</v>
      </c>
      <c r="M72" s="164">
        <f aca="true" t="shared" si="24" ref="M72:M88">G72*(1+L72/100)</f>
        <v>0</v>
      </c>
      <c r="N72" s="165">
        <v>0</v>
      </c>
      <c r="O72" s="165">
        <f aca="true" t="shared" si="25" ref="O72:O88">ROUND(E72*N72,2)</f>
        <v>0</v>
      </c>
      <c r="P72" s="165">
        <v>0</v>
      </c>
      <c r="Q72" s="165">
        <f aca="true" t="shared" si="26" ref="Q72:Q88">ROUND(E72*P72,2)</f>
        <v>0</v>
      </c>
      <c r="R72" s="164"/>
      <c r="S72" s="164" t="s">
        <v>209</v>
      </c>
      <c r="T72" s="164" t="s">
        <v>197</v>
      </c>
      <c r="U72" s="164">
        <v>0</v>
      </c>
      <c r="V72" s="164">
        <f aca="true" t="shared" si="27" ref="V72:V88">ROUND(E72*U72,2)</f>
        <v>0</v>
      </c>
      <c r="W72" s="164"/>
      <c r="X72" s="164" t="s">
        <v>218</v>
      </c>
      <c r="Y72" s="164" t="s">
        <v>199</v>
      </c>
      <c r="Z72" s="166"/>
      <c r="AA72" s="166"/>
      <c r="AB72" s="166"/>
      <c r="AC72" s="166"/>
      <c r="AD72" s="166"/>
      <c r="AE72" s="166"/>
      <c r="AF72" s="166"/>
      <c r="AG72" s="166" t="s">
        <v>302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70">
        <v>62</v>
      </c>
      <c r="B73" s="171" t="s">
        <v>1078</v>
      </c>
      <c r="C73" s="172" t="s">
        <v>1172</v>
      </c>
      <c r="D73" s="173" t="s">
        <v>953</v>
      </c>
      <c r="E73" s="174">
        <v>1</v>
      </c>
      <c r="F73" s="175"/>
      <c r="G73" s="176">
        <f t="shared" si="21"/>
        <v>0</v>
      </c>
      <c r="H73" s="163">
        <v>0</v>
      </c>
      <c r="I73" s="164">
        <f t="shared" si="22"/>
        <v>0</v>
      </c>
      <c r="J73" s="163">
        <v>3600</v>
      </c>
      <c r="K73" s="164">
        <f t="shared" si="23"/>
        <v>3600</v>
      </c>
      <c r="L73" s="164">
        <v>21</v>
      </c>
      <c r="M73" s="164">
        <f t="shared" si="24"/>
        <v>0</v>
      </c>
      <c r="N73" s="165">
        <v>0</v>
      </c>
      <c r="O73" s="165">
        <f t="shared" si="25"/>
        <v>0</v>
      </c>
      <c r="P73" s="165">
        <v>0</v>
      </c>
      <c r="Q73" s="165">
        <f t="shared" si="26"/>
        <v>0</v>
      </c>
      <c r="R73" s="164"/>
      <c r="S73" s="164" t="s">
        <v>209</v>
      </c>
      <c r="T73" s="164" t="s">
        <v>197</v>
      </c>
      <c r="U73" s="164">
        <v>0</v>
      </c>
      <c r="V73" s="164">
        <f t="shared" si="27"/>
        <v>0</v>
      </c>
      <c r="W73" s="164"/>
      <c r="X73" s="164" t="s">
        <v>218</v>
      </c>
      <c r="Y73" s="164" t="s">
        <v>199</v>
      </c>
      <c r="Z73" s="166"/>
      <c r="AA73" s="166"/>
      <c r="AB73" s="166"/>
      <c r="AC73" s="166"/>
      <c r="AD73" s="166"/>
      <c r="AE73" s="166"/>
      <c r="AF73" s="166"/>
      <c r="AG73" s="166" t="s">
        <v>302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outlineLevel="1">
      <c r="A74" s="170">
        <v>63</v>
      </c>
      <c r="B74" s="171" t="s">
        <v>1080</v>
      </c>
      <c r="C74" s="172" t="s">
        <v>1173</v>
      </c>
      <c r="D74" s="173" t="s">
        <v>953</v>
      </c>
      <c r="E74" s="174">
        <v>1</v>
      </c>
      <c r="F74" s="175"/>
      <c r="G74" s="176">
        <f t="shared" si="21"/>
        <v>0</v>
      </c>
      <c r="H74" s="163">
        <v>0</v>
      </c>
      <c r="I74" s="164">
        <f t="shared" si="22"/>
        <v>0</v>
      </c>
      <c r="J74" s="163">
        <v>1600</v>
      </c>
      <c r="K74" s="164">
        <f t="shared" si="23"/>
        <v>1600</v>
      </c>
      <c r="L74" s="164">
        <v>21</v>
      </c>
      <c r="M74" s="164">
        <f t="shared" si="24"/>
        <v>0</v>
      </c>
      <c r="N74" s="165">
        <v>0</v>
      </c>
      <c r="O74" s="165">
        <f t="shared" si="25"/>
        <v>0</v>
      </c>
      <c r="P74" s="165">
        <v>0</v>
      </c>
      <c r="Q74" s="165">
        <f t="shared" si="26"/>
        <v>0</v>
      </c>
      <c r="R74" s="164"/>
      <c r="S74" s="164" t="s">
        <v>209</v>
      </c>
      <c r="T74" s="164" t="s">
        <v>197</v>
      </c>
      <c r="U74" s="164">
        <v>0</v>
      </c>
      <c r="V74" s="164">
        <f t="shared" si="27"/>
        <v>0</v>
      </c>
      <c r="W74" s="164"/>
      <c r="X74" s="164" t="s">
        <v>218</v>
      </c>
      <c r="Y74" s="164" t="s">
        <v>199</v>
      </c>
      <c r="Z74" s="166"/>
      <c r="AA74" s="166"/>
      <c r="AB74" s="166"/>
      <c r="AC74" s="166"/>
      <c r="AD74" s="166"/>
      <c r="AE74" s="166"/>
      <c r="AF74" s="166"/>
      <c r="AG74" s="166" t="s">
        <v>302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22.5" outlineLevel="1">
      <c r="A75" s="170">
        <v>64</v>
      </c>
      <c r="B75" s="171" t="s">
        <v>1082</v>
      </c>
      <c r="C75" s="172" t="s">
        <v>1174</v>
      </c>
      <c r="D75" s="173" t="s">
        <v>953</v>
      </c>
      <c r="E75" s="174">
        <v>7</v>
      </c>
      <c r="F75" s="175"/>
      <c r="G75" s="176">
        <f t="shared" si="21"/>
        <v>0</v>
      </c>
      <c r="H75" s="163">
        <v>0</v>
      </c>
      <c r="I75" s="164">
        <f t="shared" si="22"/>
        <v>0</v>
      </c>
      <c r="J75" s="163">
        <v>1695</v>
      </c>
      <c r="K75" s="164">
        <f t="shared" si="23"/>
        <v>11865</v>
      </c>
      <c r="L75" s="164">
        <v>21</v>
      </c>
      <c r="M75" s="164">
        <f t="shared" si="24"/>
        <v>0</v>
      </c>
      <c r="N75" s="165">
        <v>0</v>
      </c>
      <c r="O75" s="165">
        <f t="shared" si="25"/>
        <v>0</v>
      </c>
      <c r="P75" s="165">
        <v>0</v>
      </c>
      <c r="Q75" s="165">
        <f t="shared" si="26"/>
        <v>0</v>
      </c>
      <c r="R75" s="164"/>
      <c r="S75" s="164" t="s">
        <v>209</v>
      </c>
      <c r="T75" s="164" t="s">
        <v>197</v>
      </c>
      <c r="U75" s="164">
        <v>0</v>
      </c>
      <c r="V75" s="164">
        <f t="shared" si="27"/>
        <v>0</v>
      </c>
      <c r="W75" s="164"/>
      <c r="X75" s="164" t="s">
        <v>218</v>
      </c>
      <c r="Y75" s="164" t="s">
        <v>199</v>
      </c>
      <c r="Z75" s="166"/>
      <c r="AA75" s="166"/>
      <c r="AB75" s="166"/>
      <c r="AC75" s="166"/>
      <c r="AD75" s="166"/>
      <c r="AE75" s="166"/>
      <c r="AF75" s="166"/>
      <c r="AG75" s="166" t="s">
        <v>302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22.5" outlineLevel="1">
      <c r="A76" s="170">
        <v>65</v>
      </c>
      <c r="B76" s="171" t="s">
        <v>1084</v>
      </c>
      <c r="C76" s="172" t="s">
        <v>1175</v>
      </c>
      <c r="D76" s="173" t="s">
        <v>953</v>
      </c>
      <c r="E76" s="174">
        <v>1</v>
      </c>
      <c r="F76" s="175"/>
      <c r="G76" s="176">
        <f t="shared" si="21"/>
        <v>0</v>
      </c>
      <c r="H76" s="163">
        <v>0</v>
      </c>
      <c r="I76" s="164">
        <f t="shared" si="22"/>
        <v>0</v>
      </c>
      <c r="J76" s="163">
        <v>1695</v>
      </c>
      <c r="K76" s="164">
        <f t="shared" si="23"/>
        <v>1695</v>
      </c>
      <c r="L76" s="164">
        <v>21</v>
      </c>
      <c r="M76" s="164">
        <f t="shared" si="24"/>
        <v>0</v>
      </c>
      <c r="N76" s="165">
        <v>0</v>
      </c>
      <c r="O76" s="165">
        <f t="shared" si="25"/>
        <v>0</v>
      </c>
      <c r="P76" s="165">
        <v>0</v>
      </c>
      <c r="Q76" s="165">
        <f t="shared" si="26"/>
        <v>0</v>
      </c>
      <c r="R76" s="164"/>
      <c r="S76" s="164" t="s">
        <v>209</v>
      </c>
      <c r="T76" s="164" t="s">
        <v>197</v>
      </c>
      <c r="U76" s="164">
        <v>0</v>
      </c>
      <c r="V76" s="164">
        <f t="shared" si="27"/>
        <v>0</v>
      </c>
      <c r="W76" s="164"/>
      <c r="X76" s="164" t="s">
        <v>218</v>
      </c>
      <c r="Y76" s="164" t="s">
        <v>199</v>
      </c>
      <c r="Z76" s="166"/>
      <c r="AA76" s="166"/>
      <c r="AB76" s="166"/>
      <c r="AC76" s="166"/>
      <c r="AD76" s="166"/>
      <c r="AE76" s="166"/>
      <c r="AF76" s="166"/>
      <c r="AG76" s="166" t="s">
        <v>302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22.5" outlineLevel="1">
      <c r="A77" s="170">
        <v>66</v>
      </c>
      <c r="B77" s="171" t="s">
        <v>1086</v>
      </c>
      <c r="C77" s="172" t="s">
        <v>1176</v>
      </c>
      <c r="D77" s="173" t="s">
        <v>953</v>
      </c>
      <c r="E77" s="174">
        <v>1</v>
      </c>
      <c r="F77" s="175"/>
      <c r="G77" s="176">
        <f t="shared" si="21"/>
        <v>0</v>
      </c>
      <c r="H77" s="163">
        <v>0</v>
      </c>
      <c r="I77" s="164">
        <f t="shared" si="22"/>
        <v>0</v>
      </c>
      <c r="J77" s="163">
        <v>5405</v>
      </c>
      <c r="K77" s="164">
        <f t="shared" si="23"/>
        <v>5405</v>
      </c>
      <c r="L77" s="164">
        <v>21</v>
      </c>
      <c r="M77" s="164">
        <f t="shared" si="24"/>
        <v>0</v>
      </c>
      <c r="N77" s="165">
        <v>0</v>
      </c>
      <c r="O77" s="165">
        <f t="shared" si="25"/>
        <v>0</v>
      </c>
      <c r="P77" s="165">
        <v>0</v>
      </c>
      <c r="Q77" s="165">
        <f t="shared" si="26"/>
        <v>0</v>
      </c>
      <c r="R77" s="164"/>
      <c r="S77" s="164" t="s">
        <v>209</v>
      </c>
      <c r="T77" s="164" t="s">
        <v>197</v>
      </c>
      <c r="U77" s="164">
        <v>0</v>
      </c>
      <c r="V77" s="164">
        <f t="shared" si="27"/>
        <v>0</v>
      </c>
      <c r="W77" s="164"/>
      <c r="X77" s="164" t="s">
        <v>218</v>
      </c>
      <c r="Y77" s="164" t="s">
        <v>199</v>
      </c>
      <c r="Z77" s="166"/>
      <c r="AA77" s="166"/>
      <c r="AB77" s="166"/>
      <c r="AC77" s="166"/>
      <c r="AD77" s="166"/>
      <c r="AE77" s="166"/>
      <c r="AF77" s="166"/>
      <c r="AG77" s="166" t="s">
        <v>302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22.5" outlineLevel="1">
      <c r="A78" s="170">
        <v>67</v>
      </c>
      <c r="B78" s="171" t="s">
        <v>1088</v>
      </c>
      <c r="C78" s="172" t="s">
        <v>1177</v>
      </c>
      <c r="D78" s="173" t="s">
        <v>953</v>
      </c>
      <c r="E78" s="174">
        <v>2</v>
      </c>
      <c r="F78" s="175"/>
      <c r="G78" s="176">
        <f t="shared" si="21"/>
        <v>0</v>
      </c>
      <c r="H78" s="163">
        <v>0</v>
      </c>
      <c r="I78" s="164">
        <f t="shared" si="22"/>
        <v>0</v>
      </c>
      <c r="J78" s="163">
        <v>1135</v>
      </c>
      <c r="K78" s="164">
        <f t="shared" si="23"/>
        <v>2270</v>
      </c>
      <c r="L78" s="164">
        <v>21</v>
      </c>
      <c r="M78" s="164">
        <f t="shared" si="24"/>
        <v>0</v>
      </c>
      <c r="N78" s="165">
        <v>0</v>
      </c>
      <c r="O78" s="165">
        <f t="shared" si="25"/>
        <v>0</v>
      </c>
      <c r="P78" s="165">
        <v>0</v>
      </c>
      <c r="Q78" s="165">
        <f t="shared" si="26"/>
        <v>0</v>
      </c>
      <c r="R78" s="164"/>
      <c r="S78" s="164" t="s">
        <v>209</v>
      </c>
      <c r="T78" s="164" t="s">
        <v>197</v>
      </c>
      <c r="U78" s="164">
        <v>0</v>
      </c>
      <c r="V78" s="164">
        <f t="shared" si="27"/>
        <v>0</v>
      </c>
      <c r="W78" s="164"/>
      <c r="X78" s="164" t="s">
        <v>218</v>
      </c>
      <c r="Y78" s="164" t="s">
        <v>199</v>
      </c>
      <c r="Z78" s="166"/>
      <c r="AA78" s="166"/>
      <c r="AB78" s="166"/>
      <c r="AC78" s="166"/>
      <c r="AD78" s="166"/>
      <c r="AE78" s="166"/>
      <c r="AF78" s="166"/>
      <c r="AG78" s="166" t="s">
        <v>302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22.5" outlineLevel="1">
      <c r="A79" s="170">
        <v>68</v>
      </c>
      <c r="B79" s="171" t="s">
        <v>1090</v>
      </c>
      <c r="C79" s="172" t="s">
        <v>1178</v>
      </c>
      <c r="D79" s="173" t="s">
        <v>953</v>
      </c>
      <c r="E79" s="174">
        <v>1</v>
      </c>
      <c r="F79" s="175"/>
      <c r="G79" s="176">
        <f t="shared" si="21"/>
        <v>0</v>
      </c>
      <c r="H79" s="163">
        <v>0</v>
      </c>
      <c r="I79" s="164">
        <f t="shared" si="22"/>
        <v>0</v>
      </c>
      <c r="J79" s="163">
        <v>2090</v>
      </c>
      <c r="K79" s="164">
        <f t="shared" si="23"/>
        <v>2090</v>
      </c>
      <c r="L79" s="164">
        <v>21</v>
      </c>
      <c r="M79" s="164">
        <f t="shared" si="24"/>
        <v>0</v>
      </c>
      <c r="N79" s="165">
        <v>0</v>
      </c>
      <c r="O79" s="165">
        <f t="shared" si="25"/>
        <v>0</v>
      </c>
      <c r="P79" s="165">
        <v>0</v>
      </c>
      <c r="Q79" s="165">
        <f t="shared" si="26"/>
        <v>0</v>
      </c>
      <c r="R79" s="164"/>
      <c r="S79" s="164" t="s">
        <v>209</v>
      </c>
      <c r="T79" s="164" t="s">
        <v>197</v>
      </c>
      <c r="U79" s="164">
        <v>0</v>
      </c>
      <c r="V79" s="164">
        <f t="shared" si="27"/>
        <v>0</v>
      </c>
      <c r="W79" s="164"/>
      <c r="X79" s="164" t="s">
        <v>218</v>
      </c>
      <c r="Y79" s="164" t="s">
        <v>199</v>
      </c>
      <c r="Z79" s="166"/>
      <c r="AA79" s="166"/>
      <c r="AB79" s="166"/>
      <c r="AC79" s="166"/>
      <c r="AD79" s="166"/>
      <c r="AE79" s="166"/>
      <c r="AF79" s="166"/>
      <c r="AG79" s="166" t="s">
        <v>302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12.75" outlineLevel="1">
      <c r="A80" s="170">
        <v>69</v>
      </c>
      <c r="B80" s="171" t="s">
        <v>1092</v>
      </c>
      <c r="C80" s="172" t="s">
        <v>1179</v>
      </c>
      <c r="D80" s="173" t="s">
        <v>953</v>
      </c>
      <c r="E80" s="174">
        <v>1</v>
      </c>
      <c r="F80" s="175"/>
      <c r="G80" s="176">
        <f t="shared" si="21"/>
        <v>0</v>
      </c>
      <c r="H80" s="163">
        <v>0</v>
      </c>
      <c r="I80" s="164">
        <f t="shared" si="22"/>
        <v>0</v>
      </c>
      <c r="J80" s="163">
        <v>1960.9</v>
      </c>
      <c r="K80" s="164">
        <f t="shared" si="23"/>
        <v>1960.9</v>
      </c>
      <c r="L80" s="164">
        <v>21</v>
      </c>
      <c r="M80" s="164">
        <f t="shared" si="24"/>
        <v>0</v>
      </c>
      <c r="N80" s="165">
        <v>0</v>
      </c>
      <c r="O80" s="165">
        <f t="shared" si="25"/>
        <v>0</v>
      </c>
      <c r="P80" s="165">
        <v>0</v>
      </c>
      <c r="Q80" s="165">
        <f t="shared" si="26"/>
        <v>0</v>
      </c>
      <c r="R80" s="164"/>
      <c r="S80" s="164" t="s">
        <v>209</v>
      </c>
      <c r="T80" s="164" t="s">
        <v>197</v>
      </c>
      <c r="U80" s="164">
        <v>0</v>
      </c>
      <c r="V80" s="164">
        <f t="shared" si="27"/>
        <v>0</v>
      </c>
      <c r="W80" s="164"/>
      <c r="X80" s="164" t="s">
        <v>218</v>
      </c>
      <c r="Y80" s="164" t="s">
        <v>199</v>
      </c>
      <c r="Z80" s="166"/>
      <c r="AA80" s="166"/>
      <c r="AB80" s="166"/>
      <c r="AC80" s="166"/>
      <c r="AD80" s="166"/>
      <c r="AE80" s="166"/>
      <c r="AF80" s="166"/>
      <c r="AG80" s="166" t="s">
        <v>302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12.75" outlineLevel="1">
      <c r="A81" s="170">
        <v>70</v>
      </c>
      <c r="B81" s="171" t="s">
        <v>1094</v>
      </c>
      <c r="C81" s="172" t="s">
        <v>1180</v>
      </c>
      <c r="D81" s="173" t="s">
        <v>1181</v>
      </c>
      <c r="E81" s="174">
        <v>1</v>
      </c>
      <c r="F81" s="175"/>
      <c r="G81" s="176">
        <f t="shared" si="21"/>
        <v>0</v>
      </c>
      <c r="H81" s="163">
        <v>3000</v>
      </c>
      <c r="I81" s="164">
        <f t="shared" si="22"/>
        <v>3000</v>
      </c>
      <c r="J81" s="163">
        <v>0</v>
      </c>
      <c r="K81" s="164">
        <f t="shared" si="23"/>
        <v>0</v>
      </c>
      <c r="L81" s="164">
        <v>21</v>
      </c>
      <c r="M81" s="164">
        <f t="shared" si="24"/>
        <v>0</v>
      </c>
      <c r="N81" s="165">
        <v>0</v>
      </c>
      <c r="O81" s="165">
        <f t="shared" si="25"/>
        <v>0</v>
      </c>
      <c r="P81" s="165">
        <v>0</v>
      </c>
      <c r="Q81" s="165">
        <f t="shared" si="26"/>
        <v>0</v>
      </c>
      <c r="R81" s="164"/>
      <c r="S81" s="164" t="s">
        <v>209</v>
      </c>
      <c r="T81" s="164" t="s">
        <v>197</v>
      </c>
      <c r="U81" s="164">
        <v>0</v>
      </c>
      <c r="V81" s="164">
        <f t="shared" si="27"/>
        <v>0</v>
      </c>
      <c r="W81" s="164"/>
      <c r="X81" s="164" t="s">
        <v>281</v>
      </c>
      <c r="Y81" s="164" t="s">
        <v>199</v>
      </c>
      <c r="Z81" s="166"/>
      <c r="AA81" s="166"/>
      <c r="AB81" s="166"/>
      <c r="AC81" s="166"/>
      <c r="AD81" s="166"/>
      <c r="AE81" s="166"/>
      <c r="AF81" s="166"/>
      <c r="AG81" s="166" t="s">
        <v>689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70">
        <v>71</v>
      </c>
      <c r="B82" s="171" t="s">
        <v>1096</v>
      </c>
      <c r="C82" s="172" t="s">
        <v>1182</v>
      </c>
      <c r="D82" s="173" t="s">
        <v>295</v>
      </c>
      <c r="E82" s="174">
        <v>420</v>
      </c>
      <c r="F82" s="175"/>
      <c r="G82" s="176">
        <f t="shared" si="21"/>
        <v>0</v>
      </c>
      <c r="H82" s="163">
        <v>0</v>
      </c>
      <c r="I82" s="164">
        <f t="shared" si="22"/>
        <v>0</v>
      </c>
      <c r="J82" s="163">
        <v>31.4</v>
      </c>
      <c r="K82" s="164">
        <f t="shared" si="23"/>
        <v>13188</v>
      </c>
      <c r="L82" s="164">
        <v>21</v>
      </c>
      <c r="M82" s="164">
        <f t="shared" si="24"/>
        <v>0</v>
      </c>
      <c r="N82" s="165">
        <v>0</v>
      </c>
      <c r="O82" s="165">
        <f t="shared" si="25"/>
        <v>0</v>
      </c>
      <c r="P82" s="165">
        <v>0</v>
      </c>
      <c r="Q82" s="165">
        <f t="shared" si="26"/>
        <v>0</v>
      </c>
      <c r="R82" s="164"/>
      <c r="S82" s="164" t="s">
        <v>209</v>
      </c>
      <c r="T82" s="164" t="s">
        <v>197</v>
      </c>
      <c r="U82" s="164">
        <v>0</v>
      </c>
      <c r="V82" s="164">
        <f t="shared" si="27"/>
        <v>0</v>
      </c>
      <c r="W82" s="164"/>
      <c r="X82" s="164" t="s">
        <v>218</v>
      </c>
      <c r="Y82" s="164" t="s">
        <v>199</v>
      </c>
      <c r="Z82" s="166"/>
      <c r="AA82" s="166"/>
      <c r="AB82" s="166"/>
      <c r="AC82" s="166"/>
      <c r="AD82" s="166"/>
      <c r="AE82" s="166"/>
      <c r="AF82" s="166"/>
      <c r="AG82" s="166" t="s">
        <v>302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1">
      <c r="A83" s="170">
        <v>72</v>
      </c>
      <c r="B83" s="171" t="s">
        <v>1098</v>
      </c>
      <c r="C83" s="172" t="s">
        <v>1167</v>
      </c>
      <c r="D83" s="173" t="s">
        <v>295</v>
      </c>
      <c r="E83" s="174">
        <v>30</v>
      </c>
      <c r="F83" s="175"/>
      <c r="G83" s="176">
        <f t="shared" si="21"/>
        <v>0</v>
      </c>
      <c r="H83" s="163">
        <v>0</v>
      </c>
      <c r="I83" s="164">
        <f t="shared" si="22"/>
        <v>0</v>
      </c>
      <c r="J83" s="163">
        <v>43</v>
      </c>
      <c r="K83" s="164">
        <f t="shared" si="23"/>
        <v>1290</v>
      </c>
      <c r="L83" s="164">
        <v>21</v>
      </c>
      <c r="M83" s="164">
        <f t="shared" si="24"/>
        <v>0</v>
      </c>
      <c r="N83" s="165">
        <v>0</v>
      </c>
      <c r="O83" s="165">
        <f t="shared" si="25"/>
        <v>0</v>
      </c>
      <c r="P83" s="165">
        <v>0</v>
      </c>
      <c r="Q83" s="165">
        <f t="shared" si="26"/>
        <v>0</v>
      </c>
      <c r="R83" s="164"/>
      <c r="S83" s="164" t="s">
        <v>209</v>
      </c>
      <c r="T83" s="164" t="s">
        <v>197</v>
      </c>
      <c r="U83" s="164">
        <v>0</v>
      </c>
      <c r="V83" s="164">
        <f t="shared" si="27"/>
        <v>0</v>
      </c>
      <c r="W83" s="164"/>
      <c r="X83" s="164" t="s">
        <v>218</v>
      </c>
      <c r="Y83" s="164" t="s">
        <v>199</v>
      </c>
      <c r="Z83" s="166"/>
      <c r="AA83" s="166"/>
      <c r="AB83" s="166"/>
      <c r="AC83" s="166"/>
      <c r="AD83" s="166"/>
      <c r="AE83" s="166"/>
      <c r="AF83" s="166"/>
      <c r="AG83" s="166" t="s">
        <v>302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70">
        <v>73</v>
      </c>
      <c r="B84" s="171" t="s">
        <v>1100</v>
      </c>
      <c r="C84" s="172" t="s">
        <v>1157</v>
      </c>
      <c r="D84" s="173" t="s">
        <v>953</v>
      </c>
      <c r="E84" s="174">
        <v>1</v>
      </c>
      <c r="F84" s="175"/>
      <c r="G84" s="176">
        <f t="shared" si="21"/>
        <v>0</v>
      </c>
      <c r="H84" s="163">
        <v>0</v>
      </c>
      <c r="I84" s="164">
        <f t="shared" si="22"/>
        <v>0</v>
      </c>
      <c r="J84" s="163">
        <v>270</v>
      </c>
      <c r="K84" s="164">
        <f t="shared" si="23"/>
        <v>270</v>
      </c>
      <c r="L84" s="164">
        <v>21</v>
      </c>
      <c r="M84" s="164">
        <f t="shared" si="24"/>
        <v>0</v>
      </c>
      <c r="N84" s="165">
        <v>0</v>
      </c>
      <c r="O84" s="165">
        <f t="shared" si="25"/>
        <v>0</v>
      </c>
      <c r="P84" s="165">
        <v>0</v>
      </c>
      <c r="Q84" s="165">
        <f t="shared" si="26"/>
        <v>0</v>
      </c>
      <c r="R84" s="164"/>
      <c r="S84" s="164" t="s">
        <v>209</v>
      </c>
      <c r="T84" s="164" t="s">
        <v>197</v>
      </c>
      <c r="U84" s="164">
        <v>0</v>
      </c>
      <c r="V84" s="164">
        <f t="shared" si="27"/>
        <v>0</v>
      </c>
      <c r="W84" s="164"/>
      <c r="X84" s="164" t="s">
        <v>218</v>
      </c>
      <c r="Y84" s="164" t="s">
        <v>199</v>
      </c>
      <c r="Z84" s="166"/>
      <c r="AA84" s="166"/>
      <c r="AB84" s="166"/>
      <c r="AC84" s="166"/>
      <c r="AD84" s="166"/>
      <c r="AE84" s="166"/>
      <c r="AF84" s="166"/>
      <c r="AG84" s="166" t="s">
        <v>302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70">
        <v>74</v>
      </c>
      <c r="B85" s="171" t="s">
        <v>1102</v>
      </c>
      <c r="C85" s="172" t="s">
        <v>656</v>
      </c>
      <c r="D85" s="173" t="s">
        <v>844</v>
      </c>
      <c r="E85" s="174">
        <v>3</v>
      </c>
      <c r="F85" s="175"/>
      <c r="G85" s="176">
        <f t="shared" si="21"/>
        <v>0</v>
      </c>
      <c r="H85" s="163">
        <v>0</v>
      </c>
      <c r="I85" s="164">
        <f t="shared" si="22"/>
        <v>0</v>
      </c>
      <c r="J85" s="163">
        <v>550</v>
      </c>
      <c r="K85" s="164">
        <f t="shared" si="23"/>
        <v>1650</v>
      </c>
      <c r="L85" s="164">
        <v>21</v>
      </c>
      <c r="M85" s="164">
        <f t="shared" si="24"/>
        <v>0</v>
      </c>
      <c r="N85" s="165">
        <v>0</v>
      </c>
      <c r="O85" s="165">
        <f t="shared" si="25"/>
        <v>0</v>
      </c>
      <c r="P85" s="165">
        <v>0</v>
      </c>
      <c r="Q85" s="165">
        <f t="shared" si="26"/>
        <v>0</v>
      </c>
      <c r="R85" s="164"/>
      <c r="S85" s="164" t="s">
        <v>209</v>
      </c>
      <c r="T85" s="164" t="s">
        <v>197</v>
      </c>
      <c r="U85" s="164">
        <v>0</v>
      </c>
      <c r="V85" s="164">
        <f t="shared" si="27"/>
        <v>0</v>
      </c>
      <c r="W85" s="164"/>
      <c r="X85" s="164" t="s">
        <v>218</v>
      </c>
      <c r="Y85" s="164" t="s">
        <v>199</v>
      </c>
      <c r="Z85" s="166"/>
      <c r="AA85" s="166"/>
      <c r="AB85" s="166"/>
      <c r="AC85" s="166"/>
      <c r="AD85" s="166"/>
      <c r="AE85" s="166"/>
      <c r="AF85" s="166"/>
      <c r="AG85" s="166" t="s">
        <v>302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70">
        <v>75</v>
      </c>
      <c r="B86" s="171" t="s">
        <v>1104</v>
      </c>
      <c r="C86" s="172" t="s">
        <v>1144</v>
      </c>
      <c r="D86" s="173" t="s">
        <v>844</v>
      </c>
      <c r="E86" s="174">
        <v>6</v>
      </c>
      <c r="F86" s="175"/>
      <c r="G86" s="176">
        <f t="shared" si="21"/>
        <v>0</v>
      </c>
      <c r="H86" s="163">
        <v>0</v>
      </c>
      <c r="I86" s="164">
        <f t="shared" si="22"/>
        <v>0</v>
      </c>
      <c r="J86" s="163">
        <v>550</v>
      </c>
      <c r="K86" s="164">
        <f t="shared" si="23"/>
        <v>3300</v>
      </c>
      <c r="L86" s="164">
        <v>21</v>
      </c>
      <c r="M86" s="164">
        <f t="shared" si="24"/>
        <v>0</v>
      </c>
      <c r="N86" s="165">
        <v>0</v>
      </c>
      <c r="O86" s="165">
        <f t="shared" si="25"/>
        <v>0</v>
      </c>
      <c r="P86" s="165">
        <v>0</v>
      </c>
      <c r="Q86" s="165">
        <f t="shared" si="26"/>
        <v>0</v>
      </c>
      <c r="R86" s="164"/>
      <c r="S86" s="164" t="s">
        <v>209</v>
      </c>
      <c r="T86" s="164" t="s">
        <v>197</v>
      </c>
      <c r="U86" s="164">
        <v>0</v>
      </c>
      <c r="V86" s="164">
        <f t="shared" si="27"/>
        <v>0</v>
      </c>
      <c r="W86" s="164"/>
      <c r="X86" s="164" t="s">
        <v>218</v>
      </c>
      <c r="Y86" s="164" t="s">
        <v>199</v>
      </c>
      <c r="Z86" s="166"/>
      <c r="AA86" s="166"/>
      <c r="AB86" s="166"/>
      <c r="AC86" s="166"/>
      <c r="AD86" s="166"/>
      <c r="AE86" s="166"/>
      <c r="AF86" s="166"/>
      <c r="AG86" s="166" t="s">
        <v>302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1">
      <c r="A87" s="170">
        <v>76</v>
      </c>
      <c r="B87" s="171" t="s">
        <v>1106</v>
      </c>
      <c r="C87" s="172" t="s">
        <v>1145</v>
      </c>
      <c r="D87" s="173" t="s">
        <v>844</v>
      </c>
      <c r="E87" s="174">
        <v>10</v>
      </c>
      <c r="F87" s="175"/>
      <c r="G87" s="176">
        <f t="shared" si="21"/>
        <v>0</v>
      </c>
      <c r="H87" s="163">
        <v>0</v>
      </c>
      <c r="I87" s="164">
        <f t="shared" si="22"/>
        <v>0</v>
      </c>
      <c r="J87" s="163">
        <v>550</v>
      </c>
      <c r="K87" s="164">
        <f t="shared" si="23"/>
        <v>5500</v>
      </c>
      <c r="L87" s="164">
        <v>21</v>
      </c>
      <c r="M87" s="164">
        <f t="shared" si="24"/>
        <v>0</v>
      </c>
      <c r="N87" s="165">
        <v>0</v>
      </c>
      <c r="O87" s="165">
        <f t="shared" si="25"/>
        <v>0</v>
      </c>
      <c r="P87" s="165">
        <v>0</v>
      </c>
      <c r="Q87" s="165">
        <f t="shared" si="26"/>
        <v>0</v>
      </c>
      <c r="R87" s="164"/>
      <c r="S87" s="164" t="s">
        <v>209</v>
      </c>
      <c r="T87" s="164" t="s">
        <v>197</v>
      </c>
      <c r="U87" s="164">
        <v>0</v>
      </c>
      <c r="V87" s="164">
        <f t="shared" si="27"/>
        <v>0</v>
      </c>
      <c r="W87" s="164"/>
      <c r="X87" s="164" t="s">
        <v>218</v>
      </c>
      <c r="Y87" s="164" t="s">
        <v>199</v>
      </c>
      <c r="Z87" s="166"/>
      <c r="AA87" s="166"/>
      <c r="AB87" s="166"/>
      <c r="AC87" s="166"/>
      <c r="AD87" s="166"/>
      <c r="AE87" s="166"/>
      <c r="AF87" s="166"/>
      <c r="AG87" s="166" t="s">
        <v>302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70">
        <v>77</v>
      </c>
      <c r="B88" s="171" t="s">
        <v>1108</v>
      </c>
      <c r="C88" s="172" t="s">
        <v>1146</v>
      </c>
      <c r="D88" s="173" t="s">
        <v>844</v>
      </c>
      <c r="E88" s="174">
        <v>6</v>
      </c>
      <c r="F88" s="175"/>
      <c r="G88" s="176">
        <f t="shared" si="21"/>
        <v>0</v>
      </c>
      <c r="H88" s="163">
        <v>0</v>
      </c>
      <c r="I88" s="164">
        <f t="shared" si="22"/>
        <v>0</v>
      </c>
      <c r="J88" s="163">
        <v>750</v>
      </c>
      <c r="K88" s="164">
        <f t="shared" si="23"/>
        <v>4500</v>
      </c>
      <c r="L88" s="164">
        <v>21</v>
      </c>
      <c r="M88" s="164">
        <f t="shared" si="24"/>
        <v>0</v>
      </c>
      <c r="N88" s="165">
        <v>0</v>
      </c>
      <c r="O88" s="165">
        <f t="shared" si="25"/>
        <v>0</v>
      </c>
      <c r="P88" s="165">
        <v>0</v>
      </c>
      <c r="Q88" s="165">
        <f t="shared" si="26"/>
        <v>0</v>
      </c>
      <c r="R88" s="164"/>
      <c r="S88" s="164" t="s">
        <v>209</v>
      </c>
      <c r="T88" s="164" t="s">
        <v>197</v>
      </c>
      <c r="U88" s="164">
        <v>0</v>
      </c>
      <c r="V88" s="164">
        <f t="shared" si="27"/>
        <v>0</v>
      </c>
      <c r="W88" s="164"/>
      <c r="X88" s="164" t="s">
        <v>218</v>
      </c>
      <c r="Y88" s="164" t="s">
        <v>199</v>
      </c>
      <c r="Z88" s="166"/>
      <c r="AA88" s="166"/>
      <c r="AB88" s="166"/>
      <c r="AC88" s="166"/>
      <c r="AD88" s="166"/>
      <c r="AE88" s="166"/>
      <c r="AF88" s="166"/>
      <c r="AG88" s="166" t="s">
        <v>302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33" ht="12.75">
      <c r="A89" s="147" t="s">
        <v>191</v>
      </c>
      <c r="B89" s="148" t="s">
        <v>72</v>
      </c>
      <c r="C89" s="149" t="s">
        <v>73</v>
      </c>
      <c r="D89" s="150"/>
      <c r="E89" s="151"/>
      <c r="F89" s="152"/>
      <c r="G89" s="153">
        <f>SUMIF(AG90:AG125,"&lt;&gt;NOR",G90:G125)</f>
        <v>0</v>
      </c>
      <c r="H89" s="154"/>
      <c r="I89" s="154">
        <f>SUM(I90:I125)</f>
        <v>0</v>
      </c>
      <c r="J89" s="154"/>
      <c r="K89" s="154">
        <f>SUM(K90:K125)</f>
        <v>77867.81999999999</v>
      </c>
      <c r="L89" s="154"/>
      <c r="M89" s="154">
        <f>SUM(M90:M125)</f>
        <v>0</v>
      </c>
      <c r="N89" s="155"/>
      <c r="O89" s="155">
        <f>SUM(O90:O125)</f>
        <v>0</v>
      </c>
      <c r="P89" s="155"/>
      <c r="Q89" s="155">
        <f>SUM(Q90:Q125)</f>
        <v>0</v>
      </c>
      <c r="R89" s="154"/>
      <c r="S89" s="154"/>
      <c r="T89" s="154"/>
      <c r="U89" s="154"/>
      <c r="V89" s="154">
        <f>SUM(V90:V125)</f>
        <v>6.140000000000001</v>
      </c>
      <c r="W89" s="154"/>
      <c r="X89" s="154"/>
      <c r="Y89" s="154"/>
      <c r="AG89" s="1" t="s">
        <v>192</v>
      </c>
    </row>
    <row r="90" spans="1:60" ht="12.75" outlineLevel="1">
      <c r="A90" s="170">
        <v>78</v>
      </c>
      <c r="B90" s="171" t="s">
        <v>1110</v>
      </c>
      <c r="C90" s="172" t="s">
        <v>1183</v>
      </c>
      <c r="D90" s="173" t="s">
        <v>295</v>
      </c>
      <c r="E90" s="174">
        <v>45</v>
      </c>
      <c r="F90" s="175"/>
      <c r="G90" s="176">
        <f aca="true" t="shared" si="28" ref="G90:G125">ROUND(E90*F90,2)</f>
        <v>0</v>
      </c>
      <c r="H90" s="163">
        <v>0</v>
      </c>
      <c r="I90" s="164">
        <f aca="true" t="shared" si="29" ref="I90:I125">ROUND(E90*H90,2)</f>
        <v>0</v>
      </c>
      <c r="J90" s="163">
        <v>32.4</v>
      </c>
      <c r="K90" s="164">
        <f aca="true" t="shared" si="30" ref="K90:K125">ROUND(E90*J90,2)</f>
        <v>1458</v>
      </c>
      <c r="L90" s="164">
        <v>21</v>
      </c>
      <c r="M90" s="164">
        <f aca="true" t="shared" si="31" ref="M90:M125">G90*(1+L90/100)</f>
        <v>0</v>
      </c>
      <c r="N90" s="165">
        <v>0</v>
      </c>
      <c r="O90" s="165">
        <f aca="true" t="shared" si="32" ref="O90:O125">ROUND(E90*N90,2)</f>
        <v>0</v>
      </c>
      <c r="P90" s="165">
        <v>0</v>
      </c>
      <c r="Q90" s="165">
        <f aca="true" t="shared" si="33" ref="Q90:Q125">ROUND(E90*P90,2)</f>
        <v>0</v>
      </c>
      <c r="R90" s="164"/>
      <c r="S90" s="164" t="s">
        <v>209</v>
      </c>
      <c r="T90" s="164" t="s">
        <v>197</v>
      </c>
      <c r="U90" s="164">
        <v>0</v>
      </c>
      <c r="V90" s="164">
        <f aca="true" t="shared" si="34" ref="V90:V125">ROUND(E90*U90,2)</f>
        <v>0</v>
      </c>
      <c r="W90" s="164"/>
      <c r="X90" s="164" t="s">
        <v>218</v>
      </c>
      <c r="Y90" s="164" t="s">
        <v>199</v>
      </c>
      <c r="Z90" s="166"/>
      <c r="AA90" s="166"/>
      <c r="AB90" s="166"/>
      <c r="AC90" s="166"/>
      <c r="AD90" s="166"/>
      <c r="AE90" s="166"/>
      <c r="AF90" s="166"/>
      <c r="AG90" s="166" t="s">
        <v>302</v>
      </c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1">
      <c r="A91" s="170">
        <v>79</v>
      </c>
      <c r="B91" s="171" t="s">
        <v>1112</v>
      </c>
      <c r="C91" s="172" t="s">
        <v>1184</v>
      </c>
      <c r="D91" s="173" t="s">
        <v>295</v>
      </c>
      <c r="E91" s="174">
        <v>80</v>
      </c>
      <c r="F91" s="175"/>
      <c r="G91" s="176">
        <f t="shared" si="28"/>
        <v>0</v>
      </c>
      <c r="H91" s="163">
        <v>0</v>
      </c>
      <c r="I91" s="164">
        <f t="shared" si="29"/>
        <v>0</v>
      </c>
      <c r="J91" s="163">
        <v>37</v>
      </c>
      <c r="K91" s="164">
        <f t="shared" si="30"/>
        <v>2960</v>
      </c>
      <c r="L91" s="164">
        <v>21</v>
      </c>
      <c r="M91" s="164">
        <f t="shared" si="31"/>
        <v>0</v>
      </c>
      <c r="N91" s="165">
        <v>0</v>
      </c>
      <c r="O91" s="165">
        <f t="shared" si="32"/>
        <v>0</v>
      </c>
      <c r="P91" s="165">
        <v>0</v>
      </c>
      <c r="Q91" s="165">
        <f t="shared" si="33"/>
        <v>0</v>
      </c>
      <c r="R91" s="164"/>
      <c r="S91" s="164" t="s">
        <v>209</v>
      </c>
      <c r="T91" s="164" t="s">
        <v>197</v>
      </c>
      <c r="U91" s="164">
        <v>0</v>
      </c>
      <c r="V91" s="164">
        <f t="shared" si="34"/>
        <v>0</v>
      </c>
      <c r="W91" s="164"/>
      <c r="X91" s="164" t="s">
        <v>218</v>
      </c>
      <c r="Y91" s="164" t="s">
        <v>199</v>
      </c>
      <c r="Z91" s="166"/>
      <c r="AA91" s="166"/>
      <c r="AB91" s="166"/>
      <c r="AC91" s="166"/>
      <c r="AD91" s="166"/>
      <c r="AE91" s="166"/>
      <c r="AF91" s="166"/>
      <c r="AG91" s="166" t="s">
        <v>302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1">
      <c r="A92" s="170">
        <v>80</v>
      </c>
      <c r="B92" s="171" t="s">
        <v>1113</v>
      </c>
      <c r="C92" s="172" t="s">
        <v>1185</v>
      </c>
      <c r="D92" s="173" t="s">
        <v>295</v>
      </c>
      <c r="E92" s="174">
        <v>15</v>
      </c>
      <c r="F92" s="175"/>
      <c r="G92" s="176">
        <f t="shared" si="28"/>
        <v>0</v>
      </c>
      <c r="H92" s="163">
        <v>0</v>
      </c>
      <c r="I92" s="164">
        <f t="shared" si="29"/>
        <v>0</v>
      </c>
      <c r="J92" s="163">
        <v>43</v>
      </c>
      <c r="K92" s="164">
        <f t="shared" si="30"/>
        <v>645</v>
      </c>
      <c r="L92" s="164">
        <v>21</v>
      </c>
      <c r="M92" s="164">
        <f t="shared" si="31"/>
        <v>0</v>
      </c>
      <c r="N92" s="165">
        <v>0</v>
      </c>
      <c r="O92" s="165">
        <f t="shared" si="32"/>
        <v>0</v>
      </c>
      <c r="P92" s="165">
        <v>0</v>
      </c>
      <c r="Q92" s="165">
        <f t="shared" si="33"/>
        <v>0</v>
      </c>
      <c r="R92" s="164"/>
      <c r="S92" s="164" t="s">
        <v>209</v>
      </c>
      <c r="T92" s="164" t="s">
        <v>197</v>
      </c>
      <c r="U92" s="164">
        <v>0</v>
      </c>
      <c r="V92" s="164">
        <f t="shared" si="34"/>
        <v>0</v>
      </c>
      <c r="W92" s="164"/>
      <c r="X92" s="164" t="s">
        <v>218</v>
      </c>
      <c r="Y92" s="164" t="s">
        <v>199</v>
      </c>
      <c r="Z92" s="166"/>
      <c r="AA92" s="166"/>
      <c r="AB92" s="166"/>
      <c r="AC92" s="166"/>
      <c r="AD92" s="166"/>
      <c r="AE92" s="166"/>
      <c r="AF92" s="166"/>
      <c r="AG92" s="166" t="s">
        <v>302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22.5" outlineLevel="1">
      <c r="A93" s="170">
        <v>81</v>
      </c>
      <c r="B93" s="171" t="s">
        <v>1114</v>
      </c>
      <c r="C93" s="172" t="s">
        <v>1186</v>
      </c>
      <c r="D93" s="173" t="s">
        <v>295</v>
      </c>
      <c r="E93" s="174">
        <v>32</v>
      </c>
      <c r="F93" s="175"/>
      <c r="G93" s="176">
        <f t="shared" si="28"/>
        <v>0</v>
      </c>
      <c r="H93" s="163">
        <v>0</v>
      </c>
      <c r="I93" s="164">
        <f t="shared" si="29"/>
        <v>0</v>
      </c>
      <c r="J93" s="163">
        <v>97</v>
      </c>
      <c r="K93" s="164">
        <f t="shared" si="30"/>
        <v>3104</v>
      </c>
      <c r="L93" s="164">
        <v>21</v>
      </c>
      <c r="M93" s="164">
        <f t="shared" si="31"/>
        <v>0</v>
      </c>
      <c r="N93" s="165">
        <v>0</v>
      </c>
      <c r="O93" s="165">
        <f t="shared" si="32"/>
        <v>0</v>
      </c>
      <c r="P93" s="165">
        <v>0</v>
      </c>
      <c r="Q93" s="165">
        <f t="shared" si="33"/>
        <v>0</v>
      </c>
      <c r="R93" s="164"/>
      <c r="S93" s="164" t="s">
        <v>209</v>
      </c>
      <c r="T93" s="164" t="s">
        <v>197</v>
      </c>
      <c r="U93" s="164">
        <v>0</v>
      </c>
      <c r="V93" s="164">
        <f t="shared" si="34"/>
        <v>0</v>
      </c>
      <c r="W93" s="164"/>
      <c r="X93" s="164" t="s">
        <v>218</v>
      </c>
      <c r="Y93" s="164" t="s">
        <v>199</v>
      </c>
      <c r="Z93" s="166"/>
      <c r="AA93" s="166"/>
      <c r="AB93" s="166"/>
      <c r="AC93" s="166"/>
      <c r="AD93" s="166"/>
      <c r="AE93" s="166"/>
      <c r="AF93" s="166"/>
      <c r="AG93" s="166" t="s">
        <v>302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1">
      <c r="A94" s="170">
        <v>82</v>
      </c>
      <c r="B94" s="171" t="s">
        <v>1115</v>
      </c>
      <c r="C94" s="172" t="s">
        <v>1187</v>
      </c>
      <c r="D94" s="173" t="s">
        <v>953</v>
      </c>
      <c r="E94" s="174">
        <v>8</v>
      </c>
      <c r="F94" s="175"/>
      <c r="G94" s="176">
        <f t="shared" si="28"/>
        <v>0</v>
      </c>
      <c r="H94" s="163">
        <v>0</v>
      </c>
      <c r="I94" s="164">
        <f t="shared" si="29"/>
        <v>0</v>
      </c>
      <c r="J94" s="163">
        <v>73</v>
      </c>
      <c r="K94" s="164">
        <f t="shared" si="30"/>
        <v>584</v>
      </c>
      <c r="L94" s="164">
        <v>21</v>
      </c>
      <c r="M94" s="164">
        <f t="shared" si="31"/>
        <v>0</v>
      </c>
      <c r="N94" s="165">
        <v>0</v>
      </c>
      <c r="O94" s="165">
        <f t="shared" si="32"/>
        <v>0</v>
      </c>
      <c r="P94" s="165">
        <v>0</v>
      </c>
      <c r="Q94" s="165">
        <f t="shared" si="33"/>
        <v>0</v>
      </c>
      <c r="R94" s="164"/>
      <c r="S94" s="164" t="s">
        <v>209</v>
      </c>
      <c r="T94" s="164" t="s">
        <v>197</v>
      </c>
      <c r="U94" s="164">
        <v>0</v>
      </c>
      <c r="V94" s="164">
        <f t="shared" si="34"/>
        <v>0</v>
      </c>
      <c r="W94" s="164"/>
      <c r="X94" s="164" t="s">
        <v>218</v>
      </c>
      <c r="Y94" s="164" t="s">
        <v>199</v>
      </c>
      <c r="Z94" s="166"/>
      <c r="AA94" s="166"/>
      <c r="AB94" s="166"/>
      <c r="AC94" s="166"/>
      <c r="AD94" s="166"/>
      <c r="AE94" s="166"/>
      <c r="AF94" s="166"/>
      <c r="AG94" s="166" t="s">
        <v>302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1">
      <c r="A95" s="170">
        <v>83</v>
      </c>
      <c r="B95" s="171" t="s">
        <v>1116</v>
      </c>
      <c r="C95" s="172" t="s">
        <v>1188</v>
      </c>
      <c r="D95" s="173" t="s">
        <v>953</v>
      </c>
      <c r="E95" s="174">
        <v>30</v>
      </c>
      <c r="F95" s="175"/>
      <c r="G95" s="176">
        <f t="shared" si="28"/>
        <v>0</v>
      </c>
      <c r="H95" s="163">
        <v>0</v>
      </c>
      <c r="I95" s="164">
        <f t="shared" si="29"/>
        <v>0</v>
      </c>
      <c r="J95" s="163">
        <v>28.2</v>
      </c>
      <c r="K95" s="164">
        <f t="shared" si="30"/>
        <v>846</v>
      </c>
      <c r="L95" s="164">
        <v>21</v>
      </c>
      <c r="M95" s="164">
        <f t="shared" si="31"/>
        <v>0</v>
      </c>
      <c r="N95" s="165">
        <v>0</v>
      </c>
      <c r="O95" s="165">
        <f t="shared" si="32"/>
        <v>0</v>
      </c>
      <c r="P95" s="165">
        <v>0</v>
      </c>
      <c r="Q95" s="165">
        <f t="shared" si="33"/>
        <v>0</v>
      </c>
      <c r="R95" s="164"/>
      <c r="S95" s="164" t="s">
        <v>209</v>
      </c>
      <c r="T95" s="164" t="s">
        <v>197</v>
      </c>
      <c r="U95" s="164">
        <v>0</v>
      </c>
      <c r="V95" s="164">
        <f t="shared" si="34"/>
        <v>0</v>
      </c>
      <c r="W95" s="164"/>
      <c r="X95" s="164" t="s">
        <v>218</v>
      </c>
      <c r="Y95" s="164" t="s">
        <v>199</v>
      </c>
      <c r="Z95" s="166"/>
      <c r="AA95" s="166"/>
      <c r="AB95" s="166"/>
      <c r="AC95" s="166"/>
      <c r="AD95" s="166"/>
      <c r="AE95" s="166"/>
      <c r="AF95" s="166"/>
      <c r="AG95" s="166" t="s">
        <v>302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70">
        <v>84</v>
      </c>
      <c r="B96" s="171" t="s">
        <v>1189</v>
      </c>
      <c r="C96" s="172" t="s">
        <v>1190</v>
      </c>
      <c r="D96" s="173" t="s">
        <v>295</v>
      </c>
      <c r="E96" s="174">
        <v>3</v>
      </c>
      <c r="F96" s="175"/>
      <c r="G96" s="176">
        <f t="shared" si="28"/>
        <v>0</v>
      </c>
      <c r="H96" s="163">
        <v>0</v>
      </c>
      <c r="I96" s="164">
        <f t="shared" si="29"/>
        <v>0</v>
      </c>
      <c r="J96" s="163">
        <v>756.5</v>
      </c>
      <c r="K96" s="164">
        <f t="shared" si="30"/>
        <v>2269.5</v>
      </c>
      <c r="L96" s="164">
        <v>21</v>
      </c>
      <c r="M96" s="164">
        <f t="shared" si="31"/>
        <v>0</v>
      </c>
      <c r="N96" s="165">
        <v>0</v>
      </c>
      <c r="O96" s="165">
        <f t="shared" si="32"/>
        <v>0</v>
      </c>
      <c r="P96" s="165">
        <v>0</v>
      </c>
      <c r="Q96" s="165">
        <f t="shared" si="33"/>
        <v>0</v>
      </c>
      <c r="R96" s="164"/>
      <c r="S96" s="164" t="s">
        <v>209</v>
      </c>
      <c r="T96" s="164" t="s">
        <v>197</v>
      </c>
      <c r="U96" s="164">
        <v>0</v>
      </c>
      <c r="V96" s="164">
        <f t="shared" si="34"/>
        <v>0</v>
      </c>
      <c r="W96" s="164"/>
      <c r="X96" s="164" t="s">
        <v>218</v>
      </c>
      <c r="Y96" s="164" t="s">
        <v>199</v>
      </c>
      <c r="Z96" s="166"/>
      <c r="AA96" s="166"/>
      <c r="AB96" s="166"/>
      <c r="AC96" s="166"/>
      <c r="AD96" s="166"/>
      <c r="AE96" s="166"/>
      <c r="AF96" s="166"/>
      <c r="AG96" s="166" t="s">
        <v>302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75" outlineLevel="1">
      <c r="A97" s="170">
        <v>85</v>
      </c>
      <c r="B97" s="171" t="s">
        <v>1191</v>
      </c>
      <c r="C97" s="172" t="s">
        <v>1192</v>
      </c>
      <c r="D97" s="173" t="s">
        <v>295</v>
      </c>
      <c r="E97" s="174">
        <v>3</v>
      </c>
      <c r="F97" s="175"/>
      <c r="G97" s="176">
        <f t="shared" si="28"/>
        <v>0</v>
      </c>
      <c r="H97" s="163">
        <v>0</v>
      </c>
      <c r="I97" s="164">
        <f t="shared" si="29"/>
        <v>0</v>
      </c>
      <c r="J97" s="163">
        <v>115.3</v>
      </c>
      <c r="K97" s="164">
        <f t="shared" si="30"/>
        <v>345.9</v>
      </c>
      <c r="L97" s="164">
        <v>21</v>
      </c>
      <c r="M97" s="164">
        <f t="shared" si="31"/>
        <v>0</v>
      </c>
      <c r="N97" s="165">
        <v>0</v>
      </c>
      <c r="O97" s="165">
        <f t="shared" si="32"/>
        <v>0</v>
      </c>
      <c r="P97" s="165">
        <v>0</v>
      </c>
      <c r="Q97" s="165">
        <f t="shared" si="33"/>
        <v>0</v>
      </c>
      <c r="R97" s="164"/>
      <c r="S97" s="164" t="s">
        <v>209</v>
      </c>
      <c r="T97" s="164" t="s">
        <v>197</v>
      </c>
      <c r="U97" s="164">
        <v>0</v>
      </c>
      <c r="V97" s="164">
        <f t="shared" si="34"/>
        <v>0</v>
      </c>
      <c r="W97" s="164"/>
      <c r="X97" s="164" t="s">
        <v>218</v>
      </c>
      <c r="Y97" s="164" t="s">
        <v>199</v>
      </c>
      <c r="Z97" s="166"/>
      <c r="AA97" s="166"/>
      <c r="AB97" s="166"/>
      <c r="AC97" s="166"/>
      <c r="AD97" s="166"/>
      <c r="AE97" s="166"/>
      <c r="AF97" s="166"/>
      <c r="AG97" s="166" t="s">
        <v>302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1">
      <c r="A98" s="170">
        <v>86</v>
      </c>
      <c r="B98" s="171" t="s">
        <v>1193</v>
      </c>
      <c r="C98" s="172" t="s">
        <v>1194</v>
      </c>
      <c r="D98" s="173" t="s">
        <v>953</v>
      </c>
      <c r="E98" s="174">
        <v>2</v>
      </c>
      <c r="F98" s="175"/>
      <c r="G98" s="176">
        <f t="shared" si="28"/>
        <v>0</v>
      </c>
      <c r="H98" s="163">
        <v>0</v>
      </c>
      <c r="I98" s="164">
        <f t="shared" si="29"/>
        <v>0</v>
      </c>
      <c r="J98" s="163">
        <v>62</v>
      </c>
      <c r="K98" s="164">
        <f t="shared" si="30"/>
        <v>124</v>
      </c>
      <c r="L98" s="164">
        <v>21</v>
      </c>
      <c r="M98" s="164">
        <f t="shared" si="31"/>
        <v>0</v>
      </c>
      <c r="N98" s="165">
        <v>0</v>
      </c>
      <c r="O98" s="165">
        <f t="shared" si="32"/>
        <v>0</v>
      </c>
      <c r="P98" s="165">
        <v>0</v>
      </c>
      <c r="Q98" s="165">
        <f t="shared" si="33"/>
        <v>0</v>
      </c>
      <c r="R98" s="164"/>
      <c r="S98" s="164" t="s">
        <v>209</v>
      </c>
      <c r="T98" s="164" t="s">
        <v>197</v>
      </c>
      <c r="U98" s="164">
        <v>0</v>
      </c>
      <c r="V98" s="164">
        <f t="shared" si="34"/>
        <v>0</v>
      </c>
      <c r="W98" s="164"/>
      <c r="X98" s="164" t="s">
        <v>218</v>
      </c>
      <c r="Y98" s="164" t="s">
        <v>199</v>
      </c>
      <c r="Z98" s="166"/>
      <c r="AA98" s="166"/>
      <c r="AB98" s="166"/>
      <c r="AC98" s="166"/>
      <c r="AD98" s="166"/>
      <c r="AE98" s="166"/>
      <c r="AF98" s="166"/>
      <c r="AG98" s="166" t="s">
        <v>302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22.5" outlineLevel="1">
      <c r="A99" s="170">
        <v>87</v>
      </c>
      <c r="B99" s="171" t="s">
        <v>1195</v>
      </c>
      <c r="C99" s="172" t="s">
        <v>1196</v>
      </c>
      <c r="D99" s="173" t="s">
        <v>295</v>
      </c>
      <c r="E99" s="174">
        <v>34</v>
      </c>
      <c r="F99" s="175"/>
      <c r="G99" s="176">
        <f t="shared" si="28"/>
        <v>0</v>
      </c>
      <c r="H99" s="163">
        <v>0</v>
      </c>
      <c r="I99" s="164">
        <f t="shared" si="29"/>
        <v>0</v>
      </c>
      <c r="J99" s="163">
        <v>465</v>
      </c>
      <c r="K99" s="164">
        <f t="shared" si="30"/>
        <v>15810</v>
      </c>
      <c r="L99" s="164">
        <v>21</v>
      </c>
      <c r="M99" s="164">
        <f t="shared" si="31"/>
        <v>0</v>
      </c>
      <c r="N99" s="165">
        <v>0</v>
      </c>
      <c r="O99" s="165">
        <f t="shared" si="32"/>
        <v>0</v>
      </c>
      <c r="P99" s="165">
        <v>0</v>
      </c>
      <c r="Q99" s="165">
        <f t="shared" si="33"/>
        <v>0</v>
      </c>
      <c r="R99" s="164"/>
      <c r="S99" s="164" t="s">
        <v>209</v>
      </c>
      <c r="T99" s="164" t="s">
        <v>197</v>
      </c>
      <c r="U99" s="164">
        <v>0</v>
      </c>
      <c r="V99" s="164">
        <f t="shared" si="34"/>
        <v>0</v>
      </c>
      <c r="W99" s="164"/>
      <c r="X99" s="164" t="s">
        <v>218</v>
      </c>
      <c r="Y99" s="164" t="s">
        <v>199</v>
      </c>
      <c r="Z99" s="166"/>
      <c r="AA99" s="166"/>
      <c r="AB99" s="166"/>
      <c r="AC99" s="166"/>
      <c r="AD99" s="166"/>
      <c r="AE99" s="166"/>
      <c r="AF99" s="166"/>
      <c r="AG99" s="166" t="s">
        <v>302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12.75" outlineLevel="1">
      <c r="A100" s="170">
        <v>88</v>
      </c>
      <c r="B100" s="171" t="s">
        <v>1197</v>
      </c>
      <c r="C100" s="172" t="s">
        <v>1198</v>
      </c>
      <c r="D100" s="173" t="s">
        <v>953</v>
      </c>
      <c r="E100" s="174">
        <v>120</v>
      </c>
      <c r="F100" s="175"/>
      <c r="G100" s="176">
        <f t="shared" si="28"/>
        <v>0</v>
      </c>
      <c r="H100" s="163">
        <v>0</v>
      </c>
      <c r="I100" s="164">
        <f t="shared" si="29"/>
        <v>0</v>
      </c>
      <c r="J100" s="163">
        <v>19</v>
      </c>
      <c r="K100" s="164">
        <f t="shared" si="30"/>
        <v>2280</v>
      </c>
      <c r="L100" s="164">
        <v>21</v>
      </c>
      <c r="M100" s="164">
        <f t="shared" si="31"/>
        <v>0</v>
      </c>
      <c r="N100" s="165">
        <v>0</v>
      </c>
      <c r="O100" s="165">
        <f t="shared" si="32"/>
        <v>0</v>
      </c>
      <c r="P100" s="165">
        <v>0</v>
      </c>
      <c r="Q100" s="165">
        <f t="shared" si="33"/>
        <v>0</v>
      </c>
      <c r="R100" s="164"/>
      <c r="S100" s="164" t="s">
        <v>209</v>
      </c>
      <c r="T100" s="164" t="s">
        <v>197</v>
      </c>
      <c r="U100" s="164">
        <v>0</v>
      </c>
      <c r="V100" s="164">
        <f t="shared" si="34"/>
        <v>0</v>
      </c>
      <c r="W100" s="164"/>
      <c r="X100" s="164" t="s">
        <v>218</v>
      </c>
      <c r="Y100" s="164" t="s">
        <v>199</v>
      </c>
      <c r="Z100" s="166"/>
      <c r="AA100" s="166"/>
      <c r="AB100" s="166"/>
      <c r="AC100" s="166"/>
      <c r="AD100" s="166"/>
      <c r="AE100" s="166"/>
      <c r="AF100" s="166"/>
      <c r="AG100" s="166" t="s">
        <v>302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1">
      <c r="A101" s="170">
        <v>89</v>
      </c>
      <c r="B101" s="171" t="s">
        <v>1199</v>
      </c>
      <c r="C101" s="172" t="s">
        <v>1200</v>
      </c>
      <c r="D101" s="173" t="s">
        <v>953</v>
      </c>
      <c r="E101" s="174">
        <v>15</v>
      </c>
      <c r="F101" s="175"/>
      <c r="G101" s="176">
        <f t="shared" si="28"/>
        <v>0</v>
      </c>
      <c r="H101" s="163">
        <v>0</v>
      </c>
      <c r="I101" s="164">
        <f t="shared" si="29"/>
        <v>0</v>
      </c>
      <c r="J101" s="163">
        <v>24.5</v>
      </c>
      <c r="K101" s="164">
        <f t="shared" si="30"/>
        <v>367.5</v>
      </c>
      <c r="L101" s="164">
        <v>21</v>
      </c>
      <c r="M101" s="164">
        <f t="shared" si="31"/>
        <v>0</v>
      </c>
      <c r="N101" s="165">
        <v>0</v>
      </c>
      <c r="O101" s="165">
        <f t="shared" si="32"/>
        <v>0</v>
      </c>
      <c r="P101" s="165">
        <v>0</v>
      </c>
      <c r="Q101" s="165">
        <f t="shared" si="33"/>
        <v>0</v>
      </c>
      <c r="R101" s="164"/>
      <c r="S101" s="164" t="s">
        <v>209</v>
      </c>
      <c r="T101" s="164" t="s">
        <v>197</v>
      </c>
      <c r="U101" s="164">
        <v>0</v>
      </c>
      <c r="V101" s="164">
        <f t="shared" si="34"/>
        <v>0</v>
      </c>
      <c r="W101" s="164"/>
      <c r="X101" s="164" t="s">
        <v>218</v>
      </c>
      <c r="Y101" s="164" t="s">
        <v>199</v>
      </c>
      <c r="Z101" s="166"/>
      <c r="AA101" s="166"/>
      <c r="AB101" s="166"/>
      <c r="AC101" s="166"/>
      <c r="AD101" s="166"/>
      <c r="AE101" s="166"/>
      <c r="AF101" s="166"/>
      <c r="AG101" s="166" t="s">
        <v>302</v>
      </c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12.75" outlineLevel="1">
      <c r="A102" s="170">
        <v>90</v>
      </c>
      <c r="B102" s="171" t="s">
        <v>1201</v>
      </c>
      <c r="C102" s="172" t="s">
        <v>1202</v>
      </c>
      <c r="D102" s="173" t="s">
        <v>953</v>
      </c>
      <c r="E102" s="174">
        <v>50</v>
      </c>
      <c r="F102" s="175"/>
      <c r="G102" s="176">
        <f t="shared" si="28"/>
        <v>0</v>
      </c>
      <c r="H102" s="163">
        <v>0</v>
      </c>
      <c r="I102" s="164">
        <f t="shared" si="29"/>
        <v>0</v>
      </c>
      <c r="J102" s="163">
        <v>3.9</v>
      </c>
      <c r="K102" s="164">
        <f t="shared" si="30"/>
        <v>195</v>
      </c>
      <c r="L102" s="164">
        <v>21</v>
      </c>
      <c r="M102" s="164">
        <f t="shared" si="31"/>
        <v>0</v>
      </c>
      <c r="N102" s="165">
        <v>0</v>
      </c>
      <c r="O102" s="165">
        <f t="shared" si="32"/>
        <v>0</v>
      </c>
      <c r="P102" s="165">
        <v>0</v>
      </c>
      <c r="Q102" s="165">
        <f t="shared" si="33"/>
        <v>0</v>
      </c>
      <c r="R102" s="164"/>
      <c r="S102" s="164" t="s">
        <v>209</v>
      </c>
      <c r="T102" s="164" t="s">
        <v>197</v>
      </c>
      <c r="U102" s="164">
        <v>0</v>
      </c>
      <c r="V102" s="164">
        <f t="shared" si="34"/>
        <v>0</v>
      </c>
      <c r="W102" s="164"/>
      <c r="X102" s="164" t="s">
        <v>218</v>
      </c>
      <c r="Y102" s="164" t="s">
        <v>199</v>
      </c>
      <c r="Z102" s="166"/>
      <c r="AA102" s="166"/>
      <c r="AB102" s="166"/>
      <c r="AC102" s="166"/>
      <c r="AD102" s="166"/>
      <c r="AE102" s="166"/>
      <c r="AF102" s="166"/>
      <c r="AG102" s="166" t="s">
        <v>302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ht="12.75" outlineLevel="1">
      <c r="A103" s="170">
        <v>91</v>
      </c>
      <c r="B103" s="171" t="s">
        <v>1203</v>
      </c>
      <c r="C103" s="172" t="s">
        <v>1204</v>
      </c>
      <c r="D103" s="173" t="s">
        <v>953</v>
      </c>
      <c r="E103" s="174">
        <v>180</v>
      </c>
      <c r="F103" s="175"/>
      <c r="G103" s="176">
        <f t="shared" si="28"/>
        <v>0</v>
      </c>
      <c r="H103" s="163">
        <v>0</v>
      </c>
      <c r="I103" s="164">
        <f t="shared" si="29"/>
        <v>0</v>
      </c>
      <c r="J103" s="163">
        <v>13.1</v>
      </c>
      <c r="K103" s="164">
        <f t="shared" si="30"/>
        <v>2358</v>
      </c>
      <c r="L103" s="164">
        <v>21</v>
      </c>
      <c r="M103" s="164">
        <f t="shared" si="31"/>
        <v>0</v>
      </c>
      <c r="N103" s="165">
        <v>0</v>
      </c>
      <c r="O103" s="165">
        <f t="shared" si="32"/>
        <v>0</v>
      </c>
      <c r="P103" s="165">
        <v>0</v>
      </c>
      <c r="Q103" s="165">
        <f t="shared" si="33"/>
        <v>0</v>
      </c>
      <c r="R103" s="164"/>
      <c r="S103" s="164" t="s">
        <v>209</v>
      </c>
      <c r="T103" s="164" t="s">
        <v>197</v>
      </c>
      <c r="U103" s="164">
        <v>0</v>
      </c>
      <c r="V103" s="164">
        <f t="shared" si="34"/>
        <v>0</v>
      </c>
      <c r="W103" s="164"/>
      <c r="X103" s="164" t="s">
        <v>218</v>
      </c>
      <c r="Y103" s="164" t="s">
        <v>199</v>
      </c>
      <c r="Z103" s="166"/>
      <c r="AA103" s="166"/>
      <c r="AB103" s="166"/>
      <c r="AC103" s="166"/>
      <c r="AD103" s="166"/>
      <c r="AE103" s="166"/>
      <c r="AF103" s="166"/>
      <c r="AG103" s="166" t="s">
        <v>302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22.5" outlineLevel="1">
      <c r="A104" s="170">
        <v>92</v>
      </c>
      <c r="B104" s="171" t="s">
        <v>1205</v>
      </c>
      <c r="C104" s="172" t="s">
        <v>1206</v>
      </c>
      <c r="D104" s="173" t="s">
        <v>953</v>
      </c>
      <c r="E104" s="174">
        <v>40</v>
      </c>
      <c r="F104" s="175"/>
      <c r="G104" s="176">
        <f t="shared" si="28"/>
        <v>0</v>
      </c>
      <c r="H104" s="163">
        <v>0</v>
      </c>
      <c r="I104" s="164">
        <f t="shared" si="29"/>
        <v>0</v>
      </c>
      <c r="J104" s="163">
        <v>17.1</v>
      </c>
      <c r="K104" s="164">
        <f t="shared" si="30"/>
        <v>684</v>
      </c>
      <c r="L104" s="164">
        <v>21</v>
      </c>
      <c r="M104" s="164">
        <f t="shared" si="31"/>
        <v>0</v>
      </c>
      <c r="N104" s="165">
        <v>0</v>
      </c>
      <c r="O104" s="165">
        <f t="shared" si="32"/>
        <v>0</v>
      </c>
      <c r="P104" s="165">
        <v>0</v>
      </c>
      <c r="Q104" s="165">
        <f t="shared" si="33"/>
        <v>0</v>
      </c>
      <c r="R104" s="164"/>
      <c r="S104" s="164" t="s">
        <v>209</v>
      </c>
      <c r="T104" s="164" t="s">
        <v>197</v>
      </c>
      <c r="U104" s="164">
        <v>0</v>
      </c>
      <c r="V104" s="164">
        <f t="shared" si="34"/>
        <v>0</v>
      </c>
      <c r="W104" s="164"/>
      <c r="X104" s="164" t="s">
        <v>218</v>
      </c>
      <c r="Y104" s="164" t="s">
        <v>199</v>
      </c>
      <c r="Z104" s="166"/>
      <c r="AA104" s="166"/>
      <c r="AB104" s="166"/>
      <c r="AC104" s="166"/>
      <c r="AD104" s="166"/>
      <c r="AE104" s="166"/>
      <c r="AF104" s="166"/>
      <c r="AG104" s="166" t="s">
        <v>302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1">
      <c r="A105" s="170">
        <v>93</v>
      </c>
      <c r="B105" s="171" t="s">
        <v>1207</v>
      </c>
      <c r="C105" s="172" t="s">
        <v>1208</v>
      </c>
      <c r="D105" s="173" t="s">
        <v>953</v>
      </c>
      <c r="E105" s="174">
        <v>20</v>
      </c>
      <c r="F105" s="175"/>
      <c r="G105" s="176">
        <f t="shared" si="28"/>
        <v>0</v>
      </c>
      <c r="H105" s="163">
        <v>0</v>
      </c>
      <c r="I105" s="164">
        <f t="shared" si="29"/>
        <v>0</v>
      </c>
      <c r="J105" s="163">
        <v>32.8</v>
      </c>
      <c r="K105" s="164">
        <f t="shared" si="30"/>
        <v>656</v>
      </c>
      <c r="L105" s="164">
        <v>21</v>
      </c>
      <c r="M105" s="164">
        <f t="shared" si="31"/>
        <v>0</v>
      </c>
      <c r="N105" s="165">
        <v>0</v>
      </c>
      <c r="O105" s="165">
        <f t="shared" si="32"/>
        <v>0</v>
      </c>
      <c r="P105" s="165">
        <v>0</v>
      </c>
      <c r="Q105" s="165">
        <f t="shared" si="33"/>
        <v>0</v>
      </c>
      <c r="R105" s="164"/>
      <c r="S105" s="164" t="s">
        <v>209</v>
      </c>
      <c r="T105" s="164" t="s">
        <v>197</v>
      </c>
      <c r="U105" s="164">
        <v>0</v>
      </c>
      <c r="V105" s="164">
        <f t="shared" si="34"/>
        <v>0</v>
      </c>
      <c r="W105" s="164"/>
      <c r="X105" s="164" t="s">
        <v>218</v>
      </c>
      <c r="Y105" s="164" t="s">
        <v>199</v>
      </c>
      <c r="Z105" s="166"/>
      <c r="AA105" s="166"/>
      <c r="AB105" s="166"/>
      <c r="AC105" s="166"/>
      <c r="AD105" s="166"/>
      <c r="AE105" s="166"/>
      <c r="AF105" s="166"/>
      <c r="AG105" s="166" t="s">
        <v>302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outlineLevel="1">
      <c r="A106" s="170">
        <v>94</v>
      </c>
      <c r="B106" s="171" t="s">
        <v>1209</v>
      </c>
      <c r="C106" s="172" t="s">
        <v>1210</v>
      </c>
      <c r="D106" s="173" t="s">
        <v>953</v>
      </c>
      <c r="E106" s="174">
        <v>2</v>
      </c>
      <c r="F106" s="175"/>
      <c r="G106" s="176">
        <f t="shared" si="28"/>
        <v>0</v>
      </c>
      <c r="H106" s="163">
        <v>0</v>
      </c>
      <c r="I106" s="164">
        <f t="shared" si="29"/>
        <v>0</v>
      </c>
      <c r="J106" s="163">
        <v>780</v>
      </c>
      <c r="K106" s="164">
        <f t="shared" si="30"/>
        <v>1560</v>
      </c>
      <c r="L106" s="164">
        <v>21</v>
      </c>
      <c r="M106" s="164">
        <f t="shared" si="31"/>
        <v>0</v>
      </c>
      <c r="N106" s="165">
        <v>0</v>
      </c>
      <c r="O106" s="165">
        <f t="shared" si="32"/>
        <v>0</v>
      </c>
      <c r="P106" s="165">
        <v>0</v>
      </c>
      <c r="Q106" s="165">
        <f t="shared" si="33"/>
        <v>0</v>
      </c>
      <c r="R106" s="164"/>
      <c r="S106" s="164" t="s">
        <v>209</v>
      </c>
      <c r="T106" s="164" t="s">
        <v>197</v>
      </c>
      <c r="U106" s="164">
        <v>0</v>
      </c>
      <c r="V106" s="164">
        <f t="shared" si="34"/>
        <v>0</v>
      </c>
      <c r="W106" s="164"/>
      <c r="X106" s="164" t="s">
        <v>218</v>
      </c>
      <c r="Y106" s="164" t="s">
        <v>199</v>
      </c>
      <c r="Z106" s="166"/>
      <c r="AA106" s="166"/>
      <c r="AB106" s="166"/>
      <c r="AC106" s="166"/>
      <c r="AD106" s="166"/>
      <c r="AE106" s="166"/>
      <c r="AF106" s="166"/>
      <c r="AG106" s="166" t="s">
        <v>302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12.75" outlineLevel="1">
      <c r="A107" s="170">
        <v>95</v>
      </c>
      <c r="B107" s="171" t="s">
        <v>1211</v>
      </c>
      <c r="C107" s="172" t="s">
        <v>1212</v>
      </c>
      <c r="D107" s="173" t="s">
        <v>953</v>
      </c>
      <c r="E107" s="174">
        <v>22</v>
      </c>
      <c r="F107" s="175"/>
      <c r="G107" s="176">
        <f t="shared" si="28"/>
        <v>0</v>
      </c>
      <c r="H107" s="163">
        <v>0</v>
      </c>
      <c r="I107" s="164">
        <f t="shared" si="29"/>
        <v>0</v>
      </c>
      <c r="J107" s="163">
        <v>94.2</v>
      </c>
      <c r="K107" s="164">
        <f t="shared" si="30"/>
        <v>2072.4</v>
      </c>
      <c r="L107" s="164">
        <v>21</v>
      </c>
      <c r="M107" s="164">
        <f t="shared" si="31"/>
        <v>0</v>
      </c>
      <c r="N107" s="165">
        <v>0</v>
      </c>
      <c r="O107" s="165">
        <f t="shared" si="32"/>
        <v>0</v>
      </c>
      <c r="P107" s="165">
        <v>0</v>
      </c>
      <c r="Q107" s="165">
        <f t="shared" si="33"/>
        <v>0</v>
      </c>
      <c r="R107" s="164"/>
      <c r="S107" s="164" t="s">
        <v>209</v>
      </c>
      <c r="T107" s="164" t="s">
        <v>197</v>
      </c>
      <c r="U107" s="164">
        <v>0</v>
      </c>
      <c r="V107" s="164">
        <f t="shared" si="34"/>
        <v>0</v>
      </c>
      <c r="W107" s="164"/>
      <c r="X107" s="164" t="s">
        <v>218</v>
      </c>
      <c r="Y107" s="164" t="s">
        <v>199</v>
      </c>
      <c r="Z107" s="166"/>
      <c r="AA107" s="166"/>
      <c r="AB107" s="166"/>
      <c r="AC107" s="166"/>
      <c r="AD107" s="166"/>
      <c r="AE107" s="166"/>
      <c r="AF107" s="166"/>
      <c r="AG107" s="166" t="s">
        <v>302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12.75" outlineLevel="1">
      <c r="A108" s="170">
        <v>96</v>
      </c>
      <c r="B108" s="171" t="s">
        <v>1213</v>
      </c>
      <c r="C108" s="172" t="s">
        <v>1214</v>
      </c>
      <c r="D108" s="173" t="s">
        <v>295</v>
      </c>
      <c r="E108" s="174">
        <v>140</v>
      </c>
      <c r="F108" s="175"/>
      <c r="G108" s="176">
        <f t="shared" si="28"/>
        <v>0</v>
      </c>
      <c r="H108" s="163">
        <v>0</v>
      </c>
      <c r="I108" s="164">
        <f t="shared" si="29"/>
        <v>0</v>
      </c>
      <c r="J108" s="163">
        <v>6</v>
      </c>
      <c r="K108" s="164">
        <f t="shared" si="30"/>
        <v>840</v>
      </c>
      <c r="L108" s="164">
        <v>21</v>
      </c>
      <c r="M108" s="164">
        <f t="shared" si="31"/>
        <v>0</v>
      </c>
      <c r="N108" s="165">
        <v>0</v>
      </c>
      <c r="O108" s="165">
        <f t="shared" si="32"/>
        <v>0</v>
      </c>
      <c r="P108" s="165">
        <v>0</v>
      </c>
      <c r="Q108" s="165">
        <f t="shared" si="33"/>
        <v>0</v>
      </c>
      <c r="R108" s="164"/>
      <c r="S108" s="164" t="s">
        <v>196</v>
      </c>
      <c r="T108" s="164" t="s">
        <v>197</v>
      </c>
      <c r="U108" s="164">
        <v>0.026000000000000002</v>
      </c>
      <c r="V108" s="164">
        <f t="shared" si="34"/>
        <v>3.64</v>
      </c>
      <c r="W108" s="164"/>
      <c r="X108" s="164" t="s">
        <v>218</v>
      </c>
      <c r="Y108" s="164" t="s">
        <v>199</v>
      </c>
      <c r="Z108" s="166"/>
      <c r="AA108" s="166"/>
      <c r="AB108" s="166"/>
      <c r="AC108" s="166"/>
      <c r="AD108" s="166"/>
      <c r="AE108" s="166"/>
      <c r="AF108" s="166"/>
      <c r="AG108" s="166" t="s">
        <v>302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1">
      <c r="A109" s="170">
        <v>97</v>
      </c>
      <c r="B109" s="171" t="s">
        <v>1215</v>
      </c>
      <c r="C109" s="172" t="s">
        <v>1216</v>
      </c>
      <c r="D109" s="173" t="s">
        <v>953</v>
      </c>
      <c r="E109" s="174">
        <v>2</v>
      </c>
      <c r="F109" s="175"/>
      <c r="G109" s="176">
        <f t="shared" si="28"/>
        <v>0</v>
      </c>
      <c r="H109" s="163">
        <v>0</v>
      </c>
      <c r="I109" s="164">
        <f t="shared" si="29"/>
        <v>0</v>
      </c>
      <c r="J109" s="163">
        <v>120</v>
      </c>
      <c r="K109" s="164">
        <f t="shared" si="30"/>
        <v>240</v>
      </c>
      <c r="L109" s="164">
        <v>21</v>
      </c>
      <c r="M109" s="164">
        <f t="shared" si="31"/>
        <v>0</v>
      </c>
      <c r="N109" s="165">
        <v>0</v>
      </c>
      <c r="O109" s="165">
        <f t="shared" si="32"/>
        <v>0</v>
      </c>
      <c r="P109" s="165">
        <v>0</v>
      </c>
      <c r="Q109" s="165">
        <f t="shared" si="33"/>
        <v>0</v>
      </c>
      <c r="R109" s="164"/>
      <c r="S109" s="164" t="s">
        <v>196</v>
      </c>
      <c r="T109" s="164" t="s">
        <v>197</v>
      </c>
      <c r="U109" s="164">
        <v>0.82</v>
      </c>
      <c r="V109" s="164">
        <f t="shared" si="34"/>
        <v>1.64</v>
      </c>
      <c r="W109" s="164"/>
      <c r="X109" s="164" t="s">
        <v>218</v>
      </c>
      <c r="Y109" s="164" t="s">
        <v>199</v>
      </c>
      <c r="Z109" s="166"/>
      <c r="AA109" s="166"/>
      <c r="AB109" s="166"/>
      <c r="AC109" s="166"/>
      <c r="AD109" s="166"/>
      <c r="AE109" s="166"/>
      <c r="AF109" s="166"/>
      <c r="AG109" s="166" t="s">
        <v>302</v>
      </c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12.75" outlineLevel="1">
      <c r="A110" s="170">
        <v>98</v>
      </c>
      <c r="B110" s="171" t="s">
        <v>1217</v>
      </c>
      <c r="C110" s="172" t="s">
        <v>1218</v>
      </c>
      <c r="D110" s="173" t="s">
        <v>953</v>
      </c>
      <c r="E110" s="174">
        <v>2</v>
      </c>
      <c r="F110" s="175"/>
      <c r="G110" s="176">
        <f t="shared" si="28"/>
        <v>0</v>
      </c>
      <c r="H110" s="163">
        <v>0</v>
      </c>
      <c r="I110" s="164">
        <f t="shared" si="29"/>
        <v>0</v>
      </c>
      <c r="J110" s="163">
        <v>51.8</v>
      </c>
      <c r="K110" s="164">
        <f t="shared" si="30"/>
        <v>103.6</v>
      </c>
      <c r="L110" s="164">
        <v>21</v>
      </c>
      <c r="M110" s="164">
        <f t="shared" si="31"/>
        <v>0</v>
      </c>
      <c r="N110" s="165">
        <v>0</v>
      </c>
      <c r="O110" s="165">
        <f t="shared" si="32"/>
        <v>0</v>
      </c>
      <c r="P110" s="165">
        <v>0</v>
      </c>
      <c r="Q110" s="165">
        <f t="shared" si="33"/>
        <v>0</v>
      </c>
      <c r="R110" s="164"/>
      <c r="S110" s="164" t="s">
        <v>209</v>
      </c>
      <c r="T110" s="164" t="s">
        <v>197</v>
      </c>
      <c r="U110" s="164">
        <v>0</v>
      </c>
      <c r="V110" s="164">
        <f t="shared" si="34"/>
        <v>0</v>
      </c>
      <c r="W110" s="164"/>
      <c r="X110" s="164" t="s">
        <v>218</v>
      </c>
      <c r="Y110" s="164" t="s">
        <v>199</v>
      </c>
      <c r="Z110" s="166"/>
      <c r="AA110" s="166"/>
      <c r="AB110" s="166"/>
      <c r="AC110" s="166"/>
      <c r="AD110" s="166"/>
      <c r="AE110" s="166"/>
      <c r="AF110" s="166"/>
      <c r="AG110" s="166" t="s">
        <v>302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22.5" outlineLevel="1">
      <c r="A111" s="170">
        <v>99</v>
      </c>
      <c r="B111" s="171" t="s">
        <v>1219</v>
      </c>
      <c r="C111" s="172" t="s">
        <v>1220</v>
      </c>
      <c r="D111" s="173" t="s">
        <v>953</v>
      </c>
      <c r="E111" s="174">
        <v>30</v>
      </c>
      <c r="F111" s="175"/>
      <c r="G111" s="176">
        <f t="shared" si="28"/>
        <v>0</v>
      </c>
      <c r="H111" s="163">
        <v>0</v>
      </c>
      <c r="I111" s="164">
        <f t="shared" si="29"/>
        <v>0</v>
      </c>
      <c r="J111" s="163">
        <v>28.2</v>
      </c>
      <c r="K111" s="164">
        <f t="shared" si="30"/>
        <v>846</v>
      </c>
      <c r="L111" s="164">
        <v>21</v>
      </c>
      <c r="M111" s="164">
        <f t="shared" si="31"/>
        <v>0</v>
      </c>
      <c r="N111" s="165">
        <v>0</v>
      </c>
      <c r="O111" s="165">
        <f t="shared" si="32"/>
        <v>0</v>
      </c>
      <c r="P111" s="165">
        <v>0</v>
      </c>
      <c r="Q111" s="165">
        <f t="shared" si="33"/>
        <v>0</v>
      </c>
      <c r="R111" s="164"/>
      <c r="S111" s="164" t="s">
        <v>209</v>
      </c>
      <c r="T111" s="164" t="s">
        <v>197</v>
      </c>
      <c r="U111" s="164">
        <v>0</v>
      </c>
      <c r="V111" s="164">
        <f t="shared" si="34"/>
        <v>0</v>
      </c>
      <c r="W111" s="164"/>
      <c r="X111" s="164" t="s">
        <v>218</v>
      </c>
      <c r="Y111" s="164" t="s">
        <v>199</v>
      </c>
      <c r="Z111" s="166"/>
      <c r="AA111" s="166"/>
      <c r="AB111" s="166"/>
      <c r="AC111" s="166"/>
      <c r="AD111" s="166"/>
      <c r="AE111" s="166"/>
      <c r="AF111" s="166"/>
      <c r="AG111" s="166" t="s">
        <v>302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22.5" outlineLevel="1">
      <c r="A112" s="170">
        <v>100</v>
      </c>
      <c r="B112" s="171" t="s">
        <v>1221</v>
      </c>
      <c r="C112" s="172" t="s">
        <v>1222</v>
      </c>
      <c r="D112" s="173" t="s">
        <v>295</v>
      </c>
      <c r="E112" s="174">
        <v>12</v>
      </c>
      <c r="F112" s="175"/>
      <c r="G112" s="176">
        <f t="shared" si="28"/>
        <v>0</v>
      </c>
      <c r="H112" s="163">
        <v>0</v>
      </c>
      <c r="I112" s="164">
        <f t="shared" si="29"/>
        <v>0</v>
      </c>
      <c r="J112" s="163">
        <v>111.8</v>
      </c>
      <c r="K112" s="164">
        <f t="shared" si="30"/>
        <v>1341.6</v>
      </c>
      <c r="L112" s="164">
        <v>21</v>
      </c>
      <c r="M112" s="164">
        <f t="shared" si="31"/>
        <v>0</v>
      </c>
      <c r="N112" s="165">
        <v>0</v>
      </c>
      <c r="O112" s="165">
        <f t="shared" si="32"/>
        <v>0</v>
      </c>
      <c r="P112" s="165">
        <v>0</v>
      </c>
      <c r="Q112" s="165">
        <f t="shared" si="33"/>
        <v>0</v>
      </c>
      <c r="R112" s="164"/>
      <c r="S112" s="164" t="s">
        <v>209</v>
      </c>
      <c r="T112" s="164" t="s">
        <v>197</v>
      </c>
      <c r="U112" s="164">
        <v>0</v>
      </c>
      <c r="V112" s="164">
        <f t="shared" si="34"/>
        <v>0</v>
      </c>
      <c r="W112" s="164"/>
      <c r="X112" s="164" t="s">
        <v>218</v>
      </c>
      <c r="Y112" s="164" t="s">
        <v>199</v>
      </c>
      <c r="Z112" s="166"/>
      <c r="AA112" s="166"/>
      <c r="AB112" s="166"/>
      <c r="AC112" s="166"/>
      <c r="AD112" s="166"/>
      <c r="AE112" s="166"/>
      <c r="AF112" s="166"/>
      <c r="AG112" s="166" t="s">
        <v>302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22.5" outlineLevel="1">
      <c r="A113" s="170">
        <v>101</v>
      </c>
      <c r="B113" s="171" t="s">
        <v>1223</v>
      </c>
      <c r="C113" s="172" t="s">
        <v>1224</v>
      </c>
      <c r="D113" s="173" t="s">
        <v>295</v>
      </c>
      <c r="E113" s="174">
        <v>125</v>
      </c>
      <c r="F113" s="175"/>
      <c r="G113" s="176">
        <f t="shared" si="28"/>
        <v>0</v>
      </c>
      <c r="H113" s="163">
        <v>0</v>
      </c>
      <c r="I113" s="164">
        <f t="shared" si="29"/>
        <v>0</v>
      </c>
      <c r="J113" s="163">
        <v>44.8</v>
      </c>
      <c r="K113" s="164">
        <f t="shared" si="30"/>
        <v>5600</v>
      </c>
      <c r="L113" s="164">
        <v>21</v>
      </c>
      <c r="M113" s="164">
        <f t="shared" si="31"/>
        <v>0</v>
      </c>
      <c r="N113" s="165">
        <v>0</v>
      </c>
      <c r="O113" s="165">
        <f t="shared" si="32"/>
        <v>0</v>
      </c>
      <c r="P113" s="165">
        <v>0</v>
      </c>
      <c r="Q113" s="165">
        <f t="shared" si="33"/>
        <v>0</v>
      </c>
      <c r="R113" s="164"/>
      <c r="S113" s="164" t="s">
        <v>209</v>
      </c>
      <c r="T113" s="164" t="s">
        <v>197</v>
      </c>
      <c r="U113" s="164">
        <v>0</v>
      </c>
      <c r="V113" s="164">
        <f t="shared" si="34"/>
        <v>0</v>
      </c>
      <c r="W113" s="164"/>
      <c r="X113" s="164" t="s">
        <v>218</v>
      </c>
      <c r="Y113" s="164" t="s">
        <v>199</v>
      </c>
      <c r="Z113" s="166"/>
      <c r="AA113" s="166"/>
      <c r="AB113" s="166"/>
      <c r="AC113" s="166"/>
      <c r="AD113" s="166"/>
      <c r="AE113" s="166"/>
      <c r="AF113" s="166"/>
      <c r="AG113" s="166" t="s">
        <v>302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22.5" outlineLevel="1">
      <c r="A114" s="170">
        <v>102</v>
      </c>
      <c r="B114" s="171" t="s">
        <v>1225</v>
      </c>
      <c r="C114" s="172" t="s">
        <v>1226</v>
      </c>
      <c r="D114" s="173" t="s">
        <v>953</v>
      </c>
      <c r="E114" s="174">
        <v>15</v>
      </c>
      <c r="F114" s="175"/>
      <c r="G114" s="176">
        <f t="shared" si="28"/>
        <v>0</v>
      </c>
      <c r="H114" s="163">
        <v>0</v>
      </c>
      <c r="I114" s="164">
        <f t="shared" si="29"/>
        <v>0</v>
      </c>
      <c r="J114" s="163">
        <v>29.5</v>
      </c>
      <c r="K114" s="164">
        <f t="shared" si="30"/>
        <v>442.5</v>
      </c>
      <c r="L114" s="164">
        <v>21</v>
      </c>
      <c r="M114" s="164">
        <f t="shared" si="31"/>
        <v>0</v>
      </c>
      <c r="N114" s="165">
        <v>0</v>
      </c>
      <c r="O114" s="165">
        <f t="shared" si="32"/>
        <v>0</v>
      </c>
      <c r="P114" s="165">
        <v>0</v>
      </c>
      <c r="Q114" s="165">
        <f t="shared" si="33"/>
        <v>0</v>
      </c>
      <c r="R114" s="164"/>
      <c r="S114" s="164" t="s">
        <v>209</v>
      </c>
      <c r="T114" s="164" t="s">
        <v>197</v>
      </c>
      <c r="U114" s="164">
        <v>0</v>
      </c>
      <c r="V114" s="164">
        <f t="shared" si="34"/>
        <v>0</v>
      </c>
      <c r="W114" s="164"/>
      <c r="X114" s="164" t="s">
        <v>218</v>
      </c>
      <c r="Y114" s="164" t="s">
        <v>199</v>
      </c>
      <c r="Z114" s="166"/>
      <c r="AA114" s="166"/>
      <c r="AB114" s="166"/>
      <c r="AC114" s="166"/>
      <c r="AD114" s="166"/>
      <c r="AE114" s="166"/>
      <c r="AF114" s="166"/>
      <c r="AG114" s="166" t="s">
        <v>302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22.5" outlineLevel="1">
      <c r="A115" s="170">
        <v>103</v>
      </c>
      <c r="B115" s="171" t="s">
        <v>1227</v>
      </c>
      <c r="C115" s="172" t="s">
        <v>1228</v>
      </c>
      <c r="D115" s="173" t="s">
        <v>295</v>
      </c>
      <c r="E115" s="174">
        <v>137</v>
      </c>
      <c r="F115" s="175"/>
      <c r="G115" s="176">
        <f t="shared" si="28"/>
        <v>0</v>
      </c>
      <c r="H115" s="163">
        <v>0</v>
      </c>
      <c r="I115" s="164">
        <f t="shared" si="29"/>
        <v>0</v>
      </c>
      <c r="J115" s="163">
        <v>52.7</v>
      </c>
      <c r="K115" s="164">
        <f t="shared" si="30"/>
        <v>7219.9</v>
      </c>
      <c r="L115" s="164">
        <v>21</v>
      </c>
      <c r="M115" s="164">
        <f t="shared" si="31"/>
        <v>0</v>
      </c>
      <c r="N115" s="165">
        <v>0</v>
      </c>
      <c r="O115" s="165">
        <f t="shared" si="32"/>
        <v>0</v>
      </c>
      <c r="P115" s="165">
        <v>0</v>
      </c>
      <c r="Q115" s="165">
        <f t="shared" si="33"/>
        <v>0</v>
      </c>
      <c r="R115" s="164"/>
      <c r="S115" s="164" t="s">
        <v>209</v>
      </c>
      <c r="T115" s="164" t="s">
        <v>197</v>
      </c>
      <c r="U115" s="164">
        <v>0</v>
      </c>
      <c r="V115" s="164">
        <f t="shared" si="34"/>
        <v>0</v>
      </c>
      <c r="W115" s="164"/>
      <c r="X115" s="164" t="s">
        <v>218</v>
      </c>
      <c r="Y115" s="164" t="s">
        <v>199</v>
      </c>
      <c r="Z115" s="166"/>
      <c r="AA115" s="166"/>
      <c r="AB115" s="166"/>
      <c r="AC115" s="166"/>
      <c r="AD115" s="166"/>
      <c r="AE115" s="166"/>
      <c r="AF115" s="166"/>
      <c r="AG115" s="166" t="s">
        <v>302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22.5" outlineLevel="1">
      <c r="A116" s="170">
        <v>104</v>
      </c>
      <c r="B116" s="171" t="s">
        <v>1229</v>
      </c>
      <c r="C116" s="172" t="s">
        <v>1230</v>
      </c>
      <c r="D116" s="173" t="s">
        <v>295</v>
      </c>
      <c r="E116" s="174">
        <v>15</v>
      </c>
      <c r="F116" s="175"/>
      <c r="G116" s="176">
        <f t="shared" si="28"/>
        <v>0</v>
      </c>
      <c r="H116" s="163">
        <v>0</v>
      </c>
      <c r="I116" s="164">
        <f t="shared" si="29"/>
        <v>0</v>
      </c>
      <c r="J116" s="163">
        <v>65.6</v>
      </c>
      <c r="K116" s="164">
        <f t="shared" si="30"/>
        <v>984</v>
      </c>
      <c r="L116" s="164">
        <v>21</v>
      </c>
      <c r="M116" s="164">
        <f t="shared" si="31"/>
        <v>0</v>
      </c>
      <c r="N116" s="165">
        <v>0</v>
      </c>
      <c r="O116" s="165">
        <f t="shared" si="32"/>
        <v>0</v>
      </c>
      <c r="P116" s="165">
        <v>0</v>
      </c>
      <c r="Q116" s="165">
        <f t="shared" si="33"/>
        <v>0</v>
      </c>
      <c r="R116" s="164"/>
      <c r="S116" s="164" t="s">
        <v>209</v>
      </c>
      <c r="T116" s="164" t="s">
        <v>197</v>
      </c>
      <c r="U116" s="164">
        <v>0</v>
      </c>
      <c r="V116" s="164">
        <f t="shared" si="34"/>
        <v>0</v>
      </c>
      <c r="W116" s="164"/>
      <c r="X116" s="164" t="s">
        <v>218</v>
      </c>
      <c r="Y116" s="164" t="s">
        <v>199</v>
      </c>
      <c r="Z116" s="166"/>
      <c r="AA116" s="166"/>
      <c r="AB116" s="166"/>
      <c r="AC116" s="166"/>
      <c r="AD116" s="166"/>
      <c r="AE116" s="166"/>
      <c r="AF116" s="166"/>
      <c r="AG116" s="166" t="s">
        <v>302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outlineLevel="1">
      <c r="A117" s="170">
        <v>105</v>
      </c>
      <c r="B117" s="171" t="s">
        <v>1231</v>
      </c>
      <c r="C117" s="172" t="s">
        <v>1232</v>
      </c>
      <c r="D117" s="173" t="s">
        <v>844</v>
      </c>
      <c r="E117" s="174">
        <v>2</v>
      </c>
      <c r="F117" s="175"/>
      <c r="G117" s="176">
        <f t="shared" si="28"/>
        <v>0</v>
      </c>
      <c r="H117" s="163">
        <v>0</v>
      </c>
      <c r="I117" s="164">
        <f t="shared" si="29"/>
        <v>0</v>
      </c>
      <c r="J117" s="163">
        <v>450</v>
      </c>
      <c r="K117" s="164">
        <f t="shared" si="30"/>
        <v>900</v>
      </c>
      <c r="L117" s="164">
        <v>21</v>
      </c>
      <c r="M117" s="164">
        <f t="shared" si="31"/>
        <v>0</v>
      </c>
      <c r="N117" s="165">
        <v>0</v>
      </c>
      <c r="O117" s="165">
        <f t="shared" si="32"/>
        <v>0</v>
      </c>
      <c r="P117" s="165">
        <v>0</v>
      </c>
      <c r="Q117" s="165">
        <f t="shared" si="33"/>
        <v>0</v>
      </c>
      <c r="R117" s="164"/>
      <c r="S117" s="164" t="s">
        <v>209</v>
      </c>
      <c r="T117" s="164" t="s">
        <v>197</v>
      </c>
      <c r="U117" s="164">
        <v>0</v>
      </c>
      <c r="V117" s="164">
        <f t="shared" si="34"/>
        <v>0</v>
      </c>
      <c r="W117" s="164"/>
      <c r="X117" s="164" t="s">
        <v>218</v>
      </c>
      <c r="Y117" s="164" t="s">
        <v>199</v>
      </c>
      <c r="Z117" s="166"/>
      <c r="AA117" s="166"/>
      <c r="AB117" s="166"/>
      <c r="AC117" s="166"/>
      <c r="AD117" s="166"/>
      <c r="AE117" s="166"/>
      <c r="AF117" s="166"/>
      <c r="AG117" s="166" t="s">
        <v>302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1">
      <c r="A118" s="170">
        <v>106</v>
      </c>
      <c r="B118" s="171" t="s">
        <v>1233</v>
      </c>
      <c r="C118" s="172" t="s">
        <v>1234</v>
      </c>
      <c r="D118" s="173" t="s">
        <v>844</v>
      </c>
      <c r="E118" s="174">
        <v>10</v>
      </c>
      <c r="F118" s="175"/>
      <c r="G118" s="176">
        <f t="shared" si="28"/>
        <v>0</v>
      </c>
      <c r="H118" s="163">
        <v>0</v>
      </c>
      <c r="I118" s="164">
        <f t="shared" si="29"/>
        <v>0</v>
      </c>
      <c r="J118" s="163">
        <v>550</v>
      </c>
      <c r="K118" s="164">
        <f t="shared" si="30"/>
        <v>5500</v>
      </c>
      <c r="L118" s="164">
        <v>21</v>
      </c>
      <c r="M118" s="164">
        <f t="shared" si="31"/>
        <v>0</v>
      </c>
      <c r="N118" s="165">
        <v>0</v>
      </c>
      <c r="O118" s="165">
        <f t="shared" si="32"/>
        <v>0</v>
      </c>
      <c r="P118" s="165">
        <v>0</v>
      </c>
      <c r="Q118" s="165">
        <f t="shared" si="33"/>
        <v>0</v>
      </c>
      <c r="R118" s="164"/>
      <c r="S118" s="164" t="s">
        <v>209</v>
      </c>
      <c r="T118" s="164" t="s">
        <v>197</v>
      </c>
      <c r="U118" s="164">
        <v>0</v>
      </c>
      <c r="V118" s="164">
        <f t="shared" si="34"/>
        <v>0</v>
      </c>
      <c r="W118" s="164"/>
      <c r="X118" s="164" t="s">
        <v>218</v>
      </c>
      <c r="Y118" s="164" t="s">
        <v>199</v>
      </c>
      <c r="Z118" s="166"/>
      <c r="AA118" s="166"/>
      <c r="AB118" s="166"/>
      <c r="AC118" s="166"/>
      <c r="AD118" s="166"/>
      <c r="AE118" s="166"/>
      <c r="AF118" s="166"/>
      <c r="AG118" s="166" t="s">
        <v>302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12.75" outlineLevel="1">
      <c r="A119" s="170">
        <v>107</v>
      </c>
      <c r="B119" s="171" t="s">
        <v>1235</v>
      </c>
      <c r="C119" s="172" t="s">
        <v>656</v>
      </c>
      <c r="D119" s="173" t="s">
        <v>844</v>
      </c>
      <c r="E119" s="174">
        <v>2</v>
      </c>
      <c r="F119" s="175"/>
      <c r="G119" s="176">
        <f t="shared" si="28"/>
        <v>0</v>
      </c>
      <c r="H119" s="163">
        <v>0</v>
      </c>
      <c r="I119" s="164">
        <f t="shared" si="29"/>
        <v>0</v>
      </c>
      <c r="J119" s="163">
        <v>550</v>
      </c>
      <c r="K119" s="164">
        <f t="shared" si="30"/>
        <v>1100</v>
      </c>
      <c r="L119" s="164">
        <v>21</v>
      </c>
      <c r="M119" s="164">
        <f t="shared" si="31"/>
        <v>0</v>
      </c>
      <c r="N119" s="165">
        <v>0</v>
      </c>
      <c r="O119" s="165">
        <f t="shared" si="32"/>
        <v>0</v>
      </c>
      <c r="P119" s="165">
        <v>0</v>
      </c>
      <c r="Q119" s="165">
        <f t="shared" si="33"/>
        <v>0</v>
      </c>
      <c r="R119" s="164"/>
      <c r="S119" s="164" t="s">
        <v>209</v>
      </c>
      <c r="T119" s="164" t="s">
        <v>197</v>
      </c>
      <c r="U119" s="164">
        <v>0</v>
      </c>
      <c r="V119" s="164">
        <f t="shared" si="34"/>
        <v>0</v>
      </c>
      <c r="W119" s="164"/>
      <c r="X119" s="164" t="s">
        <v>218</v>
      </c>
      <c r="Y119" s="164" t="s">
        <v>199</v>
      </c>
      <c r="Z119" s="166"/>
      <c r="AA119" s="166"/>
      <c r="AB119" s="166"/>
      <c r="AC119" s="166"/>
      <c r="AD119" s="166"/>
      <c r="AE119" s="166"/>
      <c r="AF119" s="166"/>
      <c r="AG119" s="166" t="s">
        <v>302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75" outlineLevel="1">
      <c r="A120" s="170">
        <v>108</v>
      </c>
      <c r="B120" s="171" t="s">
        <v>1236</v>
      </c>
      <c r="C120" s="172" t="s">
        <v>1237</v>
      </c>
      <c r="D120" s="173" t="s">
        <v>217</v>
      </c>
      <c r="E120" s="174">
        <v>0.6000000000000001</v>
      </c>
      <c r="F120" s="175"/>
      <c r="G120" s="176">
        <f t="shared" si="28"/>
        <v>0</v>
      </c>
      <c r="H120" s="163">
        <v>0</v>
      </c>
      <c r="I120" s="164">
        <f t="shared" si="29"/>
        <v>0</v>
      </c>
      <c r="J120" s="163">
        <v>12600</v>
      </c>
      <c r="K120" s="164">
        <f t="shared" si="30"/>
        <v>7560</v>
      </c>
      <c r="L120" s="164">
        <v>21</v>
      </c>
      <c r="M120" s="164">
        <f t="shared" si="31"/>
        <v>0</v>
      </c>
      <c r="N120" s="165">
        <v>0</v>
      </c>
      <c r="O120" s="165">
        <f t="shared" si="32"/>
        <v>0</v>
      </c>
      <c r="P120" s="165">
        <v>0</v>
      </c>
      <c r="Q120" s="165">
        <f t="shared" si="33"/>
        <v>0</v>
      </c>
      <c r="R120" s="164"/>
      <c r="S120" s="164" t="s">
        <v>209</v>
      </c>
      <c r="T120" s="164" t="s">
        <v>197</v>
      </c>
      <c r="U120" s="164">
        <v>0</v>
      </c>
      <c r="V120" s="164">
        <f t="shared" si="34"/>
        <v>0</v>
      </c>
      <c r="W120" s="164"/>
      <c r="X120" s="164" t="s">
        <v>218</v>
      </c>
      <c r="Y120" s="164" t="s">
        <v>199</v>
      </c>
      <c r="Z120" s="166"/>
      <c r="AA120" s="166"/>
      <c r="AB120" s="166"/>
      <c r="AC120" s="166"/>
      <c r="AD120" s="166"/>
      <c r="AE120" s="166"/>
      <c r="AF120" s="166"/>
      <c r="AG120" s="166" t="s">
        <v>302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12.75" outlineLevel="1">
      <c r="A121" s="170">
        <v>109</v>
      </c>
      <c r="B121" s="171" t="s">
        <v>1238</v>
      </c>
      <c r="C121" s="172" t="s">
        <v>1239</v>
      </c>
      <c r="D121" s="173" t="s">
        <v>844</v>
      </c>
      <c r="E121" s="174">
        <v>5</v>
      </c>
      <c r="F121" s="175"/>
      <c r="G121" s="176">
        <f t="shared" si="28"/>
        <v>0</v>
      </c>
      <c r="H121" s="163">
        <v>0</v>
      </c>
      <c r="I121" s="164">
        <f t="shared" si="29"/>
        <v>0</v>
      </c>
      <c r="J121" s="163">
        <v>350</v>
      </c>
      <c r="K121" s="164">
        <f t="shared" si="30"/>
        <v>1750</v>
      </c>
      <c r="L121" s="164">
        <v>21</v>
      </c>
      <c r="M121" s="164">
        <f t="shared" si="31"/>
        <v>0</v>
      </c>
      <c r="N121" s="165">
        <v>0</v>
      </c>
      <c r="O121" s="165">
        <f t="shared" si="32"/>
        <v>0</v>
      </c>
      <c r="P121" s="165">
        <v>0</v>
      </c>
      <c r="Q121" s="165">
        <f t="shared" si="33"/>
        <v>0</v>
      </c>
      <c r="R121" s="164"/>
      <c r="S121" s="164" t="s">
        <v>209</v>
      </c>
      <c r="T121" s="164" t="s">
        <v>197</v>
      </c>
      <c r="U121" s="164">
        <v>0</v>
      </c>
      <c r="V121" s="164">
        <f t="shared" si="34"/>
        <v>0</v>
      </c>
      <c r="W121" s="164"/>
      <c r="X121" s="164" t="s">
        <v>218</v>
      </c>
      <c r="Y121" s="164" t="s">
        <v>199</v>
      </c>
      <c r="Z121" s="166"/>
      <c r="AA121" s="166"/>
      <c r="AB121" s="166"/>
      <c r="AC121" s="166"/>
      <c r="AD121" s="166"/>
      <c r="AE121" s="166"/>
      <c r="AF121" s="166"/>
      <c r="AG121" s="166" t="s">
        <v>302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12.75" outlineLevel="1">
      <c r="A122" s="170">
        <v>110</v>
      </c>
      <c r="B122" s="171" t="s">
        <v>1240</v>
      </c>
      <c r="C122" s="172" t="s">
        <v>1241</v>
      </c>
      <c r="D122" s="173" t="s">
        <v>265</v>
      </c>
      <c r="E122" s="174">
        <v>1.4</v>
      </c>
      <c r="F122" s="175"/>
      <c r="G122" s="176">
        <f t="shared" si="28"/>
        <v>0</v>
      </c>
      <c r="H122" s="163">
        <v>0</v>
      </c>
      <c r="I122" s="164">
        <f t="shared" si="29"/>
        <v>0</v>
      </c>
      <c r="J122" s="163">
        <v>941.2</v>
      </c>
      <c r="K122" s="164">
        <f t="shared" si="30"/>
        <v>1317.68</v>
      </c>
      <c r="L122" s="164">
        <v>21</v>
      </c>
      <c r="M122" s="164">
        <f t="shared" si="31"/>
        <v>0</v>
      </c>
      <c r="N122" s="165">
        <v>0</v>
      </c>
      <c r="O122" s="165">
        <f t="shared" si="32"/>
        <v>0</v>
      </c>
      <c r="P122" s="165">
        <v>0</v>
      </c>
      <c r="Q122" s="165">
        <f t="shared" si="33"/>
        <v>0</v>
      </c>
      <c r="R122" s="164"/>
      <c r="S122" s="164" t="s">
        <v>209</v>
      </c>
      <c r="T122" s="164" t="s">
        <v>197</v>
      </c>
      <c r="U122" s="164">
        <v>0</v>
      </c>
      <c r="V122" s="164">
        <f t="shared" si="34"/>
        <v>0</v>
      </c>
      <c r="W122" s="164"/>
      <c r="X122" s="164" t="s">
        <v>218</v>
      </c>
      <c r="Y122" s="164" t="s">
        <v>199</v>
      </c>
      <c r="Z122" s="166"/>
      <c r="AA122" s="166"/>
      <c r="AB122" s="166"/>
      <c r="AC122" s="166"/>
      <c r="AD122" s="166"/>
      <c r="AE122" s="166"/>
      <c r="AF122" s="166"/>
      <c r="AG122" s="166" t="s">
        <v>302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75" outlineLevel="1">
      <c r="A123" s="170">
        <v>111</v>
      </c>
      <c r="B123" s="171" t="s">
        <v>1242</v>
      </c>
      <c r="C123" s="172" t="s">
        <v>1243</v>
      </c>
      <c r="D123" s="173" t="s">
        <v>265</v>
      </c>
      <c r="E123" s="174">
        <v>1.4</v>
      </c>
      <c r="F123" s="175"/>
      <c r="G123" s="176">
        <f t="shared" si="28"/>
        <v>0</v>
      </c>
      <c r="H123" s="163">
        <v>0</v>
      </c>
      <c r="I123" s="164">
        <f t="shared" si="29"/>
        <v>0</v>
      </c>
      <c r="J123" s="163">
        <v>764.8</v>
      </c>
      <c r="K123" s="164">
        <f t="shared" si="30"/>
        <v>1070.72</v>
      </c>
      <c r="L123" s="164">
        <v>21</v>
      </c>
      <c r="M123" s="164">
        <f t="shared" si="31"/>
        <v>0</v>
      </c>
      <c r="N123" s="165">
        <v>0</v>
      </c>
      <c r="O123" s="165">
        <f t="shared" si="32"/>
        <v>0</v>
      </c>
      <c r="P123" s="165">
        <v>0</v>
      </c>
      <c r="Q123" s="165">
        <f t="shared" si="33"/>
        <v>0</v>
      </c>
      <c r="R123" s="164"/>
      <c r="S123" s="164" t="s">
        <v>209</v>
      </c>
      <c r="T123" s="164" t="s">
        <v>197</v>
      </c>
      <c r="U123" s="164">
        <v>0</v>
      </c>
      <c r="V123" s="164">
        <f t="shared" si="34"/>
        <v>0</v>
      </c>
      <c r="W123" s="164"/>
      <c r="X123" s="164" t="s">
        <v>218</v>
      </c>
      <c r="Y123" s="164" t="s">
        <v>199</v>
      </c>
      <c r="Z123" s="166"/>
      <c r="AA123" s="166"/>
      <c r="AB123" s="166"/>
      <c r="AC123" s="166"/>
      <c r="AD123" s="166"/>
      <c r="AE123" s="166"/>
      <c r="AF123" s="166"/>
      <c r="AG123" s="166" t="s">
        <v>302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1">
      <c r="A124" s="170">
        <v>112</v>
      </c>
      <c r="B124" s="171" t="s">
        <v>1244</v>
      </c>
      <c r="C124" s="172" t="s">
        <v>1245</v>
      </c>
      <c r="D124" s="173" t="s">
        <v>265</v>
      </c>
      <c r="E124" s="174">
        <v>1.4</v>
      </c>
      <c r="F124" s="175"/>
      <c r="G124" s="176">
        <f t="shared" si="28"/>
        <v>0</v>
      </c>
      <c r="H124" s="163">
        <v>0</v>
      </c>
      <c r="I124" s="164">
        <f t="shared" si="29"/>
        <v>0</v>
      </c>
      <c r="J124" s="163">
        <v>1411.8</v>
      </c>
      <c r="K124" s="164">
        <f t="shared" si="30"/>
        <v>1976.52</v>
      </c>
      <c r="L124" s="164">
        <v>21</v>
      </c>
      <c r="M124" s="164">
        <f t="shared" si="31"/>
        <v>0</v>
      </c>
      <c r="N124" s="165">
        <v>0</v>
      </c>
      <c r="O124" s="165">
        <f t="shared" si="32"/>
        <v>0</v>
      </c>
      <c r="P124" s="165">
        <v>0</v>
      </c>
      <c r="Q124" s="165">
        <f t="shared" si="33"/>
        <v>0</v>
      </c>
      <c r="R124" s="164"/>
      <c r="S124" s="164" t="s">
        <v>1246</v>
      </c>
      <c r="T124" s="164" t="s">
        <v>197</v>
      </c>
      <c r="U124" s="164">
        <v>0.613</v>
      </c>
      <c r="V124" s="164">
        <f t="shared" si="34"/>
        <v>0.86</v>
      </c>
      <c r="W124" s="164"/>
      <c r="X124" s="164" t="s">
        <v>218</v>
      </c>
      <c r="Y124" s="164" t="s">
        <v>199</v>
      </c>
      <c r="Z124" s="166"/>
      <c r="AA124" s="166"/>
      <c r="AB124" s="166"/>
      <c r="AC124" s="166"/>
      <c r="AD124" s="166"/>
      <c r="AE124" s="166"/>
      <c r="AF124" s="166"/>
      <c r="AG124" s="166" t="s">
        <v>302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12.75" outlineLevel="1">
      <c r="A125" s="156">
        <v>113</v>
      </c>
      <c r="B125" s="157" t="s">
        <v>1247</v>
      </c>
      <c r="C125" s="158" t="s">
        <v>1248</v>
      </c>
      <c r="D125" s="159" t="s">
        <v>1249</v>
      </c>
      <c r="E125" s="160">
        <v>40</v>
      </c>
      <c r="F125" s="161"/>
      <c r="G125" s="162">
        <f t="shared" si="28"/>
        <v>0</v>
      </c>
      <c r="H125" s="163">
        <v>0</v>
      </c>
      <c r="I125" s="164">
        <f t="shared" si="29"/>
        <v>0</v>
      </c>
      <c r="J125" s="163">
        <v>18.9</v>
      </c>
      <c r="K125" s="164">
        <f t="shared" si="30"/>
        <v>756</v>
      </c>
      <c r="L125" s="164">
        <v>21</v>
      </c>
      <c r="M125" s="164">
        <f t="shared" si="31"/>
        <v>0</v>
      </c>
      <c r="N125" s="165">
        <v>0</v>
      </c>
      <c r="O125" s="165">
        <f t="shared" si="32"/>
        <v>0</v>
      </c>
      <c r="P125" s="165">
        <v>0</v>
      </c>
      <c r="Q125" s="165">
        <f t="shared" si="33"/>
        <v>0</v>
      </c>
      <c r="R125" s="164"/>
      <c r="S125" s="164" t="s">
        <v>1246</v>
      </c>
      <c r="T125" s="164" t="s">
        <v>197</v>
      </c>
      <c r="U125" s="164">
        <v>0</v>
      </c>
      <c r="V125" s="164">
        <f t="shared" si="34"/>
        <v>0</v>
      </c>
      <c r="W125" s="164"/>
      <c r="X125" s="164" t="s">
        <v>218</v>
      </c>
      <c r="Y125" s="164" t="s">
        <v>199</v>
      </c>
      <c r="Z125" s="166"/>
      <c r="AA125" s="166"/>
      <c r="AB125" s="166"/>
      <c r="AC125" s="166"/>
      <c r="AD125" s="166"/>
      <c r="AE125" s="166"/>
      <c r="AF125" s="166"/>
      <c r="AG125" s="166" t="s">
        <v>302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33" ht="12.75">
      <c r="A126" s="130"/>
      <c r="B126" s="134"/>
      <c r="C126" s="177"/>
      <c r="D126" s="136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AE126" s="1">
        <v>15</v>
      </c>
      <c r="AF126" s="1">
        <v>21</v>
      </c>
      <c r="AG126" s="1" t="s">
        <v>177</v>
      </c>
    </row>
    <row r="127" spans="1:33" ht="12.75">
      <c r="A127" s="178"/>
      <c r="B127" s="179" t="s">
        <v>14</v>
      </c>
      <c r="C127" s="180"/>
      <c r="D127" s="181"/>
      <c r="E127" s="182"/>
      <c r="F127" s="182"/>
      <c r="G127" s="183">
        <f>G8+G38+G55+G71+G89</f>
        <v>0</v>
      </c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AE127" s="1">
        <f>SUMIF(L7:L125,AE126,G7:G125)</f>
        <v>0</v>
      </c>
      <c r="AF127" s="1">
        <f>SUMIF(L7:L125,AF126,G7:G125)</f>
        <v>0</v>
      </c>
      <c r="AG127" s="1" t="s">
        <v>211</v>
      </c>
    </row>
    <row r="128" spans="1:25" ht="12.75">
      <c r="A128" s="130"/>
      <c r="B128" s="134"/>
      <c r="C128" s="177"/>
      <c r="D128" s="136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1:25" ht="12.75">
      <c r="A129" s="130"/>
      <c r="B129" s="134"/>
      <c r="C129" s="177"/>
      <c r="D129" s="136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1:25" ht="12.75">
      <c r="A130" s="233" t="s">
        <v>212</v>
      </c>
      <c r="B130" s="233"/>
      <c r="C130" s="233"/>
      <c r="D130" s="136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1:33" ht="12.75">
      <c r="A131" s="234"/>
      <c r="B131" s="234"/>
      <c r="C131" s="234"/>
      <c r="D131" s="234"/>
      <c r="E131" s="234"/>
      <c r="F131" s="234"/>
      <c r="G131" s="234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AG131" s="1" t="s">
        <v>213</v>
      </c>
    </row>
    <row r="132" spans="1:25" ht="12.75">
      <c r="A132" s="234"/>
      <c r="B132" s="234"/>
      <c r="C132" s="234"/>
      <c r="D132" s="234"/>
      <c r="E132" s="234"/>
      <c r="F132" s="234"/>
      <c r="G132" s="234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1:25" ht="12.75">
      <c r="A133" s="234"/>
      <c r="B133" s="234"/>
      <c r="C133" s="234"/>
      <c r="D133" s="234"/>
      <c r="E133" s="234"/>
      <c r="F133" s="234"/>
      <c r="G133" s="234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1:25" ht="12.75">
      <c r="A134" s="234"/>
      <c r="B134" s="234"/>
      <c r="C134" s="234"/>
      <c r="D134" s="234"/>
      <c r="E134" s="234"/>
      <c r="F134" s="234"/>
      <c r="G134" s="234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1:25" ht="12.75">
      <c r="A135" s="234"/>
      <c r="B135" s="234"/>
      <c r="C135" s="234"/>
      <c r="D135" s="234"/>
      <c r="E135" s="234"/>
      <c r="F135" s="234"/>
      <c r="G135" s="234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1:25" ht="12.75">
      <c r="A136" s="130"/>
      <c r="B136" s="134"/>
      <c r="C136" s="177"/>
      <c r="D136" s="136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3:33" ht="12.75">
      <c r="C137" s="184"/>
      <c r="D137" s="84"/>
      <c r="AG137" s="1" t="s">
        <v>214</v>
      </c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  <row r="257" ht="12.75">
      <c r="D257" s="84"/>
    </row>
    <row r="258" ht="12.75">
      <c r="D258" s="84"/>
    </row>
    <row r="259" ht="12.75">
      <c r="D259" s="84"/>
    </row>
    <row r="260" ht="12.75">
      <c r="D260" s="84"/>
    </row>
    <row r="261" ht="12.75">
      <c r="D261" s="84"/>
    </row>
    <row r="262" ht="12.75">
      <c r="D262" s="84"/>
    </row>
    <row r="263" ht="12.75">
      <c r="D263" s="84"/>
    </row>
    <row r="264" ht="12.75">
      <c r="D264" s="84"/>
    </row>
    <row r="265" ht="12.75">
      <c r="D265" s="84"/>
    </row>
  </sheetData>
  <sheetProtection password="D9EC" sheet="1" objects="1" scenarios="1"/>
  <mergeCells count="6">
    <mergeCell ref="A131:G135"/>
    <mergeCell ref="A1:G1"/>
    <mergeCell ref="C2:G2"/>
    <mergeCell ref="C3:G3"/>
    <mergeCell ref="C4:G4"/>
    <mergeCell ref="A130:C130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H615"/>
  <sheetViews>
    <sheetView showGridLines="0" tabSelected="1" workbookViewId="0" topLeftCell="A1">
      <pane ySplit="7" topLeftCell="A8" activePane="bottomLeft" state="frozen"/>
      <selection pane="bottomLeft" activeCell="C14" sqref="C14"/>
    </sheetView>
  </sheetViews>
  <sheetFormatPr defaultColWidth="8.7109375" defaultRowHeight="12.75" outlineLevelRow="3"/>
  <cols>
    <col min="1" max="1" width="3.421875" style="1" customWidth="1"/>
    <col min="2" max="2" width="12.57421875" style="137" customWidth="1"/>
    <col min="3" max="3" width="38.28125" style="137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8.7109375" style="1" hidden="1" customWidth="1"/>
    <col min="26" max="28" width="8.7109375" style="1" customWidth="1"/>
    <col min="29" max="29" width="8.7109375" style="1" hidden="1" customWidth="1"/>
    <col min="30" max="30" width="8.7109375" style="1" customWidth="1"/>
    <col min="31" max="41" width="8.7109375" style="1" hidden="1" customWidth="1"/>
    <col min="42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5" t="s">
        <v>157</v>
      </c>
      <c r="B1" s="235"/>
      <c r="C1" s="235"/>
      <c r="D1" s="235"/>
      <c r="E1" s="235"/>
      <c r="F1" s="235"/>
      <c r="G1" s="235"/>
      <c r="AG1" s="1" t="s">
        <v>161</v>
      </c>
    </row>
    <row r="2" spans="1:33" ht="24.95" customHeight="1">
      <c r="A2" s="132" t="s">
        <v>158</v>
      </c>
      <c r="B2" s="133" t="s">
        <v>162</v>
      </c>
      <c r="C2" s="236" t="s">
        <v>6</v>
      </c>
      <c r="D2" s="236"/>
      <c r="E2" s="236"/>
      <c r="F2" s="236"/>
      <c r="G2" s="236"/>
      <c r="AG2" s="1" t="s">
        <v>163</v>
      </c>
    </row>
    <row r="3" spans="1:33" ht="24.95" customHeight="1">
      <c r="A3" s="132" t="s">
        <v>159</v>
      </c>
      <c r="B3" s="133" t="s">
        <v>45</v>
      </c>
      <c r="C3" s="236" t="s">
        <v>46</v>
      </c>
      <c r="D3" s="236"/>
      <c r="E3" s="236"/>
      <c r="F3" s="236"/>
      <c r="G3" s="236"/>
      <c r="AC3" s="137" t="s">
        <v>163</v>
      </c>
      <c r="AG3" s="1" t="s">
        <v>165</v>
      </c>
    </row>
    <row r="4" spans="1:33" ht="24.95" customHeight="1">
      <c r="A4" s="138" t="s">
        <v>160</v>
      </c>
      <c r="B4" s="139" t="s">
        <v>45</v>
      </c>
      <c r="C4" s="237" t="s">
        <v>46</v>
      </c>
      <c r="D4" s="237"/>
      <c r="E4" s="237"/>
      <c r="F4" s="237"/>
      <c r="G4" s="237"/>
      <c r="AG4" s="1" t="s">
        <v>166</v>
      </c>
    </row>
    <row r="5" ht="12.75">
      <c r="D5" s="84"/>
    </row>
    <row r="6" spans="1:25" ht="38.25">
      <c r="A6" s="140" t="s">
        <v>167</v>
      </c>
      <c r="B6" s="141" t="s">
        <v>168</v>
      </c>
      <c r="C6" s="141" t="s">
        <v>169</v>
      </c>
      <c r="D6" s="142" t="s">
        <v>170</v>
      </c>
      <c r="E6" s="140" t="s">
        <v>171</v>
      </c>
      <c r="F6" s="143" t="s">
        <v>172</v>
      </c>
      <c r="G6" s="140" t="s">
        <v>14</v>
      </c>
      <c r="H6" s="144" t="s">
        <v>173</v>
      </c>
      <c r="I6" s="144" t="s">
        <v>174</v>
      </c>
      <c r="J6" s="144" t="s">
        <v>175</v>
      </c>
      <c r="K6" s="144" t="s">
        <v>176</v>
      </c>
      <c r="L6" s="144" t="s">
        <v>177</v>
      </c>
      <c r="M6" s="144" t="s">
        <v>178</v>
      </c>
      <c r="N6" s="144" t="s">
        <v>179</v>
      </c>
      <c r="O6" s="144" t="s">
        <v>180</v>
      </c>
      <c r="P6" s="144" t="s">
        <v>181</v>
      </c>
      <c r="Q6" s="144" t="s">
        <v>182</v>
      </c>
      <c r="R6" s="144" t="s">
        <v>183</v>
      </c>
      <c r="S6" s="144" t="s">
        <v>184</v>
      </c>
      <c r="T6" s="144" t="s">
        <v>185</v>
      </c>
      <c r="U6" s="144" t="s">
        <v>186</v>
      </c>
      <c r="V6" s="144" t="s">
        <v>187</v>
      </c>
      <c r="W6" s="144" t="s">
        <v>188</v>
      </c>
      <c r="X6" s="144" t="s">
        <v>189</v>
      </c>
      <c r="Y6" s="144" t="s">
        <v>190</v>
      </c>
    </row>
    <row r="7" spans="1:25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  <c r="Y7" s="146"/>
    </row>
    <row r="8" spans="1:33" ht="12.75">
      <c r="A8" s="147" t="s">
        <v>191</v>
      </c>
      <c r="B8" s="148" t="s">
        <v>76</v>
      </c>
      <c r="C8" s="149" t="s">
        <v>77</v>
      </c>
      <c r="D8" s="150"/>
      <c r="E8" s="151"/>
      <c r="F8" s="152"/>
      <c r="G8" s="153">
        <f>SUMIF(AG9:AG19,"&lt;&gt;NOR",G9:G19)</f>
        <v>0</v>
      </c>
      <c r="H8" s="154"/>
      <c r="I8" s="154">
        <f>SUM(I9:I19)</f>
        <v>8677.21</v>
      </c>
      <c r="J8" s="154"/>
      <c r="K8" s="154">
        <f>SUM(K9:K19)</f>
        <v>6303.21</v>
      </c>
      <c r="L8" s="154"/>
      <c r="M8" s="154">
        <f>SUM(M9:M19)</f>
        <v>0</v>
      </c>
      <c r="N8" s="155"/>
      <c r="O8" s="155">
        <f>SUM(O9:O19)</f>
        <v>0.64</v>
      </c>
      <c r="P8" s="155"/>
      <c r="Q8" s="155">
        <f>SUM(Q9:Q19)</f>
        <v>0.37</v>
      </c>
      <c r="R8" s="154"/>
      <c r="S8" s="154"/>
      <c r="T8" s="154"/>
      <c r="U8" s="154"/>
      <c r="V8" s="154">
        <f>SUM(V9:V19)</f>
        <v>4.2</v>
      </c>
      <c r="W8" s="154"/>
      <c r="X8" s="154"/>
      <c r="Y8" s="154"/>
      <c r="AG8" s="1" t="s">
        <v>192</v>
      </c>
    </row>
    <row r="9" spans="1:60" ht="12.75" outlineLevel="1">
      <c r="A9" s="156">
        <v>1</v>
      </c>
      <c r="B9" s="157" t="s">
        <v>1250</v>
      </c>
      <c r="C9" s="158" t="s">
        <v>1251</v>
      </c>
      <c r="D9" s="159" t="s">
        <v>226</v>
      </c>
      <c r="E9" s="160">
        <v>0.42</v>
      </c>
      <c r="F9" s="161"/>
      <c r="G9" s="162">
        <f>ROUND(E9*F9,2)</f>
        <v>0</v>
      </c>
      <c r="H9" s="163">
        <v>6663.68</v>
      </c>
      <c r="I9" s="164">
        <f>ROUND(E9*H9,2)</f>
        <v>2798.75</v>
      </c>
      <c r="J9" s="163">
        <v>2141.32</v>
      </c>
      <c r="K9" s="164">
        <f>ROUND(E9*J9,2)</f>
        <v>899.35</v>
      </c>
      <c r="L9" s="164">
        <v>21</v>
      </c>
      <c r="M9" s="164">
        <f>G9*(1+L9/100)</f>
        <v>0</v>
      </c>
      <c r="N9" s="165">
        <v>0.76895</v>
      </c>
      <c r="O9" s="165">
        <f>ROUND(E9*N9,2)</f>
        <v>0.32</v>
      </c>
      <c r="P9" s="165">
        <v>0</v>
      </c>
      <c r="Q9" s="165">
        <f>ROUND(E9*P9,2)</f>
        <v>0</v>
      </c>
      <c r="R9" s="164"/>
      <c r="S9" s="164" t="s">
        <v>196</v>
      </c>
      <c r="T9" s="164" t="s">
        <v>196</v>
      </c>
      <c r="U9" s="164">
        <v>4.09372</v>
      </c>
      <c r="V9" s="164">
        <f>ROUND(E9*U9,2)</f>
        <v>1.72</v>
      </c>
      <c r="W9" s="164"/>
      <c r="X9" s="164" t="s">
        <v>218</v>
      </c>
      <c r="Y9" s="164" t="s">
        <v>199</v>
      </c>
      <c r="Z9" s="166"/>
      <c r="AA9" s="166"/>
      <c r="AB9" s="166"/>
      <c r="AC9" s="166"/>
      <c r="AD9" s="166"/>
      <c r="AE9" s="166"/>
      <c r="AF9" s="166"/>
      <c r="AG9" s="166" t="s">
        <v>219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2">
      <c r="A10" s="167"/>
      <c r="B10" s="168"/>
      <c r="C10" s="185" t="s">
        <v>1252</v>
      </c>
      <c r="D10" s="186"/>
      <c r="E10" s="187">
        <v>0.42</v>
      </c>
      <c r="F10" s="164"/>
      <c r="G10" s="164"/>
      <c r="H10" s="164"/>
      <c r="I10" s="164"/>
      <c r="J10" s="164"/>
      <c r="K10" s="164"/>
      <c r="L10" s="164"/>
      <c r="M10" s="164"/>
      <c r="N10" s="165"/>
      <c r="O10" s="165"/>
      <c r="P10" s="165"/>
      <c r="Q10" s="165"/>
      <c r="R10" s="164"/>
      <c r="S10" s="164"/>
      <c r="T10" s="164"/>
      <c r="U10" s="164"/>
      <c r="V10" s="164"/>
      <c r="W10" s="164"/>
      <c r="X10" s="164"/>
      <c r="Y10" s="164"/>
      <c r="Z10" s="166"/>
      <c r="AA10" s="166"/>
      <c r="AB10" s="166"/>
      <c r="AC10" s="166"/>
      <c r="AD10" s="166"/>
      <c r="AE10" s="166"/>
      <c r="AF10" s="166"/>
      <c r="AG10" s="166" t="s">
        <v>228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56">
        <v>2</v>
      </c>
      <c r="B11" s="157" t="s">
        <v>1253</v>
      </c>
      <c r="C11" s="158" t="s">
        <v>1254</v>
      </c>
      <c r="D11" s="159" t="s">
        <v>226</v>
      </c>
      <c r="E11" s="160">
        <v>0.26137000000000005</v>
      </c>
      <c r="F11" s="161"/>
      <c r="G11" s="162">
        <f>ROUND(E11*F11,2)</f>
        <v>0</v>
      </c>
      <c r="H11" s="163">
        <v>6415.31</v>
      </c>
      <c r="I11" s="164">
        <f>ROUND(E11*H11,2)</f>
        <v>1676.77</v>
      </c>
      <c r="J11" s="163">
        <v>2239.69</v>
      </c>
      <c r="K11" s="164">
        <f>ROUND(E11*J11,2)</f>
        <v>585.39</v>
      </c>
      <c r="L11" s="164">
        <v>21</v>
      </c>
      <c r="M11" s="164">
        <f>G11*(1+L11/100)</f>
        <v>0</v>
      </c>
      <c r="N11" s="165">
        <v>0.76605</v>
      </c>
      <c r="O11" s="165">
        <f>ROUND(E11*N11,2)</f>
        <v>0.2</v>
      </c>
      <c r="P11" s="165">
        <v>0</v>
      </c>
      <c r="Q11" s="165">
        <f>ROUND(E11*P11,2)</f>
        <v>0</v>
      </c>
      <c r="R11" s="164"/>
      <c r="S11" s="164" t="s">
        <v>196</v>
      </c>
      <c r="T11" s="164" t="s">
        <v>196</v>
      </c>
      <c r="U11" s="164">
        <v>4.28019</v>
      </c>
      <c r="V11" s="164">
        <f>ROUND(E11*U11,2)</f>
        <v>1.12</v>
      </c>
      <c r="W11" s="164"/>
      <c r="X11" s="164" t="s">
        <v>218</v>
      </c>
      <c r="Y11" s="164" t="s">
        <v>199</v>
      </c>
      <c r="Z11" s="166"/>
      <c r="AA11" s="166"/>
      <c r="AB11" s="166"/>
      <c r="AC11" s="166"/>
      <c r="AD11" s="166"/>
      <c r="AE11" s="166"/>
      <c r="AF11" s="166"/>
      <c r="AG11" s="166" t="s">
        <v>219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2">
      <c r="A12" s="167"/>
      <c r="B12" s="168"/>
      <c r="C12" s="185" t="s">
        <v>1255</v>
      </c>
      <c r="D12" s="186"/>
      <c r="E12" s="187">
        <v>0.23063000000000003</v>
      </c>
      <c r="F12" s="164"/>
      <c r="G12" s="164"/>
      <c r="H12" s="164"/>
      <c r="I12" s="164"/>
      <c r="J12" s="164"/>
      <c r="K12" s="164"/>
      <c r="L12" s="164"/>
      <c r="M12" s="164"/>
      <c r="N12" s="165"/>
      <c r="O12" s="165"/>
      <c r="P12" s="165"/>
      <c r="Q12" s="165"/>
      <c r="R12" s="164"/>
      <c r="S12" s="164"/>
      <c r="T12" s="164"/>
      <c r="U12" s="164"/>
      <c r="V12" s="164"/>
      <c r="W12" s="164"/>
      <c r="X12" s="164"/>
      <c r="Y12" s="164"/>
      <c r="Z12" s="166"/>
      <c r="AA12" s="166"/>
      <c r="AB12" s="166"/>
      <c r="AC12" s="166"/>
      <c r="AD12" s="166"/>
      <c r="AE12" s="166"/>
      <c r="AF12" s="166"/>
      <c r="AG12" s="166" t="s">
        <v>228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3">
      <c r="A13" s="167"/>
      <c r="B13" s="168"/>
      <c r="C13" s="185" t="s">
        <v>1256</v>
      </c>
      <c r="D13" s="186"/>
      <c r="E13" s="187">
        <v>0.030750000000000003</v>
      </c>
      <c r="F13" s="164"/>
      <c r="G13" s="164"/>
      <c r="H13" s="164"/>
      <c r="I13" s="164"/>
      <c r="J13" s="164"/>
      <c r="K13" s="164"/>
      <c r="L13" s="164"/>
      <c r="M13" s="164"/>
      <c r="N13" s="165"/>
      <c r="O13" s="165"/>
      <c r="P13" s="165"/>
      <c r="Q13" s="165"/>
      <c r="R13" s="164"/>
      <c r="S13" s="164"/>
      <c r="T13" s="164"/>
      <c r="U13" s="164"/>
      <c r="V13" s="164"/>
      <c r="W13" s="164"/>
      <c r="X13" s="164"/>
      <c r="Y13" s="164"/>
      <c r="Z13" s="166"/>
      <c r="AA13" s="166"/>
      <c r="AB13" s="166"/>
      <c r="AC13" s="166"/>
      <c r="AD13" s="166"/>
      <c r="AE13" s="166"/>
      <c r="AF13" s="166"/>
      <c r="AG13" s="166" t="s">
        <v>228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2.5" outlineLevel="1">
      <c r="A14" s="156">
        <v>3</v>
      </c>
      <c r="B14" s="157" t="s">
        <v>1257</v>
      </c>
      <c r="C14" s="158" t="s">
        <v>1258</v>
      </c>
      <c r="D14" s="159" t="s">
        <v>295</v>
      </c>
      <c r="E14" s="160">
        <v>6.2</v>
      </c>
      <c r="F14" s="161"/>
      <c r="G14" s="162">
        <f>ROUND(E14*F14,2)</f>
        <v>0</v>
      </c>
      <c r="H14" s="163">
        <v>33.29</v>
      </c>
      <c r="I14" s="164">
        <f>ROUND(E14*H14,2)</f>
        <v>206.4</v>
      </c>
      <c r="J14" s="163">
        <v>121.71</v>
      </c>
      <c r="K14" s="164">
        <f>ROUND(E14*J14,2)</f>
        <v>754.6</v>
      </c>
      <c r="L14" s="164">
        <v>21</v>
      </c>
      <c r="M14" s="164">
        <f>G14*(1+L14/100)</f>
        <v>0</v>
      </c>
      <c r="N14" s="165">
        <v>0.00102</v>
      </c>
      <c r="O14" s="165">
        <f>ROUND(E14*N14,2)</f>
        <v>0.01</v>
      </c>
      <c r="P14" s="165">
        <v>0</v>
      </c>
      <c r="Q14" s="165">
        <f>ROUND(E14*P14,2)</f>
        <v>0</v>
      </c>
      <c r="R14" s="164"/>
      <c r="S14" s="164" t="s">
        <v>196</v>
      </c>
      <c r="T14" s="164" t="s">
        <v>196</v>
      </c>
      <c r="U14" s="164">
        <v>0.22</v>
      </c>
      <c r="V14" s="164">
        <f>ROUND(E14*U14,2)</f>
        <v>1.36</v>
      </c>
      <c r="W14" s="164"/>
      <c r="X14" s="164" t="s">
        <v>218</v>
      </c>
      <c r="Y14" s="164" t="s">
        <v>199</v>
      </c>
      <c r="Z14" s="166"/>
      <c r="AA14" s="166"/>
      <c r="AB14" s="166"/>
      <c r="AC14" s="166"/>
      <c r="AD14" s="166"/>
      <c r="AE14" s="166"/>
      <c r="AF14" s="166"/>
      <c r="AG14" s="166" t="s">
        <v>219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4" customHeight="1" outlineLevel="2">
      <c r="A15" s="167"/>
      <c r="B15" s="168"/>
      <c r="C15" s="238" t="s">
        <v>1259</v>
      </c>
      <c r="D15" s="238"/>
      <c r="E15" s="238"/>
      <c r="F15" s="238"/>
      <c r="G15" s="238"/>
      <c r="H15" s="164"/>
      <c r="I15" s="164"/>
      <c r="J15" s="164"/>
      <c r="K15" s="164"/>
      <c r="L15" s="164"/>
      <c r="M15" s="164"/>
      <c r="N15" s="165"/>
      <c r="O15" s="165"/>
      <c r="P15" s="165"/>
      <c r="Q15" s="165"/>
      <c r="R15" s="164"/>
      <c r="S15" s="164"/>
      <c r="T15" s="164"/>
      <c r="U15" s="164"/>
      <c r="V15" s="164"/>
      <c r="W15" s="164"/>
      <c r="X15" s="164"/>
      <c r="Y15" s="164"/>
      <c r="Z15" s="166"/>
      <c r="AA15" s="166"/>
      <c r="AB15" s="166"/>
      <c r="AC15" s="166"/>
      <c r="AD15" s="166"/>
      <c r="AE15" s="166"/>
      <c r="AF15" s="166"/>
      <c r="AG15" s="166" t="s">
        <v>202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2">
      <c r="A16" s="167"/>
      <c r="B16" s="168"/>
      <c r="C16" s="185" t="s">
        <v>1260</v>
      </c>
      <c r="D16" s="186"/>
      <c r="E16" s="187">
        <v>6.2</v>
      </c>
      <c r="F16" s="164"/>
      <c r="G16" s="164"/>
      <c r="H16" s="164"/>
      <c r="I16" s="164"/>
      <c r="J16" s="164"/>
      <c r="K16" s="164"/>
      <c r="L16" s="164"/>
      <c r="M16" s="164"/>
      <c r="N16" s="165"/>
      <c r="O16" s="165"/>
      <c r="P16" s="165"/>
      <c r="Q16" s="165"/>
      <c r="R16" s="164"/>
      <c r="S16" s="164"/>
      <c r="T16" s="164"/>
      <c r="U16" s="164"/>
      <c r="V16" s="164"/>
      <c r="W16" s="164"/>
      <c r="X16" s="164"/>
      <c r="Y16" s="164"/>
      <c r="Z16" s="166"/>
      <c r="AA16" s="166"/>
      <c r="AB16" s="166"/>
      <c r="AC16" s="166"/>
      <c r="AD16" s="166"/>
      <c r="AE16" s="166"/>
      <c r="AF16" s="166"/>
      <c r="AG16" s="166" t="s">
        <v>228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22.5" outlineLevel="1">
      <c r="A17" s="156">
        <v>4</v>
      </c>
      <c r="B17" s="157" t="s">
        <v>1261</v>
      </c>
      <c r="C17" s="158" t="s">
        <v>1262</v>
      </c>
      <c r="D17" s="159" t="s">
        <v>265</v>
      </c>
      <c r="E17" s="160">
        <v>0.10260000000000001</v>
      </c>
      <c r="F17" s="161"/>
      <c r="G17" s="162">
        <f>ROUND(E17*F17,2)</f>
        <v>0</v>
      </c>
      <c r="H17" s="163">
        <v>38940.48</v>
      </c>
      <c r="I17" s="164">
        <f>ROUND(E17*H17,2)</f>
        <v>3995.29</v>
      </c>
      <c r="J17" s="163">
        <v>39608.84</v>
      </c>
      <c r="K17" s="164">
        <f>ROUND(E17*J17,2)</f>
        <v>4063.87</v>
      </c>
      <c r="L17" s="164">
        <v>21</v>
      </c>
      <c r="M17" s="164">
        <f>G17*(1+L17/100)</f>
        <v>0</v>
      </c>
      <c r="N17" s="165">
        <v>1.0970900000000001</v>
      </c>
      <c r="O17" s="165">
        <f>ROUND(E17*N17,2)</f>
        <v>0.11</v>
      </c>
      <c r="P17" s="165">
        <v>3.6309</v>
      </c>
      <c r="Q17" s="165">
        <f>ROUND(E17*P17,2)</f>
        <v>0.37</v>
      </c>
      <c r="R17" s="164"/>
      <c r="S17" s="164" t="s">
        <v>196</v>
      </c>
      <c r="T17" s="164" t="s">
        <v>1263</v>
      </c>
      <c r="U17" s="164">
        <v>0</v>
      </c>
      <c r="V17" s="164">
        <f>ROUND(E17*U17,2)</f>
        <v>0</v>
      </c>
      <c r="W17" s="164"/>
      <c r="X17" s="164" t="s">
        <v>800</v>
      </c>
      <c r="Y17" s="164" t="s">
        <v>199</v>
      </c>
      <c r="Z17" s="166"/>
      <c r="AA17" s="166"/>
      <c r="AB17" s="166"/>
      <c r="AC17" s="166"/>
      <c r="AD17" s="166"/>
      <c r="AE17" s="166"/>
      <c r="AF17" s="166"/>
      <c r="AG17" s="166" t="s">
        <v>801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2">
      <c r="A18" s="167"/>
      <c r="B18" s="168"/>
      <c r="C18" s="185" t="s">
        <v>1264</v>
      </c>
      <c r="D18" s="186"/>
      <c r="E18" s="187">
        <v>0.085</v>
      </c>
      <c r="F18" s="164"/>
      <c r="G18" s="164"/>
      <c r="H18" s="164"/>
      <c r="I18" s="164"/>
      <c r="J18" s="164"/>
      <c r="K18" s="164"/>
      <c r="L18" s="164"/>
      <c r="M18" s="164"/>
      <c r="N18" s="165"/>
      <c r="O18" s="165"/>
      <c r="P18" s="165"/>
      <c r="Q18" s="165"/>
      <c r="R18" s="164"/>
      <c r="S18" s="164"/>
      <c r="T18" s="164"/>
      <c r="U18" s="164"/>
      <c r="V18" s="164"/>
      <c r="W18" s="164"/>
      <c r="X18" s="164"/>
      <c r="Y18" s="164"/>
      <c r="Z18" s="166"/>
      <c r="AA18" s="166"/>
      <c r="AB18" s="166"/>
      <c r="AC18" s="166"/>
      <c r="AD18" s="166"/>
      <c r="AE18" s="166"/>
      <c r="AF18" s="166"/>
      <c r="AG18" s="166" t="s">
        <v>228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3">
      <c r="A19" s="167"/>
      <c r="B19" s="168"/>
      <c r="C19" s="185" t="s">
        <v>1265</v>
      </c>
      <c r="D19" s="186"/>
      <c r="E19" s="187">
        <v>0.0176</v>
      </c>
      <c r="F19" s="164"/>
      <c r="G19" s="164"/>
      <c r="H19" s="164"/>
      <c r="I19" s="164"/>
      <c r="J19" s="164"/>
      <c r="K19" s="164"/>
      <c r="L19" s="164"/>
      <c r="M19" s="164"/>
      <c r="N19" s="165"/>
      <c r="O19" s="165"/>
      <c r="P19" s="165"/>
      <c r="Q19" s="165"/>
      <c r="R19" s="164"/>
      <c r="S19" s="164"/>
      <c r="T19" s="164"/>
      <c r="U19" s="164"/>
      <c r="V19" s="164"/>
      <c r="W19" s="164"/>
      <c r="X19" s="164"/>
      <c r="Y19" s="164"/>
      <c r="Z19" s="166"/>
      <c r="AA19" s="166"/>
      <c r="AB19" s="166"/>
      <c r="AC19" s="166"/>
      <c r="AD19" s="166"/>
      <c r="AE19" s="166"/>
      <c r="AF19" s="166"/>
      <c r="AG19" s="166" t="s">
        <v>228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33" ht="12.75">
      <c r="A20" s="147" t="s">
        <v>191</v>
      </c>
      <c r="B20" s="148" t="s">
        <v>78</v>
      </c>
      <c r="C20" s="149" t="s">
        <v>79</v>
      </c>
      <c r="D20" s="150"/>
      <c r="E20" s="151"/>
      <c r="F20" s="152"/>
      <c r="G20" s="153">
        <f>SUMIF(AG21:AG39,"&lt;&gt;NOR",G21:G39)</f>
        <v>0</v>
      </c>
      <c r="H20" s="154"/>
      <c r="I20" s="154">
        <f>SUM(I21:I39)</f>
        <v>55647.42999999999</v>
      </c>
      <c r="J20" s="154"/>
      <c r="K20" s="154">
        <f>SUM(K21:K39)</f>
        <v>92631.14000000001</v>
      </c>
      <c r="L20" s="154"/>
      <c r="M20" s="154">
        <f>SUM(M21:M39)</f>
        <v>0</v>
      </c>
      <c r="N20" s="155"/>
      <c r="O20" s="155">
        <f>SUM(O21:O39)</f>
        <v>2.4299999999999997</v>
      </c>
      <c r="P20" s="155"/>
      <c r="Q20" s="155">
        <f>SUM(Q21:Q39)</f>
        <v>0</v>
      </c>
      <c r="R20" s="154"/>
      <c r="S20" s="154"/>
      <c r="T20" s="154"/>
      <c r="U20" s="154"/>
      <c r="V20" s="154">
        <f>SUM(V21:V39)</f>
        <v>77.63</v>
      </c>
      <c r="W20" s="154"/>
      <c r="X20" s="154"/>
      <c r="Y20" s="154"/>
      <c r="AG20" s="1" t="s">
        <v>192</v>
      </c>
    </row>
    <row r="21" spans="1:60" ht="22.5" outlineLevel="1">
      <c r="A21" s="156">
        <v>5</v>
      </c>
      <c r="B21" s="157" t="s">
        <v>1266</v>
      </c>
      <c r="C21" s="158" t="s">
        <v>1267</v>
      </c>
      <c r="D21" s="159" t="s">
        <v>217</v>
      </c>
      <c r="E21" s="160">
        <v>9</v>
      </c>
      <c r="F21" s="161"/>
      <c r="G21" s="162">
        <f>ROUND(E21*F21,2)</f>
        <v>0</v>
      </c>
      <c r="H21" s="163">
        <v>930.1</v>
      </c>
      <c r="I21" s="164">
        <f>ROUND(E21*H21,2)</f>
        <v>8370.9</v>
      </c>
      <c r="J21" s="163">
        <v>603.9</v>
      </c>
      <c r="K21" s="164">
        <f>ROUND(E21*J21,2)</f>
        <v>5435.1</v>
      </c>
      <c r="L21" s="164">
        <v>21</v>
      </c>
      <c r="M21" s="164">
        <f>G21*(1+L21/100)</f>
        <v>0</v>
      </c>
      <c r="N21" s="165">
        <v>0.03087</v>
      </c>
      <c r="O21" s="165">
        <f>ROUND(E21*N21,2)</f>
        <v>0.28</v>
      </c>
      <c r="P21" s="165">
        <v>0</v>
      </c>
      <c r="Q21" s="165">
        <f>ROUND(E21*P21,2)</f>
        <v>0</v>
      </c>
      <c r="R21" s="164"/>
      <c r="S21" s="164" t="s">
        <v>196</v>
      </c>
      <c r="T21" s="164" t="s">
        <v>196</v>
      </c>
      <c r="U21" s="164">
        <v>0.99</v>
      </c>
      <c r="V21" s="164">
        <f>ROUND(E21*U21,2)</f>
        <v>8.91</v>
      </c>
      <c r="W21" s="164"/>
      <c r="X21" s="164" t="s">
        <v>218</v>
      </c>
      <c r="Y21" s="164" t="s">
        <v>199</v>
      </c>
      <c r="Z21" s="166"/>
      <c r="AA21" s="166"/>
      <c r="AB21" s="166"/>
      <c r="AC21" s="166"/>
      <c r="AD21" s="166"/>
      <c r="AE21" s="166"/>
      <c r="AF21" s="166"/>
      <c r="AG21" s="166" t="s">
        <v>219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2">
      <c r="A22" s="167"/>
      <c r="B22" s="168"/>
      <c r="C22" s="185" t="s">
        <v>1268</v>
      </c>
      <c r="D22" s="186"/>
      <c r="E22" s="187">
        <v>9</v>
      </c>
      <c r="F22" s="164"/>
      <c r="G22" s="164"/>
      <c r="H22" s="164"/>
      <c r="I22" s="164"/>
      <c r="J22" s="164"/>
      <c r="K22" s="164"/>
      <c r="L22" s="164"/>
      <c r="M22" s="164"/>
      <c r="N22" s="165"/>
      <c r="O22" s="165"/>
      <c r="P22" s="165"/>
      <c r="Q22" s="165"/>
      <c r="R22" s="164"/>
      <c r="S22" s="164"/>
      <c r="T22" s="164"/>
      <c r="U22" s="164"/>
      <c r="V22" s="164"/>
      <c r="W22" s="164"/>
      <c r="X22" s="164"/>
      <c r="Y22" s="164"/>
      <c r="Z22" s="166"/>
      <c r="AA22" s="166"/>
      <c r="AB22" s="166"/>
      <c r="AC22" s="166"/>
      <c r="AD22" s="166"/>
      <c r="AE22" s="166"/>
      <c r="AF22" s="166"/>
      <c r="AG22" s="166" t="s">
        <v>228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22.5" outlineLevel="1">
      <c r="A23" s="156">
        <v>6</v>
      </c>
      <c r="B23" s="157" t="s">
        <v>1269</v>
      </c>
      <c r="C23" s="158" t="s">
        <v>1270</v>
      </c>
      <c r="D23" s="159" t="s">
        <v>217</v>
      </c>
      <c r="E23" s="160">
        <v>20.5</v>
      </c>
      <c r="F23" s="161"/>
      <c r="G23" s="162">
        <f>ROUND(E23*F23,2)</f>
        <v>0</v>
      </c>
      <c r="H23" s="163">
        <v>1416.1</v>
      </c>
      <c r="I23" s="164">
        <f>ROUND(E23*H23,2)</f>
        <v>29030.05</v>
      </c>
      <c r="J23" s="163">
        <v>603.9</v>
      </c>
      <c r="K23" s="164">
        <f>ROUND(E23*J23,2)</f>
        <v>12379.95</v>
      </c>
      <c r="L23" s="164">
        <v>21</v>
      </c>
      <c r="M23" s="164">
        <f>G23*(1+L23/100)</f>
        <v>0</v>
      </c>
      <c r="N23" s="165">
        <v>0.03348</v>
      </c>
      <c r="O23" s="165">
        <f>ROUND(E23*N23,2)</f>
        <v>0.69</v>
      </c>
      <c r="P23" s="165">
        <v>0</v>
      </c>
      <c r="Q23" s="165">
        <f>ROUND(E23*P23,2)</f>
        <v>0</v>
      </c>
      <c r="R23" s="164"/>
      <c r="S23" s="164" t="s">
        <v>196</v>
      </c>
      <c r="T23" s="164" t="s">
        <v>196</v>
      </c>
      <c r="U23" s="164">
        <v>0.99</v>
      </c>
      <c r="V23" s="164">
        <f>ROUND(E23*U23,2)</f>
        <v>20.3</v>
      </c>
      <c r="W23" s="164"/>
      <c r="X23" s="164" t="s">
        <v>218</v>
      </c>
      <c r="Y23" s="164" t="s">
        <v>199</v>
      </c>
      <c r="Z23" s="166"/>
      <c r="AA23" s="166"/>
      <c r="AB23" s="166"/>
      <c r="AC23" s="166"/>
      <c r="AD23" s="166"/>
      <c r="AE23" s="166"/>
      <c r="AF23" s="166"/>
      <c r="AG23" s="166" t="s">
        <v>219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2">
      <c r="A24" s="167"/>
      <c r="B24" s="168"/>
      <c r="C24" s="185" t="s">
        <v>1271</v>
      </c>
      <c r="D24" s="186"/>
      <c r="E24" s="187">
        <v>20.5</v>
      </c>
      <c r="F24" s="164"/>
      <c r="G24" s="164"/>
      <c r="H24" s="164"/>
      <c r="I24" s="164"/>
      <c r="J24" s="164"/>
      <c r="K24" s="164"/>
      <c r="L24" s="164"/>
      <c r="M24" s="164"/>
      <c r="N24" s="165"/>
      <c r="O24" s="165"/>
      <c r="P24" s="165"/>
      <c r="Q24" s="165"/>
      <c r="R24" s="164"/>
      <c r="S24" s="164"/>
      <c r="T24" s="164"/>
      <c r="U24" s="164"/>
      <c r="V24" s="164"/>
      <c r="W24" s="164"/>
      <c r="X24" s="164"/>
      <c r="Y24" s="164"/>
      <c r="Z24" s="166"/>
      <c r="AA24" s="166"/>
      <c r="AB24" s="166"/>
      <c r="AC24" s="166"/>
      <c r="AD24" s="166"/>
      <c r="AE24" s="166"/>
      <c r="AF24" s="166"/>
      <c r="AG24" s="166" t="s">
        <v>228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22.5" outlineLevel="1">
      <c r="A25" s="156">
        <v>7</v>
      </c>
      <c r="B25" s="157" t="s">
        <v>1272</v>
      </c>
      <c r="C25" s="158" t="s">
        <v>1273</v>
      </c>
      <c r="D25" s="159" t="s">
        <v>217</v>
      </c>
      <c r="E25" s="160">
        <v>7.19</v>
      </c>
      <c r="F25" s="161"/>
      <c r="G25" s="162">
        <f>ROUND(E25*F25,2)</f>
        <v>0</v>
      </c>
      <c r="H25" s="163">
        <v>1079.1</v>
      </c>
      <c r="I25" s="164">
        <f>ROUND(E25*H25,2)</f>
        <v>7758.73</v>
      </c>
      <c r="J25" s="163">
        <v>603.9</v>
      </c>
      <c r="K25" s="164">
        <f>ROUND(E25*J25,2)</f>
        <v>4342.04</v>
      </c>
      <c r="L25" s="164">
        <v>21</v>
      </c>
      <c r="M25" s="164">
        <f>G25*(1+L25/100)</f>
        <v>0</v>
      </c>
      <c r="N25" s="165">
        <v>0.02925</v>
      </c>
      <c r="O25" s="165">
        <f>ROUND(E25*N25,2)</f>
        <v>0.21</v>
      </c>
      <c r="P25" s="165">
        <v>0</v>
      </c>
      <c r="Q25" s="165">
        <f>ROUND(E25*P25,2)</f>
        <v>0</v>
      </c>
      <c r="R25" s="164"/>
      <c r="S25" s="164" t="s">
        <v>196</v>
      </c>
      <c r="T25" s="164" t="s">
        <v>196</v>
      </c>
      <c r="U25" s="164">
        <v>0.99</v>
      </c>
      <c r="V25" s="164">
        <f>ROUND(E25*U25,2)</f>
        <v>7.12</v>
      </c>
      <c r="W25" s="164"/>
      <c r="X25" s="164" t="s">
        <v>218</v>
      </c>
      <c r="Y25" s="164" t="s">
        <v>199</v>
      </c>
      <c r="Z25" s="166"/>
      <c r="AA25" s="166"/>
      <c r="AB25" s="166"/>
      <c r="AC25" s="166"/>
      <c r="AD25" s="166"/>
      <c r="AE25" s="166"/>
      <c r="AF25" s="166"/>
      <c r="AG25" s="166" t="s">
        <v>219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2">
      <c r="A26" s="167"/>
      <c r="B26" s="168"/>
      <c r="C26" s="185" t="s">
        <v>1274</v>
      </c>
      <c r="D26" s="186"/>
      <c r="E26" s="187">
        <v>7.19</v>
      </c>
      <c r="F26" s="164"/>
      <c r="G26" s="164"/>
      <c r="H26" s="164"/>
      <c r="I26" s="164"/>
      <c r="J26" s="164"/>
      <c r="K26" s="164"/>
      <c r="L26" s="164"/>
      <c r="M26" s="164"/>
      <c r="N26" s="165"/>
      <c r="O26" s="165"/>
      <c r="P26" s="165"/>
      <c r="Q26" s="165"/>
      <c r="R26" s="164"/>
      <c r="S26" s="164"/>
      <c r="T26" s="164"/>
      <c r="U26" s="164"/>
      <c r="V26" s="164"/>
      <c r="W26" s="164"/>
      <c r="X26" s="164"/>
      <c r="Y26" s="164"/>
      <c r="Z26" s="166"/>
      <c r="AA26" s="166"/>
      <c r="AB26" s="166"/>
      <c r="AC26" s="166"/>
      <c r="AD26" s="166"/>
      <c r="AE26" s="166"/>
      <c r="AF26" s="166"/>
      <c r="AG26" s="166" t="s">
        <v>228</v>
      </c>
      <c r="AH26" s="166">
        <v>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22.5" outlineLevel="1">
      <c r="A27" s="156">
        <v>8</v>
      </c>
      <c r="B27" s="157" t="s">
        <v>1275</v>
      </c>
      <c r="C27" s="158" t="s">
        <v>1276</v>
      </c>
      <c r="D27" s="159" t="s">
        <v>217</v>
      </c>
      <c r="E27" s="160">
        <v>6.5</v>
      </c>
      <c r="F27" s="161"/>
      <c r="G27" s="162">
        <f>ROUND(E27*F27,2)</f>
        <v>0</v>
      </c>
      <c r="H27" s="163">
        <v>1201.5</v>
      </c>
      <c r="I27" s="164">
        <f>ROUND(E27*H27,2)</f>
        <v>7809.75</v>
      </c>
      <c r="J27" s="163">
        <v>640.5</v>
      </c>
      <c r="K27" s="164">
        <f>ROUND(E27*J27,2)</f>
        <v>4163.25</v>
      </c>
      <c r="L27" s="164">
        <v>21</v>
      </c>
      <c r="M27" s="164">
        <f>G27*(1+L27/100)</f>
        <v>0</v>
      </c>
      <c r="N27" s="165">
        <v>0.034080000000000006</v>
      </c>
      <c r="O27" s="165">
        <f>ROUND(E27*N27,2)</f>
        <v>0.22</v>
      </c>
      <c r="P27" s="165">
        <v>0</v>
      </c>
      <c r="Q27" s="165">
        <f>ROUND(E27*P27,2)</f>
        <v>0</v>
      </c>
      <c r="R27" s="164"/>
      <c r="S27" s="164" t="s">
        <v>196</v>
      </c>
      <c r="T27" s="164" t="s">
        <v>196</v>
      </c>
      <c r="U27" s="164">
        <v>1.05</v>
      </c>
      <c r="V27" s="164">
        <f>ROUND(E27*U27,2)</f>
        <v>6.83</v>
      </c>
      <c r="W27" s="164"/>
      <c r="X27" s="164" t="s">
        <v>218</v>
      </c>
      <c r="Y27" s="164" t="s">
        <v>199</v>
      </c>
      <c r="Z27" s="166"/>
      <c r="AA27" s="166"/>
      <c r="AB27" s="166"/>
      <c r="AC27" s="166"/>
      <c r="AD27" s="166"/>
      <c r="AE27" s="166"/>
      <c r="AF27" s="166"/>
      <c r="AG27" s="166" t="s">
        <v>219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2">
      <c r="A28" s="167"/>
      <c r="B28" s="168"/>
      <c r="C28" s="185" t="s">
        <v>1277</v>
      </c>
      <c r="D28" s="186"/>
      <c r="E28" s="187">
        <v>6.5</v>
      </c>
      <c r="F28" s="164"/>
      <c r="G28" s="164"/>
      <c r="H28" s="164"/>
      <c r="I28" s="164"/>
      <c r="J28" s="164"/>
      <c r="K28" s="164"/>
      <c r="L28" s="164"/>
      <c r="M28" s="164"/>
      <c r="N28" s="165"/>
      <c r="O28" s="165"/>
      <c r="P28" s="165"/>
      <c r="Q28" s="165"/>
      <c r="R28" s="164"/>
      <c r="S28" s="164"/>
      <c r="T28" s="164"/>
      <c r="U28" s="164"/>
      <c r="V28" s="164"/>
      <c r="W28" s="164"/>
      <c r="X28" s="164"/>
      <c r="Y28" s="164"/>
      <c r="Z28" s="166"/>
      <c r="AA28" s="166"/>
      <c r="AB28" s="166"/>
      <c r="AC28" s="166"/>
      <c r="AD28" s="166"/>
      <c r="AE28" s="166"/>
      <c r="AF28" s="166"/>
      <c r="AG28" s="166" t="s">
        <v>228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22.5" outlineLevel="1">
      <c r="A29" s="156">
        <v>9</v>
      </c>
      <c r="B29" s="157" t="s">
        <v>1278</v>
      </c>
      <c r="C29" s="158" t="s">
        <v>1279</v>
      </c>
      <c r="D29" s="159" t="s">
        <v>217</v>
      </c>
      <c r="E29" s="160">
        <v>3.25</v>
      </c>
      <c r="F29" s="161"/>
      <c r="G29" s="162">
        <f>ROUND(E29*F29,2)</f>
        <v>0</v>
      </c>
      <c r="H29" s="163">
        <v>824</v>
      </c>
      <c r="I29" s="164">
        <f>ROUND(E29*H29,2)</f>
        <v>2678</v>
      </c>
      <c r="J29" s="163">
        <v>488</v>
      </c>
      <c r="K29" s="164">
        <f>ROUND(E29*J29,2)</f>
        <v>1586</v>
      </c>
      <c r="L29" s="164">
        <v>21</v>
      </c>
      <c r="M29" s="164">
        <f>G29*(1+L29/100)</f>
        <v>0</v>
      </c>
      <c r="N29" s="165">
        <v>0.01682</v>
      </c>
      <c r="O29" s="165">
        <f>ROUND(E29*N29,2)</f>
        <v>0.05</v>
      </c>
      <c r="P29" s="165">
        <v>0</v>
      </c>
      <c r="Q29" s="165">
        <f>ROUND(E29*P29,2)</f>
        <v>0</v>
      </c>
      <c r="R29" s="164"/>
      <c r="S29" s="164" t="s">
        <v>196</v>
      </c>
      <c r="T29" s="164" t="s">
        <v>196</v>
      </c>
      <c r="U29" s="164">
        <v>0.8</v>
      </c>
      <c r="V29" s="164">
        <f>ROUND(E29*U29,2)</f>
        <v>2.6</v>
      </c>
      <c r="W29" s="164"/>
      <c r="X29" s="164" t="s">
        <v>218</v>
      </c>
      <c r="Y29" s="164" t="s">
        <v>199</v>
      </c>
      <c r="Z29" s="166"/>
      <c r="AA29" s="166"/>
      <c r="AB29" s="166"/>
      <c r="AC29" s="166"/>
      <c r="AD29" s="166"/>
      <c r="AE29" s="166"/>
      <c r="AF29" s="166"/>
      <c r="AG29" s="166" t="s">
        <v>219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customHeight="1" outlineLevel="2">
      <c r="A30" s="167"/>
      <c r="B30" s="168"/>
      <c r="C30" s="238" t="s">
        <v>1280</v>
      </c>
      <c r="D30" s="238"/>
      <c r="E30" s="238"/>
      <c r="F30" s="238"/>
      <c r="G30" s="238"/>
      <c r="H30" s="164"/>
      <c r="I30" s="164"/>
      <c r="J30" s="164"/>
      <c r="K30" s="164"/>
      <c r="L30" s="164"/>
      <c r="M30" s="164"/>
      <c r="N30" s="165"/>
      <c r="O30" s="165"/>
      <c r="P30" s="165"/>
      <c r="Q30" s="165"/>
      <c r="R30" s="164"/>
      <c r="S30" s="164"/>
      <c r="T30" s="164"/>
      <c r="U30" s="164"/>
      <c r="V30" s="164"/>
      <c r="W30" s="164"/>
      <c r="X30" s="164"/>
      <c r="Y30" s="164"/>
      <c r="Z30" s="166"/>
      <c r="AA30" s="166"/>
      <c r="AB30" s="166"/>
      <c r="AC30" s="166"/>
      <c r="AD30" s="166"/>
      <c r="AE30" s="166"/>
      <c r="AF30" s="166"/>
      <c r="AG30" s="166" t="s">
        <v>202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4" customHeight="1" outlineLevel="3">
      <c r="A31" s="167"/>
      <c r="B31" s="168"/>
      <c r="C31" s="232" t="s">
        <v>1281</v>
      </c>
      <c r="D31" s="232"/>
      <c r="E31" s="232"/>
      <c r="F31" s="232"/>
      <c r="G31" s="232"/>
      <c r="H31" s="164"/>
      <c r="I31" s="164"/>
      <c r="J31" s="164"/>
      <c r="K31" s="164"/>
      <c r="L31" s="164"/>
      <c r="M31" s="164"/>
      <c r="N31" s="165"/>
      <c r="O31" s="165"/>
      <c r="P31" s="165"/>
      <c r="Q31" s="165"/>
      <c r="R31" s="164"/>
      <c r="S31" s="164"/>
      <c r="T31" s="164"/>
      <c r="U31" s="164"/>
      <c r="V31" s="164"/>
      <c r="W31" s="164"/>
      <c r="X31" s="164"/>
      <c r="Y31" s="164"/>
      <c r="Z31" s="166"/>
      <c r="AA31" s="166"/>
      <c r="AB31" s="166"/>
      <c r="AC31" s="166"/>
      <c r="AD31" s="166"/>
      <c r="AE31" s="166"/>
      <c r="AF31" s="166"/>
      <c r="AG31" s="166" t="s">
        <v>202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4" customHeight="1" outlineLevel="3">
      <c r="A32" s="167"/>
      <c r="B32" s="168"/>
      <c r="C32" s="232" t="s">
        <v>1282</v>
      </c>
      <c r="D32" s="232"/>
      <c r="E32" s="232"/>
      <c r="F32" s="232"/>
      <c r="G32" s="232"/>
      <c r="H32" s="164"/>
      <c r="I32" s="164"/>
      <c r="J32" s="164"/>
      <c r="K32" s="164"/>
      <c r="L32" s="164"/>
      <c r="M32" s="164"/>
      <c r="N32" s="165"/>
      <c r="O32" s="165"/>
      <c r="P32" s="165"/>
      <c r="Q32" s="165"/>
      <c r="R32" s="164"/>
      <c r="S32" s="164"/>
      <c r="T32" s="164"/>
      <c r="U32" s="164"/>
      <c r="V32" s="164"/>
      <c r="W32" s="164"/>
      <c r="X32" s="164"/>
      <c r="Y32" s="164"/>
      <c r="Z32" s="166"/>
      <c r="AA32" s="166"/>
      <c r="AB32" s="166"/>
      <c r="AC32" s="166"/>
      <c r="AD32" s="166"/>
      <c r="AE32" s="166"/>
      <c r="AF32" s="166"/>
      <c r="AG32" s="166" t="s">
        <v>202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21" customHeight="1" outlineLevel="3">
      <c r="A33" s="167"/>
      <c r="B33" s="168"/>
      <c r="C33" s="232" t="s">
        <v>1283</v>
      </c>
      <c r="D33" s="232"/>
      <c r="E33" s="232"/>
      <c r="F33" s="232"/>
      <c r="G33" s="232"/>
      <c r="H33" s="164"/>
      <c r="I33" s="164"/>
      <c r="J33" s="164"/>
      <c r="K33" s="164"/>
      <c r="L33" s="164"/>
      <c r="M33" s="164"/>
      <c r="N33" s="165"/>
      <c r="O33" s="165"/>
      <c r="P33" s="165"/>
      <c r="Q33" s="165"/>
      <c r="R33" s="164"/>
      <c r="S33" s="164"/>
      <c r="T33" s="164"/>
      <c r="U33" s="164"/>
      <c r="V33" s="164"/>
      <c r="W33" s="164"/>
      <c r="X33" s="164"/>
      <c r="Y33" s="164"/>
      <c r="Z33" s="166"/>
      <c r="AA33" s="166"/>
      <c r="AB33" s="166"/>
      <c r="AC33" s="166"/>
      <c r="AD33" s="166"/>
      <c r="AE33" s="166"/>
      <c r="AF33" s="166"/>
      <c r="AG33" s="166" t="s">
        <v>202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9" t="str">
        <f>C33</f>
        <v>- standardního tmelení Q2, to je: základní tmelení Q1+ dodatečné tmelení (tmelení najemno) a případné přebroušení.</v>
      </c>
      <c r="BB33" s="166"/>
      <c r="BC33" s="166"/>
      <c r="BD33" s="166"/>
      <c r="BE33" s="166"/>
      <c r="BF33" s="166"/>
      <c r="BG33" s="166"/>
      <c r="BH33" s="166"/>
    </row>
    <row r="34" spans="1:60" ht="12.75" outlineLevel="2">
      <c r="A34" s="167"/>
      <c r="B34" s="168"/>
      <c r="C34" s="185" t="s">
        <v>1284</v>
      </c>
      <c r="D34" s="186"/>
      <c r="E34" s="187">
        <v>3.25</v>
      </c>
      <c r="F34" s="164"/>
      <c r="G34" s="164"/>
      <c r="H34" s="164"/>
      <c r="I34" s="164"/>
      <c r="J34" s="164"/>
      <c r="K34" s="164"/>
      <c r="L34" s="164"/>
      <c r="M34" s="164"/>
      <c r="N34" s="165"/>
      <c r="O34" s="165"/>
      <c r="P34" s="165"/>
      <c r="Q34" s="165"/>
      <c r="R34" s="164"/>
      <c r="S34" s="164"/>
      <c r="T34" s="164"/>
      <c r="U34" s="164"/>
      <c r="V34" s="164"/>
      <c r="W34" s="164"/>
      <c r="X34" s="164"/>
      <c r="Y34" s="164"/>
      <c r="Z34" s="166"/>
      <c r="AA34" s="166"/>
      <c r="AB34" s="166"/>
      <c r="AC34" s="166"/>
      <c r="AD34" s="166"/>
      <c r="AE34" s="166"/>
      <c r="AF34" s="166"/>
      <c r="AG34" s="166" t="s">
        <v>228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22.5" outlineLevel="1">
      <c r="A35" s="170">
        <v>10</v>
      </c>
      <c r="B35" s="171" t="s">
        <v>1285</v>
      </c>
      <c r="C35" s="172" t="s">
        <v>1286</v>
      </c>
      <c r="D35" s="173" t="s">
        <v>208</v>
      </c>
      <c r="E35" s="174">
        <v>1</v>
      </c>
      <c r="F35" s="175"/>
      <c r="G35" s="176">
        <f>ROUND(E35*F35,2)</f>
        <v>0</v>
      </c>
      <c r="H35" s="163">
        <v>0</v>
      </c>
      <c r="I35" s="164">
        <f>ROUND(E35*H35,2)</f>
        <v>0</v>
      </c>
      <c r="J35" s="163">
        <v>7000</v>
      </c>
      <c r="K35" s="164">
        <f>ROUND(E35*J35,2)</f>
        <v>7000</v>
      </c>
      <c r="L35" s="164">
        <v>21</v>
      </c>
      <c r="M35" s="164">
        <f>G35*(1+L35/100)</f>
        <v>0</v>
      </c>
      <c r="N35" s="165">
        <v>0</v>
      </c>
      <c r="O35" s="165">
        <f>ROUND(E35*N35,2)</f>
        <v>0</v>
      </c>
      <c r="P35" s="165">
        <v>0</v>
      </c>
      <c r="Q35" s="165">
        <f>ROUND(E35*P35,2)</f>
        <v>0</v>
      </c>
      <c r="R35" s="164"/>
      <c r="S35" s="164" t="s">
        <v>209</v>
      </c>
      <c r="T35" s="164" t="s">
        <v>197</v>
      </c>
      <c r="U35" s="164">
        <v>0</v>
      </c>
      <c r="V35" s="164">
        <f>ROUND(E35*U35,2)</f>
        <v>0</v>
      </c>
      <c r="W35" s="164"/>
      <c r="X35" s="164" t="s">
        <v>218</v>
      </c>
      <c r="Y35" s="164" t="s">
        <v>199</v>
      </c>
      <c r="Z35" s="166"/>
      <c r="AA35" s="166"/>
      <c r="AB35" s="166"/>
      <c r="AC35" s="166"/>
      <c r="AD35" s="166"/>
      <c r="AE35" s="166"/>
      <c r="AF35" s="166"/>
      <c r="AG35" s="166" t="s">
        <v>219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22.5" outlineLevel="1">
      <c r="A36" s="156">
        <v>11</v>
      </c>
      <c r="B36" s="157" t="s">
        <v>1287</v>
      </c>
      <c r="C36" s="158" t="s">
        <v>1288</v>
      </c>
      <c r="D36" s="159" t="s">
        <v>217</v>
      </c>
      <c r="E36" s="160">
        <v>10.6</v>
      </c>
      <c r="F36" s="161"/>
      <c r="G36" s="162">
        <f>ROUND(E36*F36,2)</f>
        <v>0</v>
      </c>
      <c r="H36" s="163">
        <v>0</v>
      </c>
      <c r="I36" s="164">
        <f>ROUND(E36*H36,2)</f>
        <v>0</v>
      </c>
      <c r="J36" s="163">
        <v>2220</v>
      </c>
      <c r="K36" s="164">
        <f>ROUND(E36*J36,2)</f>
        <v>23532</v>
      </c>
      <c r="L36" s="164">
        <v>21</v>
      </c>
      <c r="M36" s="164">
        <f>G36*(1+L36/100)</f>
        <v>0</v>
      </c>
      <c r="N36" s="165">
        <v>0.03348</v>
      </c>
      <c r="O36" s="165">
        <f>ROUND(E36*N36,2)</f>
        <v>0.35</v>
      </c>
      <c r="P36" s="165">
        <v>0</v>
      </c>
      <c r="Q36" s="165">
        <f>ROUND(E36*P36,2)</f>
        <v>0</v>
      </c>
      <c r="R36" s="164"/>
      <c r="S36" s="164" t="s">
        <v>209</v>
      </c>
      <c r="T36" s="164" t="s">
        <v>197</v>
      </c>
      <c r="U36" s="164">
        <v>0.99</v>
      </c>
      <c r="V36" s="164">
        <f>ROUND(E36*U36,2)</f>
        <v>10.49</v>
      </c>
      <c r="W36" s="164"/>
      <c r="X36" s="164" t="s">
        <v>218</v>
      </c>
      <c r="Y36" s="164" t="s">
        <v>199</v>
      </c>
      <c r="Z36" s="166"/>
      <c r="AA36" s="166"/>
      <c r="AB36" s="166"/>
      <c r="AC36" s="166"/>
      <c r="AD36" s="166"/>
      <c r="AE36" s="166"/>
      <c r="AF36" s="166"/>
      <c r="AG36" s="166" t="s">
        <v>219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2">
      <c r="A37" s="167"/>
      <c r="B37" s="168"/>
      <c r="C37" s="185" t="s">
        <v>1289</v>
      </c>
      <c r="D37" s="186"/>
      <c r="E37" s="187">
        <v>10.6</v>
      </c>
      <c r="F37" s="164"/>
      <c r="G37" s="164"/>
      <c r="H37" s="164"/>
      <c r="I37" s="164"/>
      <c r="J37" s="164"/>
      <c r="K37" s="164"/>
      <c r="L37" s="164"/>
      <c r="M37" s="164"/>
      <c r="N37" s="165"/>
      <c r="O37" s="165"/>
      <c r="P37" s="165"/>
      <c r="Q37" s="165"/>
      <c r="R37" s="164"/>
      <c r="S37" s="164"/>
      <c r="T37" s="164"/>
      <c r="U37" s="164"/>
      <c r="V37" s="164"/>
      <c r="W37" s="164"/>
      <c r="X37" s="164"/>
      <c r="Y37" s="164"/>
      <c r="Z37" s="166"/>
      <c r="AA37" s="166"/>
      <c r="AB37" s="166"/>
      <c r="AC37" s="166"/>
      <c r="AD37" s="166"/>
      <c r="AE37" s="166"/>
      <c r="AF37" s="166"/>
      <c r="AG37" s="166" t="s">
        <v>228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22.5" outlineLevel="1">
      <c r="A38" s="156">
        <v>12</v>
      </c>
      <c r="B38" s="157" t="s">
        <v>1290</v>
      </c>
      <c r="C38" s="158" t="s">
        <v>1291</v>
      </c>
      <c r="D38" s="159" t="s">
        <v>217</v>
      </c>
      <c r="E38" s="160">
        <v>21.6</v>
      </c>
      <c r="F38" s="161"/>
      <c r="G38" s="162">
        <f>ROUND(E38*F38,2)</f>
        <v>0</v>
      </c>
      <c r="H38" s="163">
        <v>0</v>
      </c>
      <c r="I38" s="164">
        <f>ROUND(E38*H38,2)</f>
        <v>0</v>
      </c>
      <c r="J38" s="163">
        <v>1583</v>
      </c>
      <c r="K38" s="164">
        <f>ROUND(E38*J38,2)</f>
        <v>34192.8</v>
      </c>
      <c r="L38" s="164">
        <v>21</v>
      </c>
      <c r="M38" s="164">
        <f>G38*(1+L38/100)</f>
        <v>0</v>
      </c>
      <c r="N38" s="165">
        <v>0.02925</v>
      </c>
      <c r="O38" s="165">
        <f>ROUND(E38*N38,2)</f>
        <v>0.63</v>
      </c>
      <c r="P38" s="165">
        <v>0</v>
      </c>
      <c r="Q38" s="165">
        <f>ROUND(E38*P38,2)</f>
        <v>0</v>
      </c>
      <c r="R38" s="164"/>
      <c r="S38" s="164" t="s">
        <v>209</v>
      </c>
      <c r="T38" s="164" t="s">
        <v>197</v>
      </c>
      <c r="U38" s="164">
        <v>0.99</v>
      </c>
      <c r="V38" s="164">
        <f>ROUND(E38*U38,2)</f>
        <v>21.38</v>
      </c>
      <c r="W38" s="164"/>
      <c r="X38" s="164" t="s">
        <v>218</v>
      </c>
      <c r="Y38" s="164" t="s">
        <v>199</v>
      </c>
      <c r="Z38" s="166"/>
      <c r="AA38" s="166"/>
      <c r="AB38" s="166"/>
      <c r="AC38" s="166"/>
      <c r="AD38" s="166"/>
      <c r="AE38" s="166"/>
      <c r="AF38" s="166"/>
      <c r="AG38" s="166" t="s">
        <v>219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2">
      <c r="A39" s="167"/>
      <c r="B39" s="168"/>
      <c r="C39" s="185" t="s">
        <v>1292</v>
      </c>
      <c r="D39" s="186"/>
      <c r="E39" s="187">
        <v>21.6</v>
      </c>
      <c r="F39" s="164"/>
      <c r="G39" s="164"/>
      <c r="H39" s="164"/>
      <c r="I39" s="164"/>
      <c r="J39" s="164"/>
      <c r="K39" s="164"/>
      <c r="L39" s="164"/>
      <c r="M39" s="164"/>
      <c r="N39" s="165"/>
      <c r="O39" s="165"/>
      <c r="P39" s="165"/>
      <c r="Q39" s="165"/>
      <c r="R39" s="164"/>
      <c r="S39" s="164"/>
      <c r="T39" s="164"/>
      <c r="U39" s="164"/>
      <c r="V39" s="164"/>
      <c r="W39" s="164"/>
      <c r="X39" s="164"/>
      <c r="Y39" s="164"/>
      <c r="Z39" s="166"/>
      <c r="AA39" s="166"/>
      <c r="AB39" s="166"/>
      <c r="AC39" s="166"/>
      <c r="AD39" s="166"/>
      <c r="AE39" s="166"/>
      <c r="AF39" s="166"/>
      <c r="AG39" s="166" t="s">
        <v>228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33" ht="12.75">
      <c r="A40" s="147" t="s">
        <v>191</v>
      </c>
      <c r="B40" s="148" t="s">
        <v>80</v>
      </c>
      <c r="C40" s="149" t="s">
        <v>81</v>
      </c>
      <c r="D40" s="150"/>
      <c r="E40" s="151"/>
      <c r="F40" s="152"/>
      <c r="G40" s="153">
        <f>SUMIF(AG41:AG41,"&lt;&gt;NOR",G41:G41)</f>
        <v>0</v>
      </c>
      <c r="H40" s="154"/>
      <c r="I40" s="154">
        <f>SUM(I41:I41)</f>
        <v>0</v>
      </c>
      <c r="J40" s="154"/>
      <c r="K40" s="154">
        <f>SUM(K41:K41)</f>
        <v>50000</v>
      </c>
      <c r="L40" s="154"/>
      <c r="M40" s="154">
        <f>SUM(M41:M41)</f>
        <v>0</v>
      </c>
      <c r="N40" s="155"/>
      <c r="O40" s="155">
        <f>SUM(O41:O41)</f>
        <v>0</v>
      </c>
      <c r="P40" s="155"/>
      <c r="Q40" s="155">
        <f>SUM(Q41:Q41)</f>
        <v>0</v>
      </c>
      <c r="R40" s="154"/>
      <c r="S40" s="154"/>
      <c r="T40" s="154"/>
      <c r="U40" s="154"/>
      <c r="V40" s="154">
        <f>SUM(V41:V41)</f>
        <v>0</v>
      </c>
      <c r="W40" s="154"/>
      <c r="X40" s="154"/>
      <c r="Y40" s="154"/>
      <c r="AG40" s="1" t="s">
        <v>192</v>
      </c>
    </row>
    <row r="41" spans="1:60" ht="22.5" outlineLevel="1">
      <c r="A41" s="170">
        <v>13</v>
      </c>
      <c r="B41" s="171" t="s">
        <v>1293</v>
      </c>
      <c r="C41" s="172" t="s">
        <v>1294</v>
      </c>
      <c r="D41" s="173" t="s">
        <v>208</v>
      </c>
      <c r="E41" s="174">
        <v>1</v>
      </c>
      <c r="F41" s="175"/>
      <c r="G41" s="176">
        <f>ROUND(E41*F41,2)</f>
        <v>0</v>
      </c>
      <c r="H41" s="163">
        <v>0</v>
      </c>
      <c r="I41" s="164">
        <f>ROUND(E41*H41,2)</f>
        <v>0</v>
      </c>
      <c r="J41" s="163">
        <v>50000</v>
      </c>
      <c r="K41" s="164">
        <f>ROUND(E41*J41,2)</f>
        <v>50000</v>
      </c>
      <c r="L41" s="164">
        <v>21</v>
      </c>
      <c r="M41" s="164">
        <f>G41*(1+L41/100)</f>
        <v>0</v>
      </c>
      <c r="N41" s="165">
        <v>0</v>
      </c>
      <c r="O41" s="165">
        <f>ROUND(E41*N41,2)</f>
        <v>0</v>
      </c>
      <c r="P41" s="165">
        <v>0</v>
      </c>
      <c r="Q41" s="165">
        <f>ROUND(E41*P41,2)</f>
        <v>0</v>
      </c>
      <c r="R41" s="164"/>
      <c r="S41" s="164" t="s">
        <v>209</v>
      </c>
      <c r="T41" s="164" t="s">
        <v>197</v>
      </c>
      <c r="U41" s="164">
        <v>0</v>
      </c>
      <c r="V41" s="164">
        <f>ROUND(E41*U41,2)</f>
        <v>0</v>
      </c>
      <c r="W41" s="164"/>
      <c r="X41" s="164" t="s">
        <v>218</v>
      </c>
      <c r="Y41" s="164" t="s">
        <v>199</v>
      </c>
      <c r="Z41" s="166"/>
      <c r="AA41" s="166"/>
      <c r="AB41" s="166"/>
      <c r="AC41" s="166"/>
      <c r="AD41" s="166"/>
      <c r="AE41" s="166"/>
      <c r="AF41" s="166"/>
      <c r="AG41" s="166" t="s">
        <v>219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33" ht="25.5">
      <c r="A42" s="147" t="s">
        <v>191</v>
      </c>
      <c r="B42" s="148" t="s">
        <v>82</v>
      </c>
      <c r="C42" s="149" t="s">
        <v>83</v>
      </c>
      <c r="D42" s="150"/>
      <c r="E42" s="151"/>
      <c r="F42" s="152"/>
      <c r="G42" s="153">
        <f>SUMIF(AG43:AG57,"&lt;&gt;NOR",G43:G57)</f>
        <v>0</v>
      </c>
      <c r="H42" s="154"/>
      <c r="I42" s="154">
        <f>SUM(I43:I57)</f>
        <v>120078.29999999999</v>
      </c>
      <c r="J42" s="154"/>
      <c r="K42" s="154">
        <f>SUM(K43:K57)</f>
        <v>215656.91999999998</v>
      </c>
      <c r="L42" s="154"/>
      <c r="M42" s="154">
        <f>SUM(M43:M57)</f>
        <v>0</v>
      </c>
      <c r="N42" s="155"/>
      <c r="O42" s="155">
        <f>SUM(O43:O57)</f>
        <v>4.1</v>
      </c>
      <c r="P42" s="155"/>
      <c r="Q42" s="155">
        <f>SUM(Q43:Q57)</f>
        <v>0</v>
      </c>
      <c r="R42" s="154"/>
      <c r="S42" s="154"/>
      <c r="T42" s="154"/>
      <c r="U42" s="154"/>
      <c r="V42" s="154">
        <f>SUM(V43:V57)</f>
        <v>227.02000000000004</v>
      </c>
      <c r="W42" s="154"/>
      <c r="X42" s="154"/>
      <c r="Y42" s="154"/>
      <c r="AG42" s="1" t="s">
        <v>192</v>
      </c>
    </row>
    <row r="43" spans="1:60" ht="22.5" outlineLevel="1">
      <c r="A43" s="156">
        <v>14</v>
      </c>
      <c r="B43" s="157" t="s">
        <v>1295</v>
      </c>
      <c r="C43" s="158" t="s">
        <v>1296</v>
      </c>
      <c r="D43" s="159" t="s">
        <v>217</v>
      </c>
      <c r="E43" s="160">
        <v>1.25</v>
      </c>
      <c r="F43" s="161"/>
      <c r="G43" s="162">
        <f>ROUND(E43*F43,2)</f>
        <v>0</v>
      </c>
      <c r="H43" s="163">
        <v>349.57</v>
      </c>
      <c r="I43" s="164">
        <f>ROUND(E43*H43,2)</f>
        <v>436.96</v>
      </c>
      <c r="J43" s="163">
        <v>416.43</v>
      </c>
      <c r="K43" s="164">
        <f>ROUND(E43*J43,2)</f>
        <v>520.54</v>
      </c>
      <c r="L43" s="164">
        <v>21</v>
      </c>
      <c r="M43" s="164">
        <f>G43*(1+L43/100)</f>
        <v>0</v>
      </c>
      <c r="N43" s="165">
        <v>0.01199</v>
      </c>
      <c r="O43" s="165">
        <f>ROUND(E43*N43,2)</f>
        <v>0.01</v>
      </c>
      <c r="P43" s="165">
        <v>0</v>
      </c>
      <c r="Q43" s="165">
        <f>ROUND(E43*P43,2)</f>
        <v>0</v>
      </c>
      <c r="R43" s="164"/>
      <c r="S43" s="164" t="s">
        <v>196</v>
      </c>
      <c r="T43" s="164" t="s">
        <v>196</v>
      </c>
      <c r="U43" s="164">
        <v>0.769</v>
      </c>
      <c r="V43" s="164">
        <f>ROUND(E43*U43,2)</f>
        <v>0.96</v>
      </c>
      <c r="W43" s="164"/>
      <c r="X43" s="164" t="s">
        <v>218</v>
      </c>
      <c r="Y43" s="164" t="s">
        <v>199</v>
      </c>
      <c r="Z43" s="166"/>
      <c r="AA43" s="166"/>
      <c r="AB43" s="166"/>
      <c r="AC43" s="166"/>
      <c r="AD43" s="166"/>
      <c r="AE43" s="166"/>
      <c r="AF43" s="166"/>
      <c r="AG43" s="166" t="s">
        <v>219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2">
      <c r="A44" s="167"/>
      <c r="B44" s="168"/>
      <c r="C44" s="185" t="s">
        <v>1297</v>
      </c>
      <c r="D44" s="186"/>
      <c r="E44" s="187">
        <v>1.25</v>
      </c>
      <c r="F44" s="164"/>
      <c r="G44" s="164"/>
      <c r="H44" s="164"/>
      <c r="I44" s="164"/>
      <c r="J44" s="164"/>
      <c r="K44" s="164"/>
      <c r="L44" s="164"/>
      <c r="M44" s="164"/>
      <c r="N44" s="165"/>
      <c r="O44" s="165"/>
      <c r="P44" s="165"/>
      <c r="Q44" s="165"/>
      <c r="R44" s="164"/>
      <c r="S44" s="164"/>
      <c r="T44" s="164"/>
      <c r="U44" s="164"/>
      <c r="V44" s="164"/>
      <c r="W44" s="164"/>
      <c r="X44" s="164"/>
      <c r="Y44" s="164"/>
      <c r="Z44" s="166"/>
      <c r="AA44" s="166"/>
      <c r="AB44" s="166"/>
      <c r="AC44" s="166"/>
      <c r="AD44" s="166"/>
      <c r="AE44" s="166"/>
      <c r="AF44" s="166"/>
      <c r="AG44" s="166" t="s">
        <v>228</v>
      </c>
      <c r="AH44" s="166">
        <v>0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22.5" outlineLevel="1">
      <c r="A45" s="156">
        <v>15</v>
      </c>
      <c r="B45" s="157" t="s">
        <v>1298</v>
      </c>
      <c r="C45" s="158" t="s">
        <v>1299</v>
      </c>
      <c r="D45" s="159" t="s">
        <v>217</v>
      </c>
      <c r="E45" s="160">
        <v>0.535</v>
      </c>
      <c r="F45" s="161"/>
      <c r="G45" s="162">
        <f>ROUND(E45*F45,2)</f>
        <v>0</v>
      </c>
      <c r="H45" s="163">
        <v>410.57</v>
      </c>
      <c r="I45" s="164">
        <f>ROUND(E45*H45,2)</f>
        <v>219.65</v>
      </c>
      <c r="J45" s="163">
        <v>416.43</v>
      </c>
      <c r="K45" s="164">
        <f>ROUND(E45*J45,2)</f>
        <v>222.79</v>
      </c>
      <c r="L45" s="164">
        <v>21</v>
      </c>
      <c r="M45" s="164">
        <f>G45*(1+L45/100)</f>
        <v>0</v>
      </c>
      <c r="N45" s="165">
        <v>0.01199</v>
      </c>
      <c r="O45" s="165">
        <f>ROUND(E45*N45,2)</f>
        <v>0.01</v>
      </c>
      <c r="P45" s="165">
        <v>0</v>
      </c>
      <c r="Q45" s="165">
        <f>ROUND(E45*P45,2)</f>
        <v>0</v>
      </c>
      <c r="R45" s="164"/>
      <c r="S45" s="164" t="s">
        <v>196</v>
      </c>
      <c r="T45" s="164" t="s">
        <v>196</v>
      </c>
      <c r="U45" s="164">
        <v>0.769</v>
      </c>
      <c r="V45" s="164">
        <f>ROUND(E45*U45,2)</f>
        <v>0.41</v>
      </c>
      <c r="W45" s="164"/>
      <c r="X45" s="164" t="s">
        <v>218</v>
      </c>
      <c r="Y45" s="164" t="s">
        <v>199</v>
      </c>
      <c r="Z45" s="166"/>
      <c r="AA45" s="166"/>
      <c r="AB45" s="166"/>
      <c r="AC45" s="166"/>
      <c r="AD45" s="166"/>
      <c r="AE45" s="166"/>
      <c r="AF45" s="166"/>
      <c r="AG45" s="166" t="s">
        <v>219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2">
      <c r="A46" s="167"/>
      <c r="B46" s="168"/>
      <c r="C46" s="185" t="s">
        <v>1300</v>
      </c>
      <c r="D46" s="186"/>
      <c r="E46" s="187">
        <v>0.535</v>
      </c>
      <c r="F46" s="164"/>
      <c r="G46" s="164"/>
      <c r="H46" s="164"/>
      <c r="I46" s="164"/>
      <c r="J46" s="164"/>
      <c r="K46" s="164"/>
      <c r="L46" s="164"/>
      <c r="M46" s="164"/>
      <c r="N46" s="165"/>
      <c r="O46" s="165"/>
      <c r="P46" s="165"/>
      <c r="Q46" s="165"/>
      <c r="R46" s="164"/>
      <c r="S46" s="164"/>
      <c r="T46" s="164"/>
      <c r="U46" s="164"/>
      <c r="V46" s="164"/>
      <c r="W46" s="164"/>
      <c r="X46" s="164"/>
      <c r="Y46" s="164"/>
      <c r="Z46" s="166"/>
      <c r="AA46" s="166"/>
      <c r="AB46" s="166"/>
      <c r="AC46" s="166"/>
      <c r="AD46" s="166"/>
      <c r="AE46" s="166"/>
      <c r="AF46" s="166"/>
      <c r="AG46" s="166" t="s">
        <v>228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22.5" outlineLevel="1">
      <c r="A47" s="156">
        <v>16</v>
      </c>
      <c r="B47" s="157" t="s">
        <v>1301</v>
      </c>
      <c r="C47" s="158" t="s">
        <v>1302</v>
      </c>
      <c r="D47" s="159" t="s">
        <v>217</v>
      </c>
      <c r="E47" s="160">
        <v>151.5</v>
      </c>
      <c r="F47" s="161"/>
      <c r="G47" s="162">
        <f>ROUND(E47*F47,2)</f>
        <v>0</v>
      </c>
      <c r="H47" s="163">
        <v>464.5</v>
      </c>
      <c r="I47" s="164">
        <f>ROUND(E47*H47,2)</f>
        <v>70371.75</v>
      </c>
      <c r="J47" s="163">
        <v>579.5</v>
      </c>
      <c r="K47" s="164">
        <f>ROUND(E47*J47,2)</f>
        <v>87794.25</v>
      </c>
      <c r="L47" s="164">
        <v>21</v>
      </c>
      <c r="M47" s="164">
        <f>G47*(1+L47/100)</f>
        <v>0</v>
      </c>
      <c r="N47" s="165">
        <v>0.012530000000000001</v>
      </c>
      <c r="O47" s="165">
        <f>ROUND(E47*N47,2)</f>
        <v>1.9</v>
      </c>
      <c r="P47" s="165">
        <v>0</v>
      </c>
      <c r="Q47" s="165">
        <f>ROUND(E47*P47,2)</f>
        <v>0</v>
      </c>
      <c r="R47" s="164"/>
      <c r="S47" s="164" t="s">
        <v>196</v>
      </c>
      <c r="T47" s="164" t="s">
        <v>196</v>
      </c>
      <c r="U47" s="164">
        <v>0.95</v>
      </c>
      <c r="V47" s="164">
        <f>ROUND(E47*U47,2)</f>
        <v>143.93</v>
      </c>
      <c r="W47" s="164"/>
      <c r="X47" s="164" t="s">
        <v>218</v>
      </c>
      <c r="Y47" s="164" t="s">
        <v>199</v>
      </c>
      <c r="Z47" s="166"/>
      <c r="AA47" s="166"/>
      <c r="AB47" s="166"/>
      <c r="AC47" s="166"/>
      <c r="AD47" s="166"/>
      <c r="AE47" s="166"/>
      <c r="AF47" s="166"/>
      <c r="AG47" s="166" t="s">
        <v>219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4" customHeight="1" outlineLevel="2">
      <c r="A48" s="167"/>
      <c r="B48" s="168"/>
      <c r="C48" s="238" t="s">
        <v>1303</v>
      </c>
      <c r="D48" s="238"/>
      <c r="E48" s="238"/>
      <c r="F48" s="238"/>
      <c r="G48" s="238"/>
      <c r="H48" s="164"/>
      <c r="I48" s="164"/>
      <c r="J48" s="164"/>
      <c r="K48" s="164"/>
      <c r="L48" s="164"/>
      <c r="M48" s="164"/>
      <c r="N48" s="165"/>
      <c r="O48" s="165"/>
      <c r="P48" s="165"/>
      <c r="Q48" s="165"/>
      <c r="R48" s="164"/>
      <c r="S48" s="164"/>
      <c r="T48" s="164"/>
      <c r="U48" s="164"/>
      <c r="V48" s="164"/>
      <c r="W48" s="164"/>
      <c r="X48" s="164"/>
      <c r="Y48" s="164"/>
      <c r="Z48" s="166"/>
      <c r="AA48" s="166"/>
      <c r="AB48" s="166"/>
      <c r="AC48" s="166"/>
      <c r="AD48" s="166"/>
      <c r="AE48" s="166"/>
      <c r="AF48" s="166"/>
      <c r="AG48" s="166" t="s">
        <v>202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22.5" outlineLevel="2">
      <c r="A49" s="167"/>
      <c r="B49" s="168"/>
      <c r="C49" s="185" t="s">
        <v>1304</v>
      </c>
      <c r="D49" s="186"/>
      <c r="E49" s="187">
        <v>151.5</v>
      </c>
      <c r="F49" s="164"/>
      <c r="G49" s="164"/>
      <c r="H49" s="164"/>
      <c r="I49" s="164"/>
      <c r="J49" s="164"/>
      <c r="K49" s="164"/>
      <c r="L49" s="164"/>
      <c r="M49" s="164"/>
      <c r="N49" s="165"/>
      <c r="O49" s="165"/>
      <c r="P49" s="165"/>
      <c r="Q49" s="165"/>
      <c r="R49" s="164"/>
      <c r="S49" s="164"/>
      <c r="T49" s="164"/>
      <c r="U49" s="164"/>
      <c r="V49" s="164"/>
      <c r="W49" s="164"/>
      <c r="X49" s="164"/>
      <c r="Y49" s="164"/>
      <c r="Z49" s="166"/>
      <c r="AA49" s="166"/>
      <c r="AB49" s="166"/>
      <c r="AC49" s="166"/>
      <c r="AD49" s="166"/>
      <c r="AE49" s="166"/>
      <c r="AF49" s="166"/>
      <c r="AG49" s="166" t="s">
        <v>228</v>
      </c>
      <c r="AH49" s="166">
        <v>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56">
        <v>17</v>
      </c>
      <c r="B50" s="157" t="s">
        <v>1305</v>
      </c>
      <c r="C50" s="158" t="s">
        <v>1306</v>
      </c>
      <c r="D50" s="159" t="s">
        <v>217</v>
      </c>
      <c r="E50" s="160">
        <v>34.63</v>
      </c>
      <c r="F50" s="161"/>
      <c r="G50" s="162">
        <f>ROUND(E50*F50,2)</f>
        <v>0</v>
      </c>
      <c r="H50" s="163">
        <v>638.2</v>
      </c>
      <c r="I50" s="164">
        <f>ROUND(E50*H50,2)</f>
        <v>22100.87</v>
      </c>
      <c r="J50" s="163">
        <v>719.8</v>
      </c>
      <c r="K50" s="164">
        <f>ROUND(E50*J50,2)</f>
        <v>24926.67</v>
      </c>
      <c r="L50" s="164">
        <v>21</v>
      </c>
      <c r="M50" s="164">
        <f>G50*(1+L50/100)</f>
        <v>0</v>
      </c>
      <c r="N50" s="165">
        <v>0.03137</v>
      </c>
      <c r="O50" s="165">
        <f>ROUND(E50*N50,2)</f>
        <v>1.09</v>
      </c>
      <c r="P50" s="165">
        <v>0</v>
      </c>
      <c r="Q50" s="165">
        <f>ROUND(E50*P50,2)</f>
        <v>0</v>
      </c>
      <c r="R50" s="164"/>
      <c r="S50" s="164" t="s">
        <v>196</v>
      </c>
      <c r="T50" s="164" t="s">
        <v>196</v>
      </c>
      <c r="U50" s="164">
        <v>1.18</v>
      </c>
      <c r="V50" s="164">
        <f>ROUND(E50*U50,2)</f>
        <v>40.86</v>
      </c>
      <c r="W50" s="164"/>
      <c r="X50" s="164" t="s">
        <v>218</v>
      </c>
      <c r="Y50" s="164" t="s">
        <v>199</v>
      </c>
      <c r="Z50" s="166"/>
      <c r="AA50" s="166"/>
      <c r="AB50" s="166"/>
      <c r="AC50" s="166"/>
      <c r="AD50" s="166"/>
      <c r="AE50" s="166"/>
      <c r="AF50" s="166"/>
      <c r="AG50" s="166" t="s">
        <v>219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4" customHeight="1" outlineLevel="2">
      <c r="A51" s="167"/>
      <c r="B51" s="168"/>
      <c r="C51" s="238" t="s">
        <v>1303</v>
      </c>
      <c r="D51" s="238"/>
      <c r="E51" s="238"/>
      <c r="F51" s="238"/>
      <c r="G51" s="238"/>
      <c r="H51" s="164"/>
      <c r="I51" s="164"/>
      <c r="J51" s="164"/>
      <c r="K51" s="164"/>
      <c r="L51" s="164"/>
      <c r="M51" s="164"/>
      <c r="N51" s="165"/>
      <c r="O51" s="165"/>
      <c r="P51" s="165"/>
      <c r="Q51" s="165"/>
      <c r="R51" s="164"/>
      <c r="S51" s="164"/>
      <c r="T51" s="164"/>
      <c r="U51" s="164"/>
      <c r="V51" s="164"/>
      <c r="W51" s="164"/>
      <c r="X51" s="164"/>
      <c r="Y51" s="164"/>
      <c r="Z51" s="166"/>
      <c r="AA51" s="166"/>
      <c r="AB51" s="166"/>
      <c r="AC51" s="166"/>
      <c r="AD51" s="166"/>
      <c r="AE51" s="166"/>
      <c r="AF51" s="166"/>
      <c r="AG51" s="166" t="s">
        <v>202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2">
      <c r="A52" s="167"/>
      <c r="B52" s="168"/>
      <c r="C52" s="185" t="s">
        <v>1307</v>
      </c>
      <c r="D52" s="186"/>
      <c r="E52" s="187">
        <v>34.63</v>
      </c>
      <c r="F52" s="164"/>
      <c r="G52" s="164"/>
      <c r="H52" s="164"/>
      <c r="I52" s="164"/>
      <c r="J52" s="164"/>
      <c r="K52" s="164"/>
      <c r="L52" s="164"/>
      <c r="M52" s="164"/>
      <c r="N52" s="165"/>
      <c r="O52" s="165"/>
      <c r="P52" s="165"/>
      <c r="Q52" s="165"/>
      <c r="R52" s="164"/>
      <c r="S52" s="164"/>
      <c r="T52" s="164"/>
      <c r="U52" s="164"/>
      <c r="V52" s="164"/>
      <c r="W52" s="164"/>
      <c r="X52" s="164"/>
      <c r="Y52" s="164"/>
      <c r="Z52" s="166"/>
      <c r="AA52" s="166"/>
      <c r="AB52" s="166"/>
      <c r="AC52" s="166"/>
      <c r="AD52" s="166"/>
      <c r="AE52" s="166"/>
      <c r="AF52" s="166"/>
      <c r="AG52" s="166" t="s">
        <v>228</v>
      </c>
      <c r="AH52" s="166">
        <v>0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56">
        <v>18</v>
      </c>
      <c r="B53" s="157" t="s">
        <v>1308</v>
      </c>
      <c r="C53" s="158" t="s">
        <v>1309</v>
      </c>
      <c r="D53" s="159" t="s">
        <v>217</v>
      </c>
      <c r="E53" s="160">
        <v>34.63</v>
      </c>
      <c r="F53" s="161"/>
      <c r="G53" s="162">
        <f>ROUND(E53*F53,2)</f>
        <v>0</v>
      </c>
      <c r="H53" s="163">
        <v>778.2</v>
      </c>
      <c r="I53" s="164">
        <f>ROUND(E53*H53,2)</f>
        <v>26949.07</v>
      </c>
      <c r="J53" s="163">
        <v>719.8</v>
      </c>
      <c r="K53" s="164">
        <f>ROUND(E53*J53,2)</f>
        <v>24926.67</v>
      </c>
      <c r="L53" s="164">
        <v>21</v>
      </c>
      <c r="M53" s="164">
        <f>G53*(1+L53/100)</f>
        <v>0</v>
      </c>
      <c r="N53" s="165">
        <v>0.03137</v>
      </c>
      <c r="O53" s="165">
        <f>ROUND(E53*N53,2)</f>
        <v>1.09</v>
      </c>
      <c r="P53" s="165">
        <v>0</v>
      </c>
      <c r="Q53" s="165">
        <f>ROUND(E53*P53,2)</f>
        <v>0</v>
      </c>
      <c r="R53" s="164"/>
      <c r="S53" s="164" t="s">
        <v>196</v>
      </c>
      <c r="T53" s="164" t="s">
        <v>196</v>
      </c>
      <c r="U53" s="164">
        <v>1.18</v>
      </c>
      <c r="V53" s="164">
        <f>ROUND(E53*U53,2)</f>
        <v>40.86</v>
      </c>
      <c r="W53" s="164"/>
      <c r="X53" s="164" t="s">
        <v>218</v>
      </c>
      <c r="Y53" s="164" t="s">
        <v>199</v>
      </c>
      <c r="Z53" s="166"/>
      <c r="AA53" s="166"/>
      <c r="AB53" s="166"/>
      <c r="AC53" s="166"/>
      <c r="AD53" s="166"/>
      <c r="AE53" s="166"/>
      <c r="AF53" s="166"/>
      <c r="AG53" s="166" t="s">
        <v>219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4" customHeight="1" outlineLevel="2">
      <c r="A54" s="167"/>
      <c r="B54" s="168"/>
      <c r="C54" s="238" t="s">
        <v>1303</v>
      </c>
      <c r="D54" s="238"/>
      <c r="E54" s="238"/>
      <c r="F54" s="238"/>
      <c r="G54" s="238"/>
      <c r="H54" s="164"/>
      <c r="I54" s="164"/>
      <c r="J54" s="164"/>
      <c r="K54" s="164"/>
      <c r="L54" s="164"/>
      <c r="M54" s="164"/>
      <c r="N54" s="165"/>
      <c r="O54" s="165"/>
      <c r="P54" s="165"/>
      <c r="Q54" s="165"/>
      <c r="R54" s="164"/>
      <c r="S54" s="164"/>
      <c r="T54" s="164"/>
      <c r="U54" s="164"/>
      <c r="V54" s="164"/>
      <c r="W54" s="164"/>
      <c r="X54" s="164"/>
      <c r="Y54" s="164"/>
      <c r="Z54" s="166"/>
      <c r="AA54" s="166"/>
      <c r="AB54" s="166"/>
      <c r="AC54" s="166"/>
      <c r="AD54" s="166"/>
      <c r="AE54" s="166"/>
      <c r="AF54" s="166"/>
      <c r="AG54" s="166" t="s">
        <v>202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2">
      <c r="A55" s="167"/>
      <c r="B55" s="168"/>
      <c r="C55" s="185" t="s">
        <v>1310</v>
      </c>
      <c r="D55" s="186"/>
      <c r="E55" s="187">
        <v>34.63</v>
      </c>
      <c r="F55" s="164"/>
      <c r="G55" s="164"/>
      <c r="H55" s="164"/>
      <c r="I55" s="164"/>
      <c r="J55" s="164"/>
      <c r="K55" s="164"/>
      <c r="L55" s="164"/>
      <c r="M55" s="164"/>
      <c r="N55" s="165"/>
      <c r="O55" s="165"/>
      <c r="P55" s="165"/>
      <c r="Q55" s="165"/>
      <c r="R55" s="164"/>
      <c r="S55" s="164"/>
      <c r="T55" s="164"/>
      <c r="U55" s="164"/>
      <c r="V55" s="164"/>
      <c r="W55" s="164"/>
      <c r="X55" s="164"/>
      <c r="Y55" s="164"/>
      <c r="Z55" s="166"/>
      <c r="AA55" s="166"/>
      <c r="AB55" s="166"/>
      <c r="AC55" s="166"/>
      <c r="AD55" s="166"/>
      <c r="AE55" s="166"/>
      <c r="AF55" s="166"/>
      <c r="AG55" s="166" t="s">
        <v>228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22.5" outlineLevel="1">
      <c r="A56" s="156">
        <v>19</v>
      </c>
      <c r="B56" s="157" t="s">
        <v>1311</v>
      </c>
      <c r="C56" s="158" t="s">
        <v>1312</v>
      </c>
      <c r="D56" s="159" t="s">
        <v>217</v>
      </c>
      <c r="E56" s="160">
        <v>220.76</v>
      </c>
      <c r="F56" s="161"/>
      <c r="G56" s="162">
        <f>ROUND(E56*F56,2)</f>
        <v>0</v>
      </c>
      <c r="H56" s="163">
        <v>0</v>
      </c>
      <c r="I56" s="164">
        <f>ROUND(E56*H56,2)</f>
        <v>0</v>
      </c>
      <c r="J56" s="163">
        <v>350</v>
      </c>
      <c r="K56" s="164">
        <f>ROUND(E56*J56,2)</f>
        <v>77266</v>
      </c>
      <c r="L56" s="164">
        <v>21</v>
      </c>
      <c r="M56" s="164">
        <f>G56*(1+L56/100)</f>
        <v>0</v>
      </c>
      <c r="N56" s="165">
        <v>0</v>
      </c>
      <c r="O56" s="165">
        <f>ROUND(E56*N56,2)</f>
        <v>0</v>
      </c>
      <c r="P56" s="165">
        <v>0</v>
      </c>
      <c r="Q56" s="165">
        <f>ROUND(E56*P56,2)</f>
        <v>0</v>
      </c>
      <c r="R56" s="164"/>
      <c r="S56" s="164" t="s">
        <v>209</v>
      </c>
      <c r="T56" s="164" t="s">
        <v>197</v>
      </c>
      <c r="U56" s="164">
        <v>0</v>
      </c>
      <c r="V56" s="164">
        <f>ROUND(E56*U56,2)</f>
        <v>0</v>
      </c>
      <c r="W56" s="164"/>
      <c r="X56" s="164" t="s">
        <v>218</v>
      </c>
      <c r="Y56" s="164" t="s">
        <v>199</v>
      </c>
      <c r="Z56" s="166"/>
      <c r="AA56" s="166"/>
      <c r="AB56" s="166"/>
      <c r="AC56" s="166"/>
      <c r="AD56" s="166"/>
      <c r="AE56" s="166"/>
      <c r="AF56" s="166"/>
      <c r="AG56" s="166" t="s">
        <v>219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2">
      <c r="A57" s="167"/>
      <c r="B57" s="168"/>
      <c r="C57" s="185" t="s">
        <v>1313</v>
      </c>
      <c r="D57" s="186"/>
      <c r="E57" s="187">
        <v>220.76</v>
      </c>
      <c r="F57" s="164"/>
      <c r="G57" s="164"/>
      <c r="H57" s="164"/>
      <c r="I57" s="164"/>
      <c r="J57" s="164"/>
      <c r="K57" s="164"/>
      <c r="L57" s="164"/>
      <c r="M57" s="164"/>
      <c r="N57" s="165"/>
      <c r="O57" s="165"/>
      <c r="P57" s="165"/>
      <c r="Q57" s="165"/>
      <c r="R57" s="164"/>
      <c r="S57" s="164"/>
      <c r="T57" s="164"/>
      <c r="U57" s="164"/>
      <c r="V57" s="164"/>
      <c r="W57" s="164"/>
      <c r="X57" s="164"/>
      <c r="Y57" s="164"/>
      <c r="Z57" s="166"/>
      <c r="AA57" s="166"/>
      <c r="AB57" s="166"/>
      <c r="AC57" s="166"/>
      <c r="AD57" s="166"/>
      <c r="AE57" s="166"/>
      <c r="AF57" s="166"/>
      <c r="AG57" s="166" t="s">
        <v>228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33" ht="12.75">
      <c r="A58" s="147" t="s">
        <v>191</v>
      </c>
      <c r="B58" s="148" t="s">
        <v>86</v>
      </c>
      <c r="C58" s="149" t="s">
        <v>87</v>
      </c>
      <c r="D58" s="150"/>
      <c r="E58" s="151"/>
      <c r="F58" s="152"/>
      <c r="G58" s="153">
        <f>SUMIF(AG59:AG62,"&lt;&gt;NOR",G59:G62)</f>
        <v>0</v>
      </c>
      <c r="H58" s="154"/>
      <c r="I58" s="154">
        <f>SUM(I59:I62)</f>
        <v>68.39999999999999</v>
      </c>
      <c r="J58" s="154"/>
      <c r="K58" s="154">
        <f>SUM(K59:K62)</f>
        <v>69.64</v>
      </c>
      <c r="L58" s="154"/>
      <c r="M58" s="154">
        <f>SUM(M59:M62)</f>
        <v>0</v>
      </c>
      <c r="N58" s="155"/>
      <c r="O58" s="155">
        <f>SUM(O59:O62)</f>
        <v>0.01</v>
      </c>
      <c r="P58" s="155"/>
      <c r="Q58" s="155">
        <f>SUM(Q59:Q62)</f>
        <v>0</v>
      </c>
      <c r="R58" s="154"/>
      <c r="S58" s="154"/>
      <c r="T58" s="154"/>
      <c r="U58" s="154"/>
      <c r="V58" s="154">
        <f>SUM(V59:V62)</f>
        <v>0.13</v>
      </c>
      <c r="W58" s="154"/>
      <c r="X58" s="154"/>
      <c r="Y58" s="154"/>
      <c r="AG58" s="1" t="s">
        <v>192</v>
      </c>
    </row>
    <row r="59" spans="1:60" ht="12.75" outlineLevel="1">
      <c r="A59" s="156">
        <v>20</v>
      </c>
      <c r="B59" s="157" t="s">
        <v>1314</v>
      </c>
      <c r="C59" s="158" t="s">
        <v>1315</v>
      </c>
      <c r="D59" s="159" t="s">
        <v>217</v>
      </c>
      <c r="E59" s="160">
        <v>0.4</v>
      </c>
      <c r="F59" s="161"/>
      <c r="G59" s="162">
        <f>ROUND(E59*F59,2)</f>
        <v>0</v>
      </c>
      <c r="H59" s="163">
        <v>29.63</v>
      </c>
      <c r="I59" s="164">
        <f>ROUND(E59*H59,2)</f>
        <v>11.85</v>
      </c>
      <c r="J59" s="163">
        <v>39.97</v>
      </c>
      <c r="K59" s="164">
        <f>ROUND(E59*J59,2)</f>
        <v>15.99</v>
      </c>
      <c r="L59" s="164">
        <v>21</v>
      </c>
      <c r="M59" s="164">
        <f>G59*(1+L59/100)</f>
        <v>0</v>
      </c>
      <c r="N59" s="165">
        <v>0.004200000000000001</v>
      </c>
      <c r="O59" s="165">
        <f>ROUND(E59*N59,2)</f>
        <v>0</v>
      </c>
      <c r="P59" s="165">
        <v>0</v>
      </c>
      <c r="Q59" s="165">
        <f>ROUND(E59*P59,2)</f>
        <v>0</v>
      </c>
      <c r="R59" s="164"/>
      <c r="S59" s="164" t="s">
        <v>196</v>
      </c>
      <c r="T59" s="164" t="s">
        <v>196</v>
      </c>
      <c r="U59" s="164">
        <v>0.081</v>
      </c>
      <c r="V59" s="164">
        <f>ROUND(E59*U59,2)</f>
        <v>0.03</v>
      </c>
      <c r="W59" s="164"/>
      <c r="X59" s="164" t="s">
        <v>218</v>
      </c>
      <c r="Y59" s="164" t="s">
        <v>199</v>
      </c>
      <c r="Z59" s="166"/>
      <c r="AA59" s="166"/>
      <c r="AB59" s="166"/>
      <c r="AC59" s="166"/>
      <c r="AD59" s="166"/>
      <c r="AE59" s="166"/>
      <c r="AF59" s="166"/>
      <c r="AG59" s="166" t="s">
        <v>219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2">
      <c r="A60" s="167"/>
      <c r="B60" s="168"/>
      <c r="C60" s="185" t="s">
        <v>1316</v>
      </c>
      <c r="D60" s="186"/>
      <c r="E60" s="187">
        <v>0.4</v>
      </c>
      <c r="F60" s="164"/>
      <c r="G60" s="164"/>
      <c r="H60" s="164"/>
      <c r="I60" s="164"/>
      <c r="J60" s="164"/>
      <c r="K60" s="164"/>
      <c r="L60" s="164"/>
      <c r="M60" s="164"/>
      <c r="N60" s="165"/>
      <c r="O60" s="165"/>
      <c r="P60" s="165"/>
      <c r="Q60" s="165"/>
      <c r="R60" s="164"/>
      <c r="S60" s="164"/>
      <c r="T60" s="164"/>
      <c r="U60" s="164"/>
      <c r="V60" s="164"/>
      <c r="W60" s="164"/>
      <c r="X60" s="164"/>
      <c r="Y60" s="164"/>
      <c r="Z60" s="166"/>
      <c r="AA60" s="166"/>
      <c r="AB60" s="166"/>
      <c r="AC60" s="166"/>
      <c r="AD60" s="166"/>
      <c r="AE60" s="166"/>
      <c r="AF60" s="166"/>
      <c r="AG60" s="166" t="s">
        <v>228</v>
      </c>
      <c r="AH60" s="166">
        <v>0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56">
        <v>21</v>
      </c>
      <c r="B61" s="157" t="s">
        <v>1317</v>
      </c>
      <c r="C61" s="158" t="s">
        <v>1318</v>
      </c>
      <c r="D61" s="159" t="s">
        <v>217</v>
      </c>
      <c r="E61" s="160">
        <v>0.4</v>
      </c>
      <c r="F61" s="161"/>
      <c r="G61" s="162">
        <f>ROUND(E61*F61,2)</f>
        <v>0</v>
      </c>
      <c r="H61" s="163">
        <v>141.38</v>
      </c>
      <c r="I61" s="164">
        <f>ROUND(E61*H61,2)</f>
        <v>56.55</v>
      </c>
      <c r="J61" s="163">
        <v>134.12</v>
      </c>
      <c r="K61" s="164">
        <f>ROUND(E61*J61,2)</f>
        <v>53.65</v>
      </c>
      <c r="L61" s="164">
        <v>21</v>
      </c>
      <c r="M61" s="164">
        <f>G61*(1+L61/100)</f>
        <v>0</v>
      </c>
      <c r="N61" s="165">
        <v>0.01365</v>
      </c>
      <c r="O61" s="165">
        <f>ROUND(E61*N61,2)</f>
        <v>0.01</v>
      </c>
      <c r="P61" s="165">
        <v>0</v>
      </c>
      <c r="Q61" s="165">
        <f>ROUND(E61*P61,2)</f>
        <v>0</v>
      </c>
      <c r="R61" s="164"/>
      <c r="S61" s="164" t="s">
        <v>196</v>
      </c>
      <c r="T61" s="164" t="s">
        <v>196</v>
      </c>
      <c r="U61" s="164">
        <v>0.252</v>
      </c>
      <c r="V61" s="164">
        <f>ROUND(E61*U61,2)</f>
        <v>0.1</v>
      </c>
      <c r="W61" s="164"/>
      <c r="X61" s="164" t="s">
        <v>218</v>
      </c>
      <c r="Y61" s="164" t="s">
        <v>199</v>
      </c>
      <c r="Z61" s="166"/>
      <c r="AA61" s="166"/>
      <c r="AB61" s="166"/>
      <c r="AC61" s="166"/>
      <c r="AD61" s="166"/>
      <c r="AE61" s="166"/>
      <c r="AF61" s="166"/>
      <c r="AG61" s="166" t="s">
        <v>219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75" outlineLevel="2">
      <c r="A62" s="167"/>
      <c r="B62" s="168"/>
      <c r="C62" s="185" t="s">
        <v>1316</v>
      </c>
      <c r="D62" s="186"/>
      <c r="E62" s="187">
        <v>0.4</v>
      </c>
      <c r="F62" s="164"/>
      <c r="G62" s="164"/>
      <c r="H62" s="164"/>
      <c r="I62" s="164"/>
      <c r="J62" s="164"/>
      <c r="K62" s="164"/>
      <c r="L62" s="164"/>
      <c r="M62" s="164"/>
      <c r="N62" s="165"/>
      <c r="O62" s="165"/>
      <c r="P62" s="165"/>
      <c r="Q62" s="165"/>
      <c r="R62" s="164"/>
      <c r="S62" s="164"/>
      <c r="T62" s="164"/>
      <c r="U62" s="164"/>
      <c r="V62" s="164"/>
      <c r="W62" s="164"/>
      <c r="X62" s="164"/>
      <c r="Y62" s="164"/>
      <c r="Z62" s="166"/>
      <c r="AA62" s="166"/>
      <c r="AB62" s="166"/>
      <c r="AC62" s="166"/>
      <c r="AD62" s="166"/>
      <c r="AE62" s="166"/>
      <c r="AF62" s="166"/>
      <c r="AG62" s="166" t="s">
        <v>228</v>
      </c>
      <c r="AH62" s="166">
        <v>0</v>
      </c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33" ht="12.75">
      <c r="A63" s="147" t="s">
        <v>191</v>
      </c>
      <c r="B63" s="148" t="s">
        <v>89</v>
      </c>
      <c r="C63" s="149" t="s">
        <v>87</v>
      </c>
      <c r="D63" s="150"/>
      <c r="E63" s="151"/>
      <c r="F63" s="152"/>
      <c r="G63" s="153">
        <f>SUMIF(AG64:AG77,"&lt;&gt;NOR",G64:G77)</f>
        <v>0</v>
      </c>
      <c r="H63" s="154"/>
      <c r="I63" s="154">
        <f>SUM(I64:I77)</f>
        <v>26011.359999999997</v>
      </c>
      <c r="J63" s="154"/>
      <c r="K63" s="154">
        <f>SUM(K64:K77)</f>
        <v>81254.87</v>
      </c>
      <c r="L63" s="154"/>
      <c r="M63" s="154">
        <f>SUM(M64:M77)</f>
        <v>0</v>
      </c>
      <c r="N63" s="155"/>
      <c r="O63" s="155">
        <f>SUM(O64:O77)</f>
        <v>5.45</v>
      </c>
      <c r="P63" s="155"/>
      <c r="Q63" s="155">
        <f>SUM(Q64:Q77)</f>
        <v>0</v>
      </c>
      <c r="R63" s="154"/>
      <c r="S63" s="154"/>
      <c r="T63" s="154"/>
      <c r="U63" s="154"/>
      <c r="V63" s="154">
        <f>SUM(V64:V77)</f>
        <v>142.43</v>
      </c>
      <c r="W63" s="154"/>
      <c r="X63" s="154"/>
      <c r="Y63" s="154"/>
      <c r="AG63" s="1" t="s">
        <v>192</v>
      </c>
    </row>
    <row r="64" spans="1:60" ht="12.75" outlineLevel="1">
      <c r="A64" s="156">
        <v>22</v>
      </c>
      <c r="B64" s="157" t="s">
        <v>1319</v>
      </c>
      <c r="C64" s="158" t="s">
        <v>1320</v>
      </c>
      <c r="D64" s="159" t="s">
        <v>217</v>
      </c>
      <c r="E64" s="160">
        <v>118.795</v>
      </c>
      <c r="F64" s="161"/>
      <c r="G64" s="162">
        <f>ROUND(E64*F64,2)</f>
        <v>0</v>
      </c>
      <c r="H64" s="163">
        <v>117.6</v>
      </c>
      <c r="I64" s="164">
        <f>ROUND(E64*H64,2)</f>
        <v>13970.29</v>
      </c>
      <c r="J64" s="163">
        <v>191.9</v>
      </c>
      <c r="K64" s="164">
        <f>ROUND(E64*J64,2)</f>
        <v>22796.76</v>
      </c>
      <c r="L64" s="164">
        <v>21</v>
      </c>
      <c r="M64" s="164">
        <f>G64*(1+L64/100)</f>
        <v>0</v>
      </c>
      <c r="N64" s="165">
        <v>0.017</v>
      </c>
      <c r="O64" s="165">
        <f>ROUND(E64*N64,2)</f>
        <v>2.02</v>
      </c>
      <c r="P64" s="165">
        <v>0</v>
      </c>
      <c r="Q64" s="165">
        <f>ROUND(E64*P64,2)</f>
        <v>0</v>
      </c>
      <c r="R64" s="164"/>
      <c r="S64" s="164" t="s">
        <v>196</v>
      </c>
      <c r="T64" s="164" t="s">
        <v>196</v>
      </c>
      <c r="U64" s="164">
        <v>0.36</v>
      </c>
      <c r="V64" s="164">
        <f>ROUND(E64*U64,2)</f>
        <v>42.77</v>
      </c>
      <c r="W64" s="164"/>
      <c r="X64" s="164" t="s">
        <v>218</v>
      </c>
      <c r="Y64" s="164" t="s">
        <v>199</v>
      </c>
      <c r="Z64" s="166"/>
      <c r="AA64" s="166"/>
      <c r="AB64" s="166"/>
      <c r="AC64" s="166"/>
      <c r="AD64" s="166"/>
      <c r="AE64" s="166"/>
      <c r="AF64" s="166"/>
      <c r="AG64" s="166" t="s">
        <v>219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2">
      <c r="A65" s="167"/>
      <c r="B65" s="168"/>
      <c r="C65" s="185" t="s">
        <v>1321</v>
      </c>
      <c r="D65" s="186"/>
      <c r="E65" s="187">
        <v>63.67</v>
      </c>
      <c r="F65" s="164"/>
      <c r="G65" s="164"/>
      <c r="H65" s="164"/>
      <c r="I65" s="164"/>
      <c r="J65" s="164"/>
      <c r="K65" s="164"/>
      <c r="L65" s="164"/>
      <c r="M65" s="164"/>
      <c r="N65" s="165"/>
      <c r="O65" s="165"/>
      <c r="P65" s="165"/>
      <c r="Q65" s="165"/>
      <c r="R65" s="164"/>
      <c r="S65" s="164"/>
      <c r="T65" s="164"/>
      <c r="U65" s="164"/>
      <c r="V65" s="164"/>
      <c r="W65" s="164"/>
      <c r="X65" s="164"/>
      <c r="Y65" s="164"/>
      <c r="Z65" s="166"/>
      <c r="AA65" s="166"/>
      <c r="AB65" s="166"/>
      <c r="AC65" s="166"/>
      <c r="AD65" s="166"/>
      <c r="AE65" s="166"/>
      <c r="AF65" s="166"/>
      <c r="AG65" s="166" t="s">
        <v>228</v>
      </c>
      <c r="AH65" s="166">
        <v>0</v>
      </c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75" outlineLevel="3">
      <c r="A66" s="167"/>
      <c r="B66" s="168"/>
      <c r="C66" s="185" t="s">
        <v>1322</v>
      </c>
      <c r="D66" s="186"/>
      <c r="E66" s="187">
        <v>5.125</v>
      </c>
      <c r="F66" s="164"/>
      <c r="G66" s="164"/>
      <c r="H66" s="164"/>
      <c r="I66" s="164"/>
      <c r="J66" s="164"/>
      <c r="K66" s="164"/>
      <c r="L66" s="164"/>
      <c r="M66" s="164"/>
      <c r="N66" s="165"/>
      <c r="O66" s="165"/>
      <c r="P66" s="165"/>
      <c r="Q66" s="165"/>
      <c r="R66" s="164"/>
      <c r="S66" s="164"/>
      <c r="T66" s="164"/>
      <c r="U66" s="164"/>
      <c r="V66" s="164"/>
      <c r="W66" s="164"/>
      <c r="X66" s="164"/>
      <c r="Y66" s="164"/>
      <c r="Z66" s="166"/>
      <c r="AA66" s="166"/>
      <c r="AB66" s="166"/>
      <c r="AC66" s="166"/>
      <c r="AD66" s="166"/>
      <c r="AE66" s="166"/>
      <c r="AF66" s="166"/>
      <c r="AG66" s="166" t="s">
        <v>228</v>
      </c>
      <c r="AH66" s="166">
        <v>0</v>
      </c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12.75" outlineLevel="3">
      <c r="A67" s="167"/>
      <c r="B67" s="168"/>
      <c r="C67" s="185" t="s">
        <v>1323</v>
      </c>
      <c r="D67" s="186"/>
      <c r="E67" s="187">
        <v>50</v>
      </c>
      <c r="F67" s="164"/>
      <c r="G67" s="164"/>
      <c r="H67" s="164"/>
      <c r="I67" s="164"/>
      <c r="J67" s="164"/>
      <c r="K67" s="164"/>
      <c r="L67" s="164"/>
      <c r="M67" s="164"/>
      <c r="N67" s="165"/>
      <c r="O67" s="165"/>
      <c r="P67" s="165"/>
      <c r="Q67" s="165"/>
      <c r="R67" s="164"/>
      <c r="S67" s="164"/>
      <c r="T67" s="164"/>
      <c r="U67" s="164"/>
      <c r="V67" s="164"/>
      <c r="W67" s="164"/>
      <c r="X67" s="164"/>
      <c r="Y67" s="164"/>
      <c r="Z67" s="166"/>
      <c r="AA67" s="166"/>
      <c r="AB67" s="166"/>
      <c r="AC67" s="166"/>
      <c r="AD67" s="166"/>
      <c r="AE67" s="166"/>
      <c r="AF67" s="166"/>
      <c r="AG67" s="166" t="s">
        <v>228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12.75" outlineLevel="1">
      <c r="A68" s="156">
        <v>23</v>
      </c>
      <c r="B68" s="157" t="s">
        <v>1324</v>
      </c>
      <c r="C68" s="158" t="s">
        <v>1325</v>
      </c>
      <c r="D68" s="159" t="s">
        <v>217</v>
      </c>
      <c r="E68" s="160">
        <v>118.795</v>
      </c>
      <c r="F68" s="161"/>
      <c r="G68" s="162">
        <f>ROUND(E68*F68,2)</f>
        <v>0</v>
      </c>
      <c r="H68" s="163">
        <v>51.42</v>
      </c>
      <c r="I68" s="164">
        <f>ROUND(E68*H68,2)</f>
        <v>6108.44</v>
      </c>
      <c r="J68" s="163">
        <v>47.38</v>
      </c>
      <c r="K68" s="164">
        <f>ROUND(E68*J68,2)</f>
        <v>5628.51</v>
      </c>
      <c r="L68" s="164">
        <v>21</v>
      </c>
      <c r="M68" s="164">
        <f>G68*(1+L68/100)</f>
        <v>0</v>
      </c>
      <c r="N68" s="165">
        <v>0.00578</v>
      </c>
      <c r="O68" s="165">
        <f>ROUND(E68*N68,2)</f>
        <v>0.69</v>
      </c>
      <c r="P68" s="165">
        <v>0</v>
      </c>
      <c r="Q68" s="165">
        <f>ROUND(E68*P68,2)</f>
        <v>0</v>
      </c>
      <c r="R68" s="164"/>
      <c r="S68" s="164" t="s">
        <v>196</v>
      </c>
      <c r="T68" s="164" t="s">
        <v>196</v>
      </c>
      <c r="U68" s="164">
        <v>0.1</v>
      </c>
      <c r="V68" s="164">
        <f>ROUND(E68*U68,2)</f>
        <v>11.88</v>
      </c>
      <c r="W68" s="164"/>
      <c r="X68" s="164" t="s">
        <v>218</v>
      </c>
      <c r="Y68" s="164" t="s">
        <v>199</v>
      </c>
      <c r="Z68" s="166"/>
      <c r="AA68" s="166"/>
      <c r="AB68" s="166"/>
      <c r="AC68" s="166"/>
      <c r="AD68" s="166"/>
      <c r="AE68" s="166"/>
      <c r="AF68" s="166"/>
      <c r="AG68" s="166" t="s">
        <v>219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12.75" outlineLevel="2">
      <c r="A69" s="167"/>
      <c r="B69" s="168"/>
      <c r="C69" s="185" t="s">
        <v>1326</v>
      </c>
      <c r="D69" s="186"/>
      <c r="E69" s="187">
        <v>63.67</v>
      </c>
      <c r="F69" s="164"/>
      <c r="G69" s="164"/>
      <c r="H69" s="164"/>
      <c r="I69" s="164"/>
      <c r="J69" s="164"/>
      <c r="K69" s="164"/>
      <c r="L69" s="164"/>
      <c r="M69" s="164"/>
      <c r="N69" s="165"/>
      <c r="O69" s="165"/>
      <c r="P69" s="165"/>
      <c r="Q69" s="165"/>
      <c r="R69" s="164"/>
      <c r="S69" s="164"/>
      <c r="T69" s="164"/>
      <c r="U69" s="164"/>
      <c r="V69" s="164"/>
      <c r="W69" s="164"/>
      <c r="X69" s="164"/>
      <c r="Y69" s="164"/>
      <c r="Z69" s="166"/>
      <c r="AA69" s="166"/>
      <c r="AB69" s="166"/>
      <c r="AC69" s="166"/>
      <c r="AD69" s="166"/>
      <c r="AE69" s="166"/>
      <c r="AF69" s="166"/>
      <c r="AG69" s="166" t="s">
        <v>228</v>
      </c>
      <c r="AH69" s="166">
        <v>0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3">
      <c r="A70" s="167"/>
      <c r="B70" s="168"/>
      <c r="C70" s="185" t="s">
        <v>1322</v>
      </c>
      <c r="D70" s="186"/>
      <c r="E70" s="187">
        <v>5.125</v>
      </c>
      <c r="F70" s="164"/>
      <c r="G70" s="164"/>
      <c r="H70" s="164"/>
      <c r="I70" s="164"/>
      <c r="J70" s="164"/>
      <c r="K70" s="164"/>
      <c r="L70" s="164"/>
      <c r="M70" s="164"/>
      <c r="N70" s="165"/>
      <c r="O70" s="165"/>
      <c r="P70" s="165"/>
      <c r="Q70" s="165"/>
      <c r="R70" s="164"/>
      <c r="S70" s="164"/>
      <c r="T70" s="164"/>
      <c r="U70" s="164"/>
      <c r="V70" s="164"/>
      <c r="W70" s="164"/>
      <c r="X70" s="164"/>
      <c r="Y70" s="164"/>
      <c r="Z70" s="166"/>
      <c r="AA70" s="166"/>
      <c r="AB70" s="166"/>
      <c r="AC70" s="166"/>
      <c r="AD70" s="166"/>
      <c r="AE70" s="166"/>
      <c r="AF70" s="166"/>
      <c r="AG70" s="166" t="s">
        <v>228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3">
      <c r="A71" s="167"/>
      <c r="B71" s="168"/>
      <c r="C71" s="185" t="s">
        <v>1323</v>
      </c>
      <c r="D71" s="186"/>
      <c r="E71" s="187">
        <v>50</v>
      </c>
      <c r="F71" s="164"/>
      <c r="G71" s="164"/>
      <c r="H71" s="164"/>
      <c r="I71" s="164"/>
      <c r="J71" s="164"/>
      <c r="K71" s="164"/>
      <c r="L71" s="164"/>
      <c r="M71" s="164"/>
      <c r="N71" s="165"/>
      <c r="O71" s="165"/>
      <c r="P71" s="165"/>
      <c r="Q71" s="165"/>
      <c r="R71" s="164"/>
      <c r="S71" s="164"/>
      <c r="T71" s="164"/>
      <c r="U71" s="164"/>
      <c r="V71" s="164"/>
      <c r="W71" s="164"/>
      <c r="X71" s="164"/>
      <c r="Y71" s="164"/>
      <c r="Z71" s="166"/>
      <c r="AA71" s="166"/>
      <c r="AB71" s="166"/>
      <c r="AC71" s="166"/>
      <c r="AD71" s="166"/>
      <c r="AE71" s="166"/>
      <c r="AF71" s="166"/>
      <c r="AG71" s="166" t="s">
        <v>228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70">
        <v>24</v>
      </c>
      <c r="B72" s="171" t="s">
        <v>1327</v>
      </c>
      <c r="C72" s="172" t="s">
        <v>1328</v>
      </c>
      <c r="D72" s="173" t="s">
        <v>217</v>
      </c>
      <c r="E72" s="174">
        <v>20.35</v>
      </c>
      <c r="F72" s="175"/>
      <c r="G72" s="176">
        <f>ROUND(E72*F72,2)</f>
        <v>0</v>
      </c>
      <c r="H72" s="163">
        <v>19.31</v>
      </c>
      <c r="I72" s="164">
        <f>ROUND(E72*H72,2)</f>
        <v>392.96</v>
      </c>
      <c r="J72" s="163">
        <v>38.49</v>
      </c>
      <c r="K72" s="164">
        <f>ROUND(E72*J72,2)</f>
        <v>783.27</v>
      </c>
      <c r="L72" s="164">
        <v>21</v>
      </c>
      <c r="M72" s="164">
        <f>G72*(1+L72/100)</f>
        <v>0</v>
      </c>
      <c r="N72" s="165">
        <v>4E-05</v>
      </c>
      <c r="O72" s="165">
        <f>ROUND(E72*N72,2)</f>
        <v>0</v>
      </c>
      <c r="P72" s="165">
        <v>0</v>
      </c>
      <c r="Q72" s="165">
        <f>ROUND(E72*P72,2)</f>
        <v>0</v>
      </c>
      <c r="R72" s="164"/>
      <c r="S72" s="164" t="s">
        <v>196</v>
      </c>
      <c r="T72" s="164" t="s">
        <v>196</v>
      </c>
      <c r="U72" s="164">
        <v>0.078</v>
      </c>
      <c r="V72" s="164">
        <f>ROUND(E72*U72,2)</f>
        <v>1.59</v>
      </c>
      <c r="W72" s="164"/>
      <c r="X72" s="164" t="s">
        <v>218</v>
      </c>
      <c r="Y72" s="164" t="s">
        <v>199</v>
      </c>
      <c r="Z72" s="166"/>
      <c r="AA72" s="166"/>
      <c r="AB72" s="166"/>
      <c r="AC72" s="166"/>
      <c r="AD72" s="166"/>
      <c r="AE72" s="166"/>
      <c r="AF72" s="166"/>
      <c r="AG72" s="166" t="s">
        <v>219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70">
        <v>25</v>
      </c>
      <c r="B73" s="171" t="s">
        <v>1329</v>
      </c>
      <c r="C73" s="172" t="s">
        <v>1330</v>
      </c>
      <c r="D73" s="173" t="s">
        <v>217</v>
      </c>
      <c r="E73" s="174">
        <v>460</v>
      </c>
      <c r="F73" s="175"/>
      <c r="G73" s="176">
        <f>ROUND(E73*F73,2)</f>
        <v>0</v>
      </c>
      <c r="H73" s="163">
        <v>7.03</v>
      </c>
      <c r="I73" s="164">
        <f>ROUND(E73*H73,2)</f>
        <v>3233.8</v>
      </c>
      <c r="J73" s="163">
        <v>97.97</v>
      </c>
      <c r="K73" s="164">
        <f>ROUND(E73*J73,2)</f>
        <v>45066.2</v>
      </c>
      <c r="L73" s="164">
        <v>21</v>
      </c>
      <c r="M73" s="164">
        <f>G73*(1+L73/100)</f>
        <v>0</v>
      </c>
      <c r="N73" s="165">
        <v>0.005430000000000001</v>
      </c>
      <c r="O73" s="165">
        <f>ROUND(E73*N73,2)</f>
        <v>2.5</v>
      </c>
      <c r="P73" s="165">
        <v>0</v>
      </c>
      <c r="Q73" s="165">
        <f>ROUND(E73*P73,2)</f>
        <v>0</v>
      </c>
      <c r="R73" s="164"/>
      <c r="S73" s="164" t="s">
        <v>196</v>
      </c>
      <c r="T73" s="164" t="s">
        <v>196</v>
      </c>
      <c r="U73" s="164">
        <v>0.16942000000000002</v>
      </c>
      <c r="V73" s="164">
        <f>ROUND(E73*U73,2)</f>
        <v>77.93</v>
      </c>
      <c r="W73" s="164"/>
      <c r="X73" s="164" t="s">
        <v>218</v>
      </c>
      <c r="Y73" s="164" t="s">
        <v>199</v>
      </c>
      <c r="Z73" s="166"/>
      <c r="AA73" s="166"/>
      <c r="AB73" s="166"/>
      <c r="AC73" s="166"/>
      <c r="AD73" s="166"/>
      <c r="AE73" s="166"/>
      <c r="AF73" s="166"/>
      <c r="AG73" s="166" t="s">
        <v>219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22.5" outlineLevel="1">
      <c r="A74" s="156">
        <v>26</v>
      </c>
      <c r="B74" s="157" t="s">
        <v>1331</v>
      </c>
      <c r="C74" s="158" t="s">
        <v>1332</v>
      </c>
      <c r="D74" s="159" t="s">
        <v>217</v>
      </c>
      <c r="E74" s="160">
        <v>7</v>
      </c>
      <c r="F74" s="161"/>
      <c r="G74" s="162">
        <f>ROUND(E74*F74,2)</f>
        <v>0</v>
      </c>
      <c r="H74" s="163">
        <v>329.41</v>
      </c>
      <c r="I74" s="164">
        <f>ROUND(E74*H74,2)</f>
        <v>2305.87</v>
      </c>
      <c r="J74" s="163">
        <v>668.59</v>
      </c>
      <c r="K74" s="164">
        <f>ROUND(E74*J74,2)</f>
        <v>4680.13</v>
      </c>
      <c r="L74" s="164">
        <v>21</v>
      </c>
      <c r="M74" s="164">
        <f>G74*(1+L74/100)</f>
        <v>0</v>
      </c>
      <c r="N74" s="165">
        <v>0.034910000000000004</v>
      </c>
      <c r="O74" s="165">
        <f>ROUND(E74*N74,2)</f>
        <v>0.24</v>
      </c>
      <c r="P74" s="165">
        <v>0</v>
      </c>
      <c r="Q74" s="165">
        <f>ROUND(E74*P74,2)</f>
        <v>0</v>
      </c>
      <c r="R74" s="164"/>
      <c r="S74" s="164" t="s">
        <v>196</v>
      </c>
      <c r="T74" s="164" t="s">
        <v>196</v>
      </c>
      <c r="U74" s="164">
        <v>1.18</v>
      </c>
      <c r="V74" s="164">
        <f>ROUND(E74*U74,2)</f>
        <v>8.26</v>
      </c>
      <c r="W74" s="164"/>
      <c r="X74" s="164" t="s">
        <v>218</v>
      </c>
      <c r="Y74" s="164" t="s">
        <v>199</v>
      </c>
      <c r="Z74" s="166"/>
      <c r="AA74" s="166"/>
      <c r="AB74" s="166"/>
      <c r="AC74" s="166"/>
      <c r="AD74" s="166"/>
      <c r="AE74" s="166"/>
      <c r="AF74" s="166"/>
      <c r="AG74" s="166" t="s">
        <v>219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outlineLevel="2">
      <c r="A75" s="167"/>
      <c r="B75" s="168"/>
      <c r="C75" s="185" t="s">
        <v>610</v>
      </c>
      <c r="D75" s="186"/>
      <c r="E75" s="187">
        <v>7</v>
      </c>
      <c r="F75" s="164"/>
      <c r="G75" s="164"/>
      <c r="H75" s="164"/>
      <c r="I75" s="164"/>
      <c r="J75" s="164"/>
      <c r="K75" s="164"/>
      <c r="L75" s="164"/>
      <c r="M75" s="164"/>
      <c r="N75" s="165"/>
      <c r="O75" s="165"/>
      <c r="P75" s="165"/>
      <c r="Q75" s="165"/>
      <c r="R75" s="164"/>
      <c r="S75" s="164"/>
      <c r="T75" s="164"/>
      <c r="U75" s="164"/>
      <c r="V75" s="164"/>
      <c r="W75" s="164"/>
      <c r="X75" s="164"/>
      <c r="Y75" s="164"/>
      <c r="Z75" s="166"/>
      <c r="AA75" s="166"/>
      <c r="AB75" s="166"/>
      <c r="AC75" s="166"/>
      <c r="AD75" s="166"/>
      <c r="AE75" s="166"/>
      <c r="AF75" s="166"/>
      <c r="AG75" s="166" t="s">
        <v>228</v>
      </c>
      <c r="AH75" s="166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1">
      <c r="A76" s="156">
        <v>27</v>
      </c>
      <c r="B76" s="157" t="s">
        <v>1333</v>
      </c>
      <c r="C76" s="158" t="s">
        <v>1334</v>
      </c>
      <c r="D76" s="159" t="s">
        <v>217</v>
      </c>
      <c r="E76" s="160">
        <v>2.3</v>
      </c>
      <c r="F76" s="161"/>
      <c r="G76" s="162">
        <f>ROUND(E76*F76,2)</f>
        <v>0</v>
      </c>
      <c r="H76" s="163">
        <v>0</v>
      </c>
      <c r="I76" s="164">
        <f>ROUND(E76*H76,2)</f>
        <v>0</v>
      </c>
      <c r="J76" s="163">
        <v>1000</v>
      </c>
      <c r="K76" s="164">
        <f>ROUND(E76*J76,2)</f>
        <v>2300</v>
      </c>
      <c r="L76" s="164">
        <v>21</v>
      </c>
      <c r="M76" s="164">
        <f>G76*(1+L76/100)</f>
        <v>0</v>
      </c>
      <c r="N76" s="165">
        <v>0</v>
      </c>
      <c r="O76" s="165">
        <f>ROUND(E76*N76,2)</f>
        <v>0</v>
      </c>
      <c r="P76" s="165">
        <v>0</v>
      </c>
      <c r="Q76" s="165">
        <f>ROUND(E76*P76,2)</f>
        <v>0</v>
      </c>
      <c r="R76" s="164"/>
      <c r="S76" s="164" t="s">
        <v>209</v>
      </c>
      <c r="T76" s="164" t="s">
        <v>197</v>
      </c>
      <c r="U76" s="164">
        <v>0</v>
      </c>
      <c r="V76" s="164">
        <f>ROUND(E76*U76,2)</f>
        <v>0</v>
      </c>
      <c r="W76" s="164"/>
      <c r="X76" s="164" t="s">
        <v>218</v>
      </c>
      <c r="Y76" s="164" t="s">
        <v>199</v>
      </c>
      <c r="Z76" s="166"/>
      <c r="AA76" s="166"/>
      <c r="AB76" s="166"/>
      <c r="AC76" s="166"/>
      <c r="AD76" s="166"/>
      <c r="AE76" s="166"/>
      <c r="AF76" s="166"/>
      <c r="AG76" s="166" t="s">
        <v>219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outlineLevel="2">
      <c r="A77" s="167"/>
      <c r="B77" s="168"/>
      <c r="C77" s="185" t="s">
        <v>1335</v>
      </c>
      <c r="D77" s="186"/>
      <c r="E77" s="187">
        <v>2.3</v>
      </c>
      <c r="F77" s="164"/>
      <c r="G77" s="164"/>
      <c r="H77" s="164"/>
      <c r="I77" s="164"/>
      <c r="J77" s="164"/>
      <c r="K77" s="164"/>
      <c r="L77" s="164"/>
      <c r="M77" s="164"/>
      <c r="N77" s="165"/>
      <c r="O77" s="165"/>
      <c r="P77" s="165"/>
      <c r="Q77" s="165"/>
      <c r="R77" s="164"/>
      <c r="S77" s="164"/>
      <c r="T77" s="164"/>
      <c r="U77" s="164"/>
      <c r="V77" s="164"/>
      <c r="W77" s="164"/>
      <c r="X77" s="164"/>
      <c r="Y77" s="164"/>
      <c r="Z77" s="166"/>
      <c r="AA77" s="166"/>
      <c r="AB77" s="166"/>
      <c r="AC77" s="166"/>
      <c r="AD77" s="166"/>
      <c r="AE77" s="166"/>
      <c r="AF77" s="166"/>
      <c r="AG77" s="166" t="s">
        <v>228</v>
      </c>
      <c r="AH77" s="166">
        <v>0</v>
      </c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33" ht="12.75">
      <c r="A78" s="147" t="s">
        <v>191</v>
      </c>
      <c r="B78" s="148" t="s">
        <v>90</v>
      </c>
      <c r="C78" s="149" t="s">
        <v>91</v>
      </c>
      <c r="D78" s="150"/>
      <c r="E78" s="151"/>
      <c r="F78" s="152"/>
      <c r="G78" s="153">
        <f>SUMIF(AG79:AG109,"&lt;&gt;NOR",G79:G109)</f>
        <v>0</v>
      </c>
      <c r="H78" s="154"/>
      <c r="I78" s="154">
        <f>SUM(I79:I109)</f>
        <v>5221.049999999999</v>
      </c>
      <c r="J78" s="154"/>
      <c r="K78" s="154">
        <f>SUM(K79:K109)</f>
        <v>9167.81</v>
      </c>
      <c r="L78" s="154"/>
      <c r="M78" s="154">
        <f>SUM(M79:M109)</f>
        <v>0</v>
      </c>
      <c r="N78" s="155"/>
      <c r="O78" s="155">
        <f>SUM(O79:O109)</f>
        <v>0.11</v>
      </c>
      <c r="P78" s="155"/>
      <c r="Q78" s="155">
        <f>SUM(Q79:Q109)</f>
        <v>0</v>
      </c>
      <c r="R78" s="154"/>
      <c r="S78" s="154"/>
      <c r="T78" s="154"/>
      <c r="U78" s="154"/>
      <c r="V78" s="154">
        <f>SUM(V79:V109)</f>
        <v>8.72</v>
      </c>
      <c r="W78" s="154"/>
      <c r="X78" s="154"/>
      <c r="Y78" s="154"/>
      <c r="AG78" s="1" t="s">
        <v>192</v>
      </c>
    </row>
    <row r="79" spans="1:60" ht="12.75" outlineLevel="1">
      <c r="A79" s="156">
        <v>28</v>
      </c>
      <c r="B79" s="157" t="s">
        <v>1336</v>
      </c>
      <c r="C79" s="158" t="s">
        <v>1337</v>
      </c>
      <c r="D79" s="159" t="s">
        <v>217</v>
      </c>
      <c r="E79" s="160">
        <v>2.216</v>
      </c>
      <c r="F79" s="161"/>
      <c r="G79" s="162">
        <f>ROUND(E79*F79,2)</f>
        <v>0</v>
      </c>
      <c r="H79" s="163">
        <v>241.8</v>
      </c>
      <c r="I79" s="164">
        <f>ROUND(E79*H79,2)</f>
        <v>535.83</v>
      </c>
      <c r="J79" s="163">
        <v>256.2</v>
      </c>
      <c r="K79" s="164">
        <f>ROUND(E79*J79,2)</f>
        <v>567.74</v>
      </c>
      <c r="L79" s="164">
        <v>21</v>
      </c>
      <c r="M79" s="164">
        <f>G79*(1+L79/100)</f>
        <v>0</v>
      </c>
      <c r="N79" s="165">
        <v>0.035</v>
      </c>
      <c r="O79" s="165">
        <f>ROUND(E79*N79,2)</f>
        <v>0.08</v>
      </c>
      <c r="P79" s="165">
        <v>0</v>
      </c>
      <c r="Q79" s="165">
        <f>ROUND(E79*P79,2)</f>
        <v>0</v>
      </c>
      <c r="R79" s="164"/>
      <c r="S79" s="164" t="s">
        <v>196</v>
      </c>
      <c r="T79" s="164" t="s">
        <v>196</v>
      </c>
      <c r="U79" s="164">
        <v>0.48</v>
      </c>
      <c r="V79" s="164">
        <f>ROUND(E79*U79,2)</f>
        <v>1.06</v>
      </c>
      <c r="W79" s="164"/>
      <c r="X79" s="164" t="s">
        <v>218</v>
      </c>
      <c r="Y79" s="164" t="s">
        <v>199</v>
      </c>
      <c r="Z79" s="166"/>
      <c r="AA79" s="166"/>
      <c r="AB79" s="166"/>
      <c r="AC79" s="166"/>
      <c r="AD79" s="166"/>
      <c r="AE79" s="166"/>
      <c r="AF79" s="166"/>
      <c r="AG79" s="166" t="s">
        <v>219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12.75" outlineLevel="2">
      <c r="A80" s="167"/>
      <c r="B80" s="168"/>
      <c r="C80" s="185" t="s">
        <v>1338</v>
      </c>
      <c r="D80" s="186"/>
      <c r="E80" s="187">
        <v>0.908</v>
      </c>
      <c r="F80" s="164"/>
      <c r="G80" s="164"/>
      <c r="H80" s="164"/>
      <c r="I80" s="164"/>
      <c r="J80" s="164"/>
      <c r="K80" s="164"/>
      <c r="L80" s="164"/>
      <c r="M80" s="164"/>
      <c r="N80" s="165"/>
      <c r="O80" s="165"/>
      <c r="P80" s="165"/>
      <c r="Q80" s="165"/>
      <c r="R80" s="164"/>
      <c r="S80" s="164"/>
      <c r="T80" s="164"/>
      <c r="U80" s="164"/>
      <c r="V80" s="164"/>
      <c r="W80" s="164"/>
      <c r="X80" s="164"/>
      <c r="Y80" s="164"/>
      <c r="Z80" s="166"/>
      <c r="AA80" s="166"/>
      <c r="AB80" s="166"/>
      <c r="AC80" s="166"/>
      <c r="AD80" s="166"/>
      <c r="AE80" s="166"/>
      <c r="AF80" s="166"/>
      <c r="AG80" s="166" t="s">
        <v>228</v>
      </c>
      <c r="AH80" s="166">
        <v>0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12.75" outlineLevel="3">
      <c r="A81" s="167"/>
      <c r="B81" s="168"/>
      <c r="C81" s="185" t="s">
        <v>1339</v>
      </c>
      <c r="D81" s="186"/>
      <c r="E81" s="187">
        <v>1.308</v>
      </c>
      <c r="F81" s="164"/>
      <c r="G81" s="164"/>
      <c r="H81" s="164"/>
      <c r="I81" s="164"/>
      <c r="J81" s="164"/>
      <c r="K81" s="164"/>
      <c r="L81" s="164"/>
      <c r="M81" s="164"/>
      <c r="N81" s="165"/>
      <c r="O81" s="165"/>
      <c r="P81" s="165"/>
      <c r="Q81" s="165"/>
      <c r="R81" s="164"/>
      <c r="S81" s="164"/>
      <c r="T81" s="164"/>
      <c r="U81" s="164"/>
      <c r="V81" s="164"/>
      <c r="W81" s="164"/>
      <c r="X81" s="164"/>
      <c r="Y81" s="164"/>
      <c r="Z81" s="166"/>
      <c r="AA81" s="166"/>
      <c r="AB81" s="166"/>
      <c r="AC81" s="166"/>
      <c r="AD81" s="166"/>
      <c r="AE81" s="166"/>
      <c r="AF81" s="166"/>
      <c r="AG81" s="166" t="s">
        <v>228</v>
      </c>
      <c r="AH81" s="166">
        <v>0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22.5" outlineLevel="1">
      <c r="A82" s="156">
        <v>29</v>
      </c>
      <c r="B82" s="157" t="s">
        <v>1340</v>
      </c>
      <c r="C82" s="158" t="s">
        <v>1341</v>
      </c>
      <c r="D82" s="159" t="s">
        <v>217</v>
      </c>
      <c r="E82" s="160">
        <v>1.308</v>
      </c>
      <c r="F82" s="161"/>
      <c r="G82" s="162">
        <f>ROUND(E82*F82,2)</f>
        <v>0</v>
      </c>
      <c r="H82" s="163">
        <v>187.06</v>
      </c>
      <c r="I82" s="164">
        <f>ROUND(E82*H82,2)</f>
        <v>244.67</v>
      </c>
      <c r="J82" s="163">
        <v>132.44</v>
      </c>
      <c r="K82" s="164">
        <f>ROUND(E82*J82,2)</f>
        <v>173.23</v>
      </c>
      <c r="L82" s="164">
        <v>21</v>
      </c>
      <c r="M82" s="164">
        <f>G82*(1+L82/100)</f>
        <v>0</v>
      </c>
      <c r="N82" s="165">
        <v>0.00221</v>
      </c>
      <c r="O82" s="165">
        <f>ROUND(E82*N82,2)</f>
        <v>0</v>
      </c>
      <c r="P82" s="165">
        <v>0</v>
      </c>
      <c r="Q82" s="165">
        <f>ROUND(E82*P82,2)</f>
        <v>0</v>
      </c>
      <c r="R82" s="164"/>
      <c r="S82" s="164" t="s">
        <v>196</v>
      </c>
      <c r="T82" s="164" t="s">
        <v>196</v>
      </c>
      <c r="U82" s="164">
        <v>0.22401000000000001</v>
      </c>
      <c r="V82" s="164">
        <f>ROUND(E82*U82,2)</f>
        <v>0.29</v>
      </c>
      <c r="W82" s="164"/>
      <c r="X82" s="164" t="s">
        <v>218</v>
      </c>
      <c r="Y82" s="164" t="s">
        <v>199</v>
      </c>
      <c r="Z82" s="166"/>
      <c r="AA82" s="166"/>
      <c r="AB82" s="166"/>
      <c r="AC82" s="166"/>
      <c r="AD82" s="166"/>
      <c r="AE82" s="166"/>
      <c r="AF82" s="166"/>
      <c r="AG82" s="166" t="s">
        <v>219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2">
      <c r="A83" s="167"/>
      <c r="B83" s="168"/>
      <c r="C83" s="185" t="s">
        <v>1316</v>
      </c>
      <c r="D83" s="186"/>
      <c r="E83" s="187">
        <v>0.4</v>
      </c>
      <c r="F83" s="164"/>
      <c r="G83" s="164"/>
      <c r="H83" s="164"/>
      <c r="I83" s="164"/>
      <c r="J83" s="164"/>
      <c r="K83" s="164"/>
      <c r="L83" s="164"/>
      <c r="M83" s="164"/>
      <c r="N83" s="165"/>
      <c r="O83" s="165"/>
      <c r="P83" s="165"/>
      <c r="Q83" s="165"/>
      <c r="R83" s="164"/>
      <c r="S83" s="164"/>
      <c r="T83" s="164"/>
      <c r="U83" s="164"/>
      <c r="V83" s="164"/>
      <c r="W83" s="164"/>
      <c r="X83" s="164"/>
      <c r="Y83" s="164"/>
      <c r="Z83" s="166"/>
      <c r="AA83" s="166"/>
      <c r="AB83" s="166"/>
      <c r="AC83" s="166"/>
      <c r="AD83" s="166"/>
      <c r="AE83" s="166"/>
      <c r="AF83" s="166"/>
      <c r="AG83" s="166" t="s">
        <v>228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3">
      <c r="A84" s="167"/>
      <c r="B84" s="168"/>
      <c r="C84" s="185" t="s">
        <v>1338</v>
      </c>
      <c r="D84" s="186"/>
      <c r="E84" s="187">
        <v>0.908</v>
      </c>
      <c r="F84" s="164"/>
      <c r="G84" s="164"/>
      <c r="H84" s="164"/>
      <c r="I84" s="164"/>
      <c r="J84" s="164"/>
      <c r="K84" s="164"/>
      <c r="L84" s="164"/>
      <c r="M84" s="164"/>
      <c r="N84" s="165"/>
      <c r="O84" s="165"/>
      <c r="P84" s="165"/>
      <c r="Q84" s="165"/>
      <c r="R84" s="164"/>
      <c r="S84" s="164"/>
      <c r="T84" s="164"/>
      <c r="U84" s="164"/>
      <c r="V84" s="164"/>
      <c r="W84" s="164"/>
      <c r="X84" s="164"/>
      <c r="Y84" s="164"/>
      <c r="Z84" s="166"/>
      <c r="AA84" s="166"/>
      <c r="AB84" s="166"/>
      <c r="AC84" s="166"/>
      <c r="AD84" s="166"/>
      <c r="AE84" s="166"/>
      <c r="AF84" s="166"/>
      <c r="AG84" s="166" t="s">
        <v>228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56">
        <v>30</v>
      </c>
      <c r="B85" s="157" t="s">
        <v>1342</v>
      </c>
      <c r="C85" s="158" t="s">
        <v>1343</v>
      </c>
      <c r="D85" s="159" t="s">
        <v>217</v>
      </c>
      <c r="E85" s="160">
        <v>1.308</v>
      </c>
      <c r="F85" s="161"/>
      <c r="G85" s="162">
        <f>ROUND(E85*F85,2)</f>
        <v>0</v>
      </c>
      <c r="H85" s="163">
        <v>29.71</v>
      </c>
      <c r="I85" s="164">
        <f>ROUND(E85*H85,2)</f>
        <v>38.86</v>
      </c>
      <c r="J85" s="163">
        <v>37.09</v>
      </c>
      <c r="K85" s="164">
        <f>ROUND(E85*J85,2)</f>
        <v>48.51</v>
      </c>
      <c r="L85" s="164">
        <v>21</v>
      </c>
      <c r="M85" s="164">
        <f>G85*(1+L85/100)</f>
        <v>0</v>
      </c>
      <c r="N85" s="165">
        <v>0.00023</v>
      </c>
      <c r="O85" s="165">
        <f>ROUND(E85*N85,2)</f>
        <v>0</v>
      </c>
      <c r="P85" s="165">
        <v>0</v>
      </c>
      <c r="Q85" s="165">
        <f>ROUND(E85*P85,2)</f>
        <v>0</v>
      </c>
      <c r="R85" s="164"/>
      <c r="S85" s="164" t="s">
        <v>196</v>
      </c>
      <c r="T85" s="164" t="s">
        <v>196</v>
      </c>
      <c r="U85" s="164">
        <v>0.07</v>
      </c>
      <c r="V85" s="164">
        <f>ROUND(E85*U85,2)</f>
        <v>0.09</v>
      </c>
      <c r="W85" s="164"/>
      <c r="X85" s="164" t="s">
        <v>218</v>
      </c>
      <c r="Y85" s="164" t="s">
        <v>199</v>
      </c>
      <c r="Z85" s="166"/>
      <c r="AA85" s="166"/>
      <c r="AB85" s="166"/>
      <c r="AC85" s="166"/>
      <c r="AD85" s="166"/>
      <c r="AE85" s="166"/>
      <c r="AF85" s="166"/>
      <c r="AG85" s="166" t="s">
        <v>219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2">
      <c r="A86" s="167"/>
      <c r="B86" s="168"/>
      <c r="C86" s="185" t="s">
        <v>1316</v>
      </c>
      <c r="D86" s="186"/>
      <c r="E86" s="187">
        <v>0.4</v>
      </c>
      <c r="F86" s="164"/>
      <c r="G86" s="164"/>
      <c r="H86" s="164"/>
      <c r="I86" s="164"/>
      <c r="J86" s="164"/>
      <c r="K86" s="164"/>
      <c r="L86" s="164"/>
      <c r="M86" s="164"/>
      <c r="N86" s="165"/>
      <c r="O86" s="165"/>
      <c r="P86" s="165"/>
      <c r="Q86" s="165"/>
      <c r="R86" s="164"/>
      <c r="S86" s="164"/>
      <c r="T86" s="164"/>
      <c r="U86" s="164"/>
      <c r="V86" s="164"/>
      <c r="W86" s="164"/>
      <c r="X86" s="164"/>
      <c r="Y86" s="164"/>
      <c r="Z86" s="166"/>
      <c r="AA86" s="166"/>
      <c r="AB86" s="166"/>
      <c r="AC86" s="166"/>
      <c r="AD86" s="166"/>
      <c r="AE86" s="166"/>
      <c r="AF86" s="166"/>
      <c r="AG86" s="166" t="s">
        <v>228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3">
      <c r="A87" s="167"/>
      <c r="B87" s="168"/>
      <c r="C87" s="185" t="s">
        <v>1338</v>
      </c>
      <c r="D87" s="186"/>
      <c r="E87" s="187">
        <v>0.908</v>
      </c>
      <c r="F87" s="164"/>
      <c r="G87" s="164"/>
      <c r="H87" s="164"/>
      <c r="I87" s="164"/>
      <c r="J87" s="164"/>
      <c r="K87" s="164"/>
      <c r="L87" s="164"/>
      <c r="M87" s="164"/>
      <c r="N87" s="165"/>
      <c r="O87" s="165"/>
      <c r="P87" s="165"/>
      <c r="Q87" s="165"/>
      <c r="R87" s="164"/>
      <c r="S87" s="164"/>
      <c r="T87" s="164"/>
      <c r="U87" s="164"/>
      <c r="V87" s="164"/>
      <c r="W87" s="164"/>
      <c r="X87" s="164"/>
      <c r="Y87" s="164"/>
      <c r="Z87" s="166"/>
      <c r="AA87" s="166"/>
      <c r="AB87" s="166"/>
      <c r="AC87" s="166"/>
      <c r="AD87" s="166"/>
      <c r="AE87" s="166"/>
      <c r="AF87" s="166"/>
      <c r="AG87" s="166" t="s">
        <v>228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56">
        <v>31</v>
      </c>
      <c r="B88" s="157" t="s">
        <v>1344</v>
      </c>
      <c r="C88" s="158" t="s">
        <v>1345</v>
      </c>
      <c r="D88" s="159" t="s">
        <v>217</v>
      </c>
      <c r="E88" s="160">
        <v>0.8</v>
      </c>
      <c r="F88" s="161"/>
      <c r="G88" s="162">
        <f>ROUND(E88*F88,2)</f>
        <v>0</v>
      </c>
      <c r="H88" s="163">
        <v>90.2</v>
      </c>
      <c r="I88" s="164">
        <f>ROUND(E88*H88,2)</f>
        <v>72.16</v>
      </c>
      <c r="J88" s="163">
        <v>64.3</v>
      </c>
      <c r="K88" s="164">
        <f>ROUND(E88*J88,2)</f>
        <v>51.44</v>
      </c>
      <c r="L88" s="164">
        <v>21</v>
      </c>
      <c r="M88" s="164">
        <f>G88*(1+L88/100)</f>
        <v>0</v>
      </c>
      <c r="N88" s="165">
        <v>0.00042</v>
      </c>
      <c r="O88" s="165">
        <f>ROUND(E88*N88,2)</f>
        <v>0</v>
      </c>
      <c r="P88" s="165">
        <v>0</v>
      </c>
      <c r="Q88" s="165">
        <f>ROUND(E88*P88,2)</f>
        <v>0</v>
      </c>
      <c r="R88" s="164"/>
      <c r="S88" s="164" t="s">
        <v>196</v>
      </c>
      <c r="T88" s="164" t="s">
        <v>196</v>
      </c>
      <c r="U88" s="164">
        <v>0.12</v>
      </c>
      <c r="V88" s="164">
        <f>ROUND(E88*U88,2)</f>
        <v>0.1</v>
      </c>
      <c r="W88" s="164"/>
      <c r="X88" s="164" t="s">
        <v>218</v>
      </c>
      <c r="Y88" s="164" t="s">
        <v>199</v>
      </c>
      <c r="Z88" s="166"/>
      <c r="AA88" s="166"/>
      <c r="AB88" s="166"/>
      <c r="AC88" s="166"/>
      <c r="AD88" s="166"/>
      <c r="AE88" s="166"/>
      <c r="AF88" s="166"/>
      <c r="AG88" s="166" t="s">
        <v>219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outlineLevel="2">
      <c r="A89" s="167"/>
      <c r="B89" s="168"/>
      <c r="C89" s="185" t="s">
        <v>1316</v>
      </c>
      <c r="D89" s="186"/>
      <c r="E89" s="187">
        <v>0.4</v>
      </c>
      <c r="F89" s="164"/>
      <c r="G89" s="164"/>
      <c r="H89" s="164"/>
      <c r="I89" s="164"/>
      <c r="J89" s="164"/>
      <c r="K89" s="164"/>
      <c r="L89" s="164"/>
      <c r="M89" s="164"/>
      <c r="N89" s="165"/>
      <c r="O89" s="165"/>
      <c r="P89" s="165"/>
      <c r="Q89" s="165"/>
      <c r="R89" s="164"/>
      <c r="S89" s="164"/>
      <c r="T89" s="164"/>
      <c r="U89" s="164"/>
      <c r="V89" s="164"/>
      <c r="W89" s="164"/>
      <c r="X89" s="164"/>
      <c r="Y89" s="164"/>
      <c r="Z89" s="166"/>
      <c r="AA89" s="166"/>
      <c r="AB89" s="166"/>
      <c r="AC89" s="166"/>
      <c r="AD89" s="166"/>
      <c r="AE89" s="166"/>
      <c r="AF89" s="166"/>
      <c r="AG89" s="166" t="s">
        <v>228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3">
      <c r="A90" s="167"/>
      <c r="B90" s="168"/>
      <c r="C90" s="185" t="s">
        <v>1346</v>
      </c>
      <c r="D90" s="186"/>
      <c r="E90" s="187">
        <v>0.4</v>
      </c>
      <c r="F90" s="164"/>
      <c r="G90" s="164"/>
      <c r="H90" s="164"/>
      <c r="I90" s="164"/>
      <c r="J90" s="164"/>
      <c r="K90" s="164"/>
      <c r="L90" s="164"/>
      <c r="M90" s="164"/>
      <c r="N90" s="165"/>
      <c r="O90" s="165"/>
      <c r="P90" s="165"/>
      <c r="Q90" s="165"/>
      <c r="R90" s="164"/>
      <c r="S90" s="164"/>
      <c r="T90" s="164"/>
      <c r="U90" s="164"/>
      <c r="V90" s="164"/>
      <c r="W90" s="164"/>
      <c r="X90" s="164"/>
      <c r="Y90" s="164"/>
      <c r="Z90" s="166"/>
      <c r="AA90" s="166"/>
      <c r="AB90" s="166"/>
      <c r="AC90" s="166"/>
      <c r="AD90" s="166"/>
      <c r="AE90" s="166"/>
      <c r="AF90" s="166"/>
      <c r="AG90" s="166" t="s">
        <v>228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1">
      <c r="A91" s="156">
        <v>32</v>
      </c>
      <c r="B91" s="157" t="s">
        <v>1347</v>
      </c>
      <c r="C91" s="158" t="s">
        <v>1348</v>
      </c>
      <c r="D91" s="159" t="s">
        <v>217</v>
      </c>
      <c r="E91" s="160">
        <v>43.24</v>
      </c>
      <c r="F91" s="161"/>
      <c r="G91" s="162">
        <f>ROUND(E91*F91,2)</f>
        <v>0</v>
      </c>
      <c r="H91" s="163">
        <v>19.41</v>
      </c>
      <c r="I91" s="164">
        <f>ROUND(E91*H91,2)</f>
        <v>839.29</v>
      </c>
      <c r="J91" s="163">
        <v>38.49</v>
      </c>
      <c r="K91" s="164">
        <f>ROUND(E91*J91,2)</f>
        <v>1664.31</v>
      </c>
      <c r="L91" s="164">
        <v>21</v>
      </c>
      <c r="M91" s="164">
        <f>G91*(1+L91/100)</f>
        <v>0</v>
      </c>
      <c r="N91" s="165">
        <v>4E-05</v>
      </c>
      <c r="O91" s="165">
        <f>ROUND(E91*N91,2)</f>
        <v>0</v>
      </c>
      <c r="P91" s="165">
        <v>0</v>
      </c>
      <c r="Q91" s="165">
        <f>ROUND(E91*P91,2)</f>
        <v>0</v>
      </c>
      <c r="R91" s="164"/>
      <c r="S91" s="164" t="s">
        <v>196</v>
      </c>
      <c r="T91" s="164" t="s">
        <v>196</v>
      </c>
      <c r="U91" s="164">
        <v>0.08</v>
      </c>
      <c r="V91" s="164">
        <f>ROUND(E91*U91,2)</f>
        <v>3.46</v>
      </c>
      <c r="W91" s="164"/>
      <c r="X91" s="164" t="s">
        <v>218</v>
      </c>
      <c r="Y91" s="164" t="s">
        <v>199</v>
      </c>
      <c r="Z91" s="166"/>
      <c r="AA91" s="166"/>
      <c r="AB91" s="166"/>
      <c r="AC91" s="166"/>
      <c r="AD91" s="166"/>
      <c r="AE91" s="166"/>
      <c r="AF91" s="166"/>
      <c r="AG91" s="166" t="s">
        <v>219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2">
      <c r="A92" s="167"/>
      <c r="B92" s="168"/>
      <c r="C92" s="185" t="s">
        <v>1349</v>
      </c>
      <c r="D92" s="186"/>
      <c r="E92" s="187">
        <v>2.25</v>
      </c>
      <c r="F92" s="164"/>
      <c r="G92" s="164"/>
      <c r="H92" s="164"/>
      <c r="I92" s="164"/>
      <c r="J92" s="164"/>
      <c r="K92" s="164"/>
      <c r="L92" s="164"/>
      <c r="M92" s="164"/>
      <c r="N92" s="165"/>
      <c r="O92" s="165"/>
      <c r="P92" s="165"/>
      <c r="Q92" s="165"/>
      <c r="R92" s="164"/>
      <c r="S92" s="164"/>
      <c r="T92" s="164"/>
      <c r="U92" s="164"/>
      <c r="V92" s="164"/>
      <c r="W92" s="164"/>
      <c r="X92" s="164"/>
      <c r="Y92" s="164"/>
      <c r="Z92" s="166"/>
      <c r="AA92" s="166"/>
      <c r="AB92" s="166"/>
      <c r="AC92" s="166"/>
      <c r="AD92" s="166"/>
      <c r="AE92" s="166"/>
      <c r="AF92" s="166"/>
      <c r="AG92" s="166" t="s">
        <v>228</v>
      </c>
      <c r="AH92" s="166">
        <v>0</v>
      </c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75" outlineLevel="3">
      <c r="A93" s="167"/>
      <c r="B93" s="168"/>
      <c r="C93" s="185" t="s">
        <v>1350</v>
      </c>
      <c r="D93" s="186"/>
      <c r="E93" s="187">
        <v>2.5</v>
      </c>
      <c r="F93" s="164"/>
      <c r="G93" s="164"/>
      <c r="H93" s="164"/>
      <c r="I93" s="164"/>
      <c r="J93" s="164"/>
      <c r="K93" s="164"/>
      <c r="L93" s="164"/>
      <c r="M93" s="164"/>
      <c r="N93" s="165"/>
      <c r="O93" s="165"/>
      <c r="P93" s="165"/>
      <c r="Q93" s="165"/>
      <c r="R93" s="164"/>
      <c r="S93" s="164"/>
      <c r="T93" s="164"/>
      <c r="U93" s="164"/>
      <c r="V93" s="164"/>
      <c r="W93" s="164"/>
      <c r="X93" s="164"/>
      <c r="Y93" s="164"/>
      <c r="Z93" s="166"/>
      <c r="AA93" s="166"/>
      <c r="AB93" s="166"/>
      <c r="AC93" s="166"/>
      <c r="AD93" s="166"/>
      <c r="AE93" s="166"/>
      <c r="AF93" s="166"/>
      <c r="AG93" s="166" t="s">
        <v>228</v>
      </c>
      <c r="AH93" s="166">
        <v>0</v>
      </c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3">
      <c r="A94" s="167"/>
      <c r="B94" s="168"/>
      <c r="C94" s="185" t="s">
        <v>1351</v>
      </c>
      <c r="D94" s="186"/>
      <c r="E94" s="187">
        <v>1.25</v>
      </c>
      <c r="F94" s="164"/>
      <c r="G94" s="164"/>
      <c r="H94" s="164"/>
      <c r="I94" s="164"/>
      <c r="J94" s="164"/>
      <c r="K94" s="164"/>
      <c r="L94" s="164"/>
      <c r="M94" s="164"/>
      <c r="N94" s="165"/>
      <c r="O94" s="165"/>
      <c r="P94" s="165"/>
      <c r="Q94" s="165"/>
      <c r="R94" s="164"/>
      <c r="S94" s="164"/>
      <c r="T94" s="164"/>
      <c r="U94" s="164"/>
      <c r="V94" s="164"/>
      <c r="W94" s="164"/>
      <c r="X94" s="164"/>
      <c r="Y94" s="164"/>
      <c r="Z94" s="166"/>
      <c r="AA94" s="166"/>
      <c r="AB94" s="166"/>
      <c r="AC94" s="166"/>
      <c r="AD94" s="166"/>
      <c r="AE94" s="166"/>
      <c r="AF94" s="166"/>
      <c r="AG94" s="166" t="s">
        <v>228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3">
      <c r="A95" s="167"/>
      <c r="B95" s="168"/>
      <c r="C95" s="185" t="s">
        <v>1352</v>
      </c>
      <c r="D95" s="186"/>
      <c r="E95" s="187">
        <v>3.75</v>
      </c>
      <c r="F95" s="164"/>
      <c r="G95" s="164"/>
      <c r="H95" s="164"/>
      <c r="I95" s="164"/>
      <c r="J95" s="164"/>
      <c r="K95" s="164"/>
      <c r="L95" s="164"/>
      <c r="M95" s="164"/>
      <c r="N95" s="165"/>
      <c r="O95" s="165"/>
      <c r="P95" s="165"/>
      <c r="Q95" s="165"/>
      <c r="R95" s="164"/>
      <c r="S95" s="164"/>
      <c r="T95" s="164"/>
      <c r="U95" s="164"/>
      <c r="V95" s="164"/>
      <c r="W95" s="164"/>
      <c r="X95" s="164"/>
      <c r="Y95" s="164"/>
      <c r="Z95" s="166"/>
      <c r="AA95" s="166"/>
      <c r="AB95" s="166"/>
      <c r="AC95" s="166"/>
      <c r="AD95" s="166"/>
      <c r="AE95" s="166"/>
      <c r="AF95" s="166"/>
      <c r="AG95" s="166" t="s">
        <v>228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3">
      <c r="A96" s="167"/>
      <c r="B96" s="168"/>
      <c r="C96" s="185" t="s">
        <v>1353</v>
      </c>
      <c r="D96" s="186"/>
      <c r="E96" s="187">
        <v>1.5</v>
      </c>
      <c r="F96" s="164"/>
      <c r="G96" s="164"/>
      <c r="H96" s="164"/>
      <c r="I96" s="164"/>
      <c r="J96" s="164"/>
      <c r="K96" s="164"/>
      <c r="L96" s="164"/>
      <c r="M96" s="164"/>
      <c r="N96" s="165"/>
      <c r="O96" s="165"/>
      <c r="P96" s="165"/>
      <c r="Q96" s="165"/>
      <c r="R96" s="164"/>
      <c r="S96" s="164"/>
      <c r="T96" s="164"/>
      <c r="U96" s="164"/>
      <c r="V96" s="164"/>
      <c r="W96" s="164"/>
      <c r="X96" s="164"/>
      <c r="Y96" s="164"/>
      <c r="Z96" s="166"/>
      <c r="AA96" s="166"/>
      <c r="AB96" s="166"/>
      <c r="AC96" s="166"/>
      <c r="AD96" s="166"/>
      <c r="AE96" s="166"/>
      <c r="AF96" s="166"/>
      <c r="AG96" s="166" t="s">
        <v>228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75" outlineLevel="3">
      <c r="A97" s="167"/>
      <c r="B97" s="168"/>
      <c r="C97" s="185" t="s">
        <v>1354</v>
      </c>
      <c r="D97" s="186"/>
      <c r="E97" s="187">
        <v>9.1</v>
      </c>
      <c r="F97" s="164"/>
      <c r="G97" s="164"/>
      <c r="H97" s="164"/>
      <c r="I97" s="164"/>
      <c r="J97" s="164"/>
      <c r="K97" s="164"/>
      <c r="L97" s="164"/>
      <c r="M97" s="164"/>
      <c r="N97" s="165"/>
      <c r="O97" s="165"/>
      <c r="P97" s="165"/>
      <c r="Q97" s="165"/>
      <c r="R97" s="164"/>
      <c r="S97" s="164"/>
      <c r="T97" s="164"/>
      <c r="U97" s="164"/>
      <c r="V97" s="164"/>
      <c r="W97" s="164"/>
      <c r="X97" s="164"/>
      <c r="Y97" s="164"/>
      <c r="Z97" s="166"/>
      <c r="AA97" s="166"/>
      <c r="AB97" s="166"/>
      <c r="AC97" s="166"/>
      <c r="AD97" s="166"/>
      <c r="AE97" s="166"/>
      <c r="AF97" s="166"/>
      <c r="AG97" s="166" t="s">
        <v>228</v>
      </c>
      <c r="AH97" s="166">
        <v>0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3">
      <c r="A98" s="167"/>
      <c r="B98" s="168"/>
      <c r="C98" s="185" t="s">
        <v>1355</v>
      </c>
      <c r="D98" s="186"/>
      <c r="E98" s="187">
        <v>22.89</v>
      </c>
      <c r="F98" s="164"/>
      <c r="G98" s="164"/>
      <c r="H98" s="164"/>
      <c r="I98" s="164"/>
      <c r="J98" s="164"/>
      <c r="K98" s="164"/>
      <c r="L98" s="164"/>
      <c r="M98" s="164"/>
      <c r="N98" s="165"/>
      <c r="O98" s="165"/>
      <c r="P98" s="165"/>
      <c r="Q98" s="165"/>
      <c r="R98" s="164"/>
      <c r="S98" s="164"/>
      <c r="T98" s="164"/>
      <c r="U98" s="164"/>
      <c r="V98" s="164"/>
      <c r="W98" s="164"/>
      <c r="X98" s="164"/>
      <c r="Y98" s="164"/>
      <c r="Z98" s="166"/>
      <c r="AA98" s="166"/>
      <c r="AB98" s="166"/>
      <c r="AC98" s="166"/>
      <c r="AD98" s="166"/>
      <c r="AE98" s="166"/>
      <c r="AF98" s="166"/>
      <c r="AG98" s="166" t="s">
        <v>228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12.75" outlineLevel="1">
      <c r="A99" s="156">
        <v>33</v>
      </c>
      <c r="B99" s="157" t="s">
        <v>1356</v>
      </c>
      <c r="C99" s="158" t="s">
        <v>1357</v>
      </c>
      <c r="D99" s="159" t="s">
        <v>217</v>
      </c>
      <c r="E99" s="160">
        <v>3.416</v>
      </c>
      <c r="F99" s="161"/>
      <c r="G99" s="162">
        <f>ROUND(E99*F99,2)</f>
        <v>0</v>
      </c>
      <c r="H99" s="163">
        <v>47.61</v>
      </c>
      <c r="I99" s="164">
        <f>ROUND(E99*H99,2)</f>
        <v>162.64</v>
      </c>
      <c r="J99" s="163">
        <v>37.09</v>
      </c>
      <c r="K99" s="164">
        <f>ROUND(E99*J99,2)</f>
        <v>126.7</v>
      </c>
      <c r="L99" s="164">
        <v>21</v>
      </c>
      <c r="M99" s="164">
        <f>G99*(1+L99/100)</f>
        <v>0</v>
      </c>
      <c r="N99" s="165">
        <v>0.00035000000000000005</v>
      </c>
      <c r="O99" s="165">
        <f>ROUND(E99*N99,2)</f>
        <v>0</v>
      </c>
      <c r="P99" s="165">
        <v>0</v>
      </c>
      <c r="Q99" s="165">
        <f>ROUND(E99*P99,2)</f>
        <v>0</v>
      </c>
      <c r="R99" s="164"/>
      <c r="S99" s="164" t="s">
        <v>196</v>
      </c>
      <c r="T99" s="164" t="s">
        <v>196</v>
      </c>
      <c r="U99" s="164">
        <v>0.07</v>
      </c>
      <c r="V99" s="164">
        <f>ROUND(E99*U99,2)</f>
        <v>0.24</v>
      </c>
      <c r="W99" s="164"/>
      <c r="X99" s="164" t="s">
        <v>218</v>
      </c>
      <c r="Y99" s="164" t="s">
        <v>199</v>
      </c>
      <c r="Z99" s="166"/>
      <c r="AA99" s="166"/>
      <c r="AB99" s="166"/>
      <c r="AC99" s="166"/>
      <c r="AD99" s="166"/>
      <c r="AE99" s="166"/>
      <c r="AF99" s="166"/>
      <c r="AG99" s="166" t="s">
        <v>219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12.75" outlineLevel="2">
      <c r="A100" s="167"/>
      <c r="B100" s="168"/>
      <c r="C100" s="185" t="s">
        <v>1358</v>
      </c>
      <c r="D100" s="186"/>
      <c r="E100" s="187">
        <v>1.2</v>
      </c>
      <c r="F100" s="164"/>
      <c r="G100" s="164"/>
      <c r="H100" s="164"/>
      <c r="I100" s="164"/>
      <c r="J100" s="164"/>
      <c r="K100" s="164"/>
      <c r="L100" s="164"/>
      <c r="M100" s="164"/>
      <c r="N100" s="165"/>
      <c r="O100" s="165"/>
      <c r="P100" s="165"/>
      <c r="Q100" s="165"/>
      <c r="R100" s="164"/>
      <c r="S100" s="164"/>
      <c r="T100" s="164"/>
      <c r="U100" s="164"/>
      <c r="V100" s="164"/>
      <c r="W100" s="164"/>
      <c r="X100" s="164"/>
      <c r="Y100" s="164"/>
      <c r="Z100" s="166"/>
      <c r="AA100" s="166"/>
      <c r="AB100" s="166"/>
      <c r="AC100" s="166"/>
      <c r="AD100" s="166"/>
      <c r="AE100" s="166"/>
      <c r="AF100" s="166"/>
      <c r="AG100" s="166" t="s">
        <v>228</v>
      </c>
      <c r="AH100" s="166">
        <v>0</v>
      </c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3">
      <c r="A101" s="167"/>
      <c r="B101" s="168"/>
      <c r="C101" s="185" t="s">
        <v>1338</v>
      </c>
      <c r="D101" s="186"/>
      <c r="E101" s="187">
        <v>0.908</v>
      </c>
      <c r="F101" s="164"/>
      <c r="G101" s="164"/>
      <c r="H101" s="164"/>
      <c r="I101" s="164"/>
      <c r="J101" s="164"/>
      <c r="K101" s="164"/>
      <c r="L101" s="164"/>
      <c r="M101" s="164"/>
      <c r="N101" s="165"/>
      <c r="O101" s="165"/>
      <c r="P101" s="165"/>
      <c r="Q101" s="165"/>
      <c r="R101" s="164"/>
      <c r="S101" s="164"/>
      <c r="T101" s="164"/>
      <c r="U101" s="164"/>
      <c r="V101" s="164"/>
      <c r="W101" s="164"/>
      <c r="X101" s="164"/>
      <c r="Y101" s="164"/>
      <c r="Z101" s="166"/>
      <c r="AA101" s="166"/>
      <c r="AB101" s="166"/>
      <c r="AC101" s="166"/>
      <c r="AD101" s="166"/>
      <c r="AE101" s="166"/>
      <c r="AF101" s="166"/>
      <c r="AG101" s="166" t="s">
        <v>228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12.75" outlineLevel="3">
      <c r="A102" s="167"/>
      <c r="B102" s="168"/>
      <c r="C102" s="185" t="s">
        <v>1359</v>
      </c>
      <c r="D102" s="186"/>
      <c r="E102" s="187">
        <v>1.308</v>
      </c>
      <c r="F102" s="164"/>
      <c r="G102" s="164"/>
      <c r="H102" s="164"/>
      <c r="I102" s="164"/>
      <c r="J102" s="164"/>
      <c r="K102" s="164"/>
      <c r="L102" s="164"/>
      <c r="M102" s="164"/>
      <c r="N102" s="165"/>
      <c r="O102" s="165"/>
      <c r="P102" s="165"/>
      <c r="Q102" s="165"/>
      <c r="R102" s="164"/>
      <c r="S102" s="164"/>
      <c r="T102" s="164"/>
      <c r="U102" s="164"/>
      <c r="V102" s="164"/>
      <c r="W102" s="164"/>
      <c r="X102" s="164"/>
      <c r="Y102" s="164"/>
      <c r="Z102" s="166"/>
      <c r="AA102" s="166"/>
      <c r="AB102" s="166"/>
      <c r="AC102" s="166"/>
      <c r="AD102" s="166"/>
      <c r="AE102" s="166"/>
      <c r="AF102" s="166"/>
      <c r="AG102" s="166" t="s">
        <v>228</v>
      </c>
      <c r="AH102" s="166">
        <v>0</v>
      </c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ht="22.5" outlineLevel="1">
      <c r="A103" s="156">
        <v>34</v>
      </c>
      <c r="B103" s="157" t="s">
        <v>1360</v>
      </c>
      <c r="C103" s="158" t="s">
        <v>1361</v>
      </c>
      <c r="D103" s="159" t="s">
        <v>217</v>
      </c>
      <c r="E103" s="160">
        <v>1.2</v>
      </c>
      <c r="F103" s="161"/>
      <c r="G103" s="162">
        <f>ROUND(E103*F103,2)</f>
        <v>0</v>
      </c>
      <c r="H103" s="163">
        <v>1626.77</v>
      </c>
      <c r="I103" s="164">
        <f>ROUND(E103*H103,2)</f>
        <v>1952.12</v>
      </c>
      <c r="J103" s="163">
        <v>1613.23</v>
      </c>
      <c r="K103" s="164">
        <f>ROUND(E103*J103,2)</f>
        <v>1935.88</v>
      </c>
      <c r="L103" s="164">
        <v>21</v>
      </c>
      <c r="M103" s="164">
        <f>G103*(1+L103/100)</f>
        <v>0</v>
      </c>
      <c r="N103" s="165">
        <v>0.01421</v>
      </c>
      <c r="O103" s="165">
        <f>ROUND(E103*N103,2)</f>
        <v>0.02</v>
      </c>
      <c r="P103" s="165">
        <v>0</v>
      </c>
      <c r="Q103" s="165">
        <f>ROUND(E103*P103,2)</f>
        <v>0</v>
      </c>
      <c r="R103" s="164"/>
      <c r="S103" s="164" t="s">
        <v>196</v>
      </c>
      <c r="T103" s="164" t="s">
        <v>196</v>
      </c>
      <c r="U103" s="164">
        <v>2.9</v>
      </c>
      <c r="V103" s="164">
        <f>ROUND(E103*U103,2)</f>
        <v>3.48</v>
      </c>
      <c r="W103" s="164"/>
      <c r="X103" s="164" t="s">
        <v>218</v>
      </c>
      <c r="Y103" s="164" t="s">
        <v>199</v>
      </c>
      <c r="Z103" s="166"/>
      <c r="AA103" s="166"/>
      <c r="AB103" s="166"/>
      <c r="AC103" s="166"/>
      <c r="AD103" s="166"/>
      <c r="AE103" s="166"/>
      <c r="AF103" s="166"/>
      <c r="AG103" s="166" t="s">
        <v>219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12.4" customHeight="1" outlineLevel="2">
      <c r="A104" s="167"/>
      <c r="B104" s="168"/>
      <c r="C104" s="238" t="s">
        <v>1362</v>
      </c>
      <c r="D104" s="238"/>
      <c r="E104" s="238"/>
      <c r="F104" s="238"/>
      <c r="G104" s="238"/>
      <c r="H104" s="164"/>
      <c r="I104" s="164"/>
      <c r="J104" s="164"/>
      <c r="K104" s="164"/>
      <c r="L104" s="164"/>
      <c r="M104" s="164"/>
      <c r="N104" s="165"/>
      <c r="O104" s="165"/>
      <c r="P104" s="165"/>
      <c r="Q104" s="165"/>
      <c r="R104" s="164"/>
      <c r="S104" s="164"/>
      <c r="T104" s="164"/>
      <c r="U104" s="164"/>
      <c r="V104" s="164"/>
      <c r="W104" s="164"/>
      <c r="X104" s="164"/>
      <c r="Y104" s="164"/>
      <c r="Z104" s="166"/>
      <c r="AA104" s="166"/>
      <c r="AB104" s="166"/>
      <c r="AC104" s="166"/>
      <c r="AD104" s="166"/>
      <c r="AE104" s="166"/>
      <c r="AF104" s="166"/>
      <c r="AG104" s="166" t="s">
        <v>202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2">
      <c r="A105" s="167"/>
      <c r="B105" s="168"/>
      <c r="C105" s="185" t="s">
        <v>1358</v>
      </c>
      <c r="D105" s="186"/>
      <c r="E105" s="187">
        <v>1.2</v>
      </c>
      <c r="F105" s="164"/>
      <c r="G105" s="164"/>
      <c r="H105" s="164"/>
      <c r="I105" s="164"/>
      <c r="J105" s="164"/>
      <c r="K105" s="164"/>
      <c r="L105" s="164"/>
      <c r="M105" s="164"/>
      <c r="N105" s="165"/>
      <c r="O105" s="165"/>
      <c r="P105" s="165"/>
      <c r="Q105" s="165"/>
      <c r="R105" s="164"/>
      <c r="S105" s="164"/>
      <c r="T105" s="164"/>
      <c r="U105" s="164"/>
      <c r="V105" s="164"/>
      <c r="W105" s="164"/>
      <c r="X105" s="164"/>
      <c r="Y105" s="164"/>
      <c r="Z105" s="166"/>
      <c r="AA105" s="166"/>
      <c r="AB105" s="166"/>
      <c r="AC105" s="166"/>
      <c r="AD105" s="166"/>
      <c r="AE105" s="166"/>
      <c r="AF105" s="166"/>
      <c r="AG105" s="166" t="s">
        <v>228</v>
      </c>
      <c r="AH105" s="166">
        <v>0</v>
      </c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outlineLevel="1">
      <c r="A106" s="156">
        <v>35</v>
      </c>
      <c r="B106" s="157" t="s">
        <v>1363</v>
      </c>
      <c r="C106" s="158" t="s">
        <v>1364</v>
      </c>
      <c r="D106" s="159" t="s">
        <v>295</v>
      </c>
      <c r="E106" s="160">
        <v>20.08</v>
      </c>
      <c r="F106" s="161"/>
      <c r="G106" s="162">
        <f>ROUND(E106*F106,2)</f>
        <v>0</v>
      </c>
      <c r="H106" s="163">
        <v>68.5</v>
      </c>
      <c r="I106" s="164">
        <f>ROUND(E106*H106,2)</f>
        <v>1375.48</v>
      </c>
      <c r="J106" s="163">
        <v>0</v>
      </c>
      <c r="K106" s="164">
        <f>ROUND(E106*J106,2)</f>
        <v>0</v>
      </c>
      <c r="L106" s="164">
        <v>21</v>
      </c>
      <c r="M106" s="164">
        <f>G106*(1+L106/100)</f>
        <v>0</v>
      </c>
      <c r="N106" s="165">
        <v>0.00045000000000000004</v>
      </c>
      <c r="O106" s="165">
        <f>ROUND(E106*N106,2)</f>
        <v>0.01</v>
      </c>
      <c r="P106" s="165">
        <v>0</v>
      </c>
      <c r="Q106" s="165">
        <f>ROUND(E106*P106,2)</f>
        <v>0</v>
      </c>
      <c r="R106" s="164"/>
      <c r="S106" s="164" t="s">
        <v>196</v>
      </c>
      <c r="T106" s="164" t="s">
        <v>196</v>
      </c>
      <c r="U106" s="164">
        <v>0</v>
      </c>
      <c r="V106" s="164">
        <f>ROUND(E106*U106,2)</f>
        <v>0</v>
      </c>
      <c r="W106" s="164"/>
      <c r="X106" s="164" t="s">
        <v>218</v>
      </c>
      <c r="Y106" s="164" t="s">
        <v>199</v>
      </c>
      <c r="Z106" s="166"/>
      <c r="AA106" s="166"/>
      <c r="AB106" s="166"/>
      <c r="AC106" s="166"/>
      <c r="AD106" s="166"/>
      <c r="AE106" s="166"/>
      <c r="AF106" s="166"/>
      <c r="AG106" s="166" t="s">
        <v>219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12.75" outlineLevel="2">
      <c r="A107" s="167"/>
      <c r="B107" s="168"/>
      <c r="C107" s="185" t="s">
        <v>1365</v>
      </c>
      <c r="D107" s="186"/>
      <c r="E107" s="187">
        <v>20.08</v>
      </c>
      <c r="F107" s="164"/>
      <c r="G107" s="164"/>
      <c r="H107" s="164"/>
      <c r="I107" s="164"/>
      <c r="J107" s="164"/>
      <c r="K107" s="164"/>
      <c r="L107" s="164"/>
      <c r="M107" s="164"/>
      <c r="N107" s="165"/>
      <c r="O107" s="165"/>
      <c r="P107" s="165"/>
      <c r="Q107" s="165"/>
      <c r="R107" s="164"/>
      <c r="S107" s="164"/>
      <c r="T107" s="164"/>
      <c r="U107" s="164"/>
      <c r="V107" s="164"/>
      <c r="W107" s="164"/>
      <c r="X107" s="164"/>
      <c r="Y107" s="164"/>
      <c r="Z107" s="166"/>
      <c r="AA107" s="166"/>
      <c r="AB107" s="166"/>
      <c r="AC107" s="166"/>
      <c r="AD107" s="166"/>
      <c r="AE107" s="166"/>
      <c r="AF107" s="166"/>
      <c r="AG107" s="166" t="s">
        <v>228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12.75" outlineLevel="1">
      <c r="A108" s="156">
        <v>36</v>
      </c>
      <c r="B108" s="157" t="s">
        <v>1366</v>
      </c>
      <c r="C108" s="158" t="s">
        <v>1367</v>
      </c>
      <c r="D108" s="159" t="s">
        <v>217</v>
      </c>
      <c r="E108" s="160">
        <v>2.3</v>
      </c>
      <c r="F108" s="161"/>
      <c r="G108" s="162">
        <f>ROUND(E108*F108,2)</f>
        <v>0</v>
      </c>
      <c r="H108" s="163">
        <v>0</v>
      </c>
      <c r="I108" s="164">
        <f>ROUND(E108*H108,2)</f>
        <v>0</v>
      </c>
      <c r="J108" s="163">
        <v>2000</v>
      </c>
      <c r="K108" s="164">
        <f>ROUND(E108*J108,2)</f>
        <v>4600</v>
      </c>
      <c r="L108" s="164">
        <v>21</v>
      </c>
      <c r="M108" s="164">
        <f>G108*(1+L108/100)</f>
        <v>0</v>
      </c>
      <c r="N108" s="165">
        <v>0</v>
      </c>
      <c r="O108" s="165">
        <f>ROUND(E108*N108,2)</f>
        <v>0</v>
      </c>
      <c r="P108" s="165">
        <v>0</v>
      </c>
      <c r="Q108" s="165">
        <f>ROUND(E108*P108,2)</f>
        <v>0</v>
      </c>
      <c r="R108" s="164"/>
      <c r="S108" s="164" t="s">
        <v>209</v>
      </c>
      <c r="T108" s="164" t="s">
        <v>197</v>
      </c>
      <c r="U108" s="164">
        <v>0</v>
      </c>
      <c r="V108" s="164">
        <f>ROUND(E108*U108,2)</f>
        <v>0</v>
      </c>
      <c r="W108" s="164"/>
      <c r="X108" s="164" t="s">
        <v>218</v>
      </c>
      <c r="Y108" s="164" t="s">
        <v>199</v>
      </c>
      <c r="Z108" s="166"/>
      <c r="AA108" s="166"/>
      <c r="AB108" s="166"/>
      <c r="AC108" s="166"/>
      <c r="AD108" s="166"/>
      <c r="AE108" s="166"/>
      <c r="AF108" s="166"/>
      <c r="AG108" s="166" t="s">
        <v>219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2">
      <c r="A109" s="167"/>
      <c r="B109" s="168"/>
      <c r="C109" s="185" t="s">
        <v>1368</v>
      </c>
      <c r="D109" s="186"/>
      <c r="E109" s="187">
        <v>2.3</v>
      </c>
      <c r="F109" s="164"/>
      <c r="G109" s="164"/>
      <c r="H109" s="164"/>
      <c r="I109" s="164"/>
      <c r="J109" s="164"/>
      <c r="K109" s="164"/>
      <c r="L109" s="164"/>
      <c r="M109" s="164"/>
      <c r="N109" s="165"/>
      <c r="O109" s="165"/>
      <c r="P109" s="165"/>
      <c r="Q109" s="165"/>
      <c r="R109" s="164"/>
      <c r="S109" s="164"/>
      <c r="T109" s="164"/>
      <c r="U109" s="164"/>
      <c r="V109" s="164"/>
      <c r="W109" s="164"/>
      <c r="X109" s="164"/>
      <c r="Y109" s="164"/>
      <c r="Z109" s="166"/>
      <c r="AA109" s="166"/>
      <c r="AB109" s="166"/>
      <c r="AC109" s="166"/>
      <c r="AD109" s="166"/>
      <c r="AE109" s="166"/>
      <c r="AF109" s="166"/>
      <c r="AG109" s="166" t="s">
        <v>228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33" ht="12.75">
      <c r="A110" s="147" t="s">
        <v>191</v>
      </c>
      <c r="B110" s="148" t="s">
        <v>92</v>
      </c>
      <c r="C110" s="149" t="s">
        <v>93</v>
      </c>
      <c r="D110" s="150"/>
      <c r="E110" s="151"/>
      <c r="F110" s="152"/>
      <c r="G110" s="153">
        <f>SUMIF(AG111:AG134,"&lt;&gt;NOR",G111:G134)</f>
        <v>0</v>
      </c>
      <c r="H110" s="154"/>
      <c r="I110" s="154">
        <f>SUM(I111:I134)</f>
        <v>90222.73999999999</v>
      </c>
      <c r="J110" s="154"/>
      <c r="K110" s="154">
        <f>SUM(K111:K134)</f>
        <v>44772.229999999996</v>
      </c>
      <c r="L110" s="154"/>
      <c r="M110" s="154">
        <f>SUM(M111:M134)</f>
        <v>0</v>
      </c>
      <c r="N110" s="155"/>
      <c r="O110" s="155">
        <f>SUM(O111:O134)</f>
        <v>12.809999999999999</v>
      </c>
      <c r="P110" s="155"/>
      <c r="Q110" s="155">
        <f>SUM(Q111:Q134)</f>
        <v>0</v>
      </c>
      <c r="R110" s="154"/>
      <c r="S110" s="154"/>
      <c r="T110" s="154"/>
      <c r="U110" s="154"/>
      <c r="V110" s="154">
        <f>SUM(V111:V134)</f>
        <v>82.5</v>
      </c>
      <c r="W110" s="154"/>
      <c r="X110" s="154"/>
      <c r="Y110" s="154"/>
      <c r="AG110" s="1" t="s">
        <v>192</v>
      </c>
    </row>
    <row r="111" spans="1:60" ht="12.75" outlineLevel="1">
      <c r="A111" s="156">
        <v>37</v>
      </c>
      <c r="B111" s="157" t="s">
        <v>1369</v>
      </c>
      <c r="C111" s="158" t="s">
        <v>1370</v>
      </c>
      <c r="D111" s="159" t="s">
        <v>295</v>
      </c>
      <c r="E111" s="160">
        <v>16.15</v>
      </c>
      <c r="F111" s="161"/>
      <c r="G111" s="162">
        <f>ROUND(E111*F111,2)</f>
        <v>0</v>
      </c>
      <c r="H111" s="163">
        <v>37.93</v>
      </c>
      <c r="I111" s="164">
        <f>ROUND(E111*H111,2)</f>
        <v>612.57</v>
      </c>
      <c r="J111" s="163">
        <v>31.97</v>
      </c>
      <c r="K111" s="164">
        <f>ROUND(E111*J111,2)</f>
        <v>516.32</v>
      </c>
      <c r="L111" s="164">
        <v>21</v>
      </c>
      <c r="M111" s="164">
        <f>G111*(1+L111/100)</f>
        <v>0</v>
      </c>
      <c r="N111" s="165">
        <v>0</v>
      </c>
      <c r="O111" s="165">
        <f>ROUND(E111*N111,2)</f>
        <v>0</v>
      </c>
      <c r="P111" s="165">
        <v>0</v>
      </c>
      <c r="Q111" s="165">
        <f>ROUND(E111*P111,2)</f>
        <v>0</v>
      </c>
      <c r="R111" s="164"/>
      <c r="S111" s="164" t="s">
        <v>196</v>
      </c>
      <c r="T111" s="164" t="s">
        <v>196</v>
      </c>
      <c r="U111" s="164">
        <v>0.0412</v>
      </c>
      <c r="V111" s="164">
        <f>ROUND(E111*U111,2)</f>
        <v>0.67</v>
      </c>
      <c r="W111" s="164"/>
      <c r="X111" s="164" t="s">
        <v>218</v>
      </c>
      <c r="Y111" s="164" t="s">
        <v>199</v>
      </c>
      <c r="Z111" s="166"/>
      <c r="AA111" s="166"/>
      <c r="AB111" s="166"/>
      <c r="AC111" s="166"/>
      <c r="AD111" s="166"/>
      <c r="AE111" s="166"/>
      <c r="AF111" s="166"/>
      <c r="AG111" s="166" t="s">
        <v>219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2">
      <c r="A112" s="167"/>
      <c r="B112" s="168"/>
      <c r="C112" s="185" t="s">
        <v>1371</v>
      </c>
      <c r="D112" s="186"/>
      <c r="E112" s="187">
        <v>16.15</v>
      </c>
      <c r="F112" s="164"/>
      <c r="G112" s="164"/>
      <c r="H112" s="164"/>
      <c r="I112" s="164"/>
      <c r="J112" s="164"/>
      <c r="K112" s="164"/>
      <c r="L112" s="164"/>
      <c r="M112" s="164"/>
      <c r="N112" s="165"/>
      <c r="O112" s="165"/>
      <c r="P112" s="165"/>
      <c r="Q112" s="165"/>
      <c r="R112" s="164"/>
      <c r="S112" s="164"/>
      <c r="T112" s="164"/>
      <c r="U112" s="164"/>
      <c r="V112" s="164"/>
      <c r="W112" s="164"/>
      <c r="X112" s="164"/>
      <c r="Y112" s="164"/>
      <c r="Z112" s="166"/>
      <c r="AA112" s="166"/>
      <c r="AB112" s="166"/>
      <c r="AC112" s="166"/>
      <c r="AD112" s="166"/>
      <c r="AE112" s="166"/>
      <c r="AF112" s="166"/>
      <c r="AG112" s="166" t="s">
        <v>228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12.75" outlineLevel="1">
      <c r="A113" s="156">
        <v>38</v>
      </c>
      <c r="B113" s="157" t="s">
        <v>1372</v>
      </c>
      <c r="C113" s="158" t="s">
        <v>1373</v>
      </c>
      <c r="D113" s="159" t="s">
        <v>226</v>
      </c>
      <c r="E113" s="160">
        <v>0.93</v>
      </c>
      <c r="F113" s="161"/>
      <c r="G113" s="162">
        <f>ROUND(E113*F113,2)</f>
        <v>0</v>
      </c>
      <c r="H113" s="163">
        <v>2736.75</v>
      </c>
      <c r="I113" s="164">
        <f>ROUND(E113*H113,2)</f>
        <v>2545.18</v>
      </c>
      <c r="J113" s="163">
        <v>2243.25</v>
      </c>
      <c r="K113" s="164">
        <f>ROUND(E113*J113,2)</f>
        <v>2086.22</v>
      </c>
      <c r="L113" s="164">
        <v>21</v>
      </c>
      <c r="M113" s="164">
        <f>G113*(1+L113/100)</f>
        <v>0</v>
      </c>
      <c r="N113" s="165">
        <v>2.5</v>
      </c>
      <c r="O113" s="165">
        <f>ROUND(E113*N113,2)</f>
        <v>2.33</v>
      </c>
      <c r="P113" s="165">
        <v>0</v>
      </c>
      <c r="Q113" s="165">
        <f>ROUND(E113*P113,2)</f>
        <v>0</v>
      </c>
      <c r="R113" s="164"/>
      <c r="S113" s="164" t="s">
        <v>196</v>
      </c>
      <c r="T113" s="164" t="s">
        <v>196</v>
      </c>
      <c r="U113" s="164">
        <v>4.66</v>
      </c>
      <c r="V113" s="164">
        <f>ROUND(E113*U113,2)</f>
        <v>4.33</v>
      </c>
      <c r="W113" s="164"/>
      <c r="X113" s="164" t="s">
        <v>218</v>
      </c>
      <c r="Y113" s="164" t="s">
        <v>199</v>
      </c>
      <c r="Z113" s="166"/>
      <c r="AA113" s="166"/>
      <c r="AB113" s="166"/>
      <c r="AC113" s="166"/>
      <c r="AD113" s="166"/>
      <c r="AE113" s="166"/>
      <c r="AF113" s="166"/>
      <c r="AG113" s="166" t="s">
        <v>219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12.75" outlineLevel="2">
      <c r="A114" s="167"/>
      <c r="B114" s="168"/>
      <c r="C114" s="185" t="s">
        <v>1374</v>
      </c>
      <c r="D114" s="186"/>
      <c r="E114" s="187">
        <v>0.1</v>
      </c>
      <c r="F114" s="164"/>
      <c r="G114" s="164"/>
      <c r="H114" s="164"/>
      <c r="I114" s="164"/>
      <c r="J114" s="164"/>
      <c r="K114" s="164"/>
      <c r="L114" s="164"/>
      <c r="M114" s="164"/>
      <c r="N114" s="165"/>
      <c r="O114" s="165"/>
      <c r="P114" s="165"/>
      <c r="Q114" s="165"/>
      <c r="R114" s="164"/>
      <c r="S114" s="164"/>
      <c r="T114" s="164"/>
      <c r="U114" s="164"/>
      <c r="V114" s="164"/>
      <c r="W114" s="164"/>
      <c r="X114" s="164"/>
      <c r="Y114" s="164"/>
      <c r="Z114" s="166"/>
      <c r="AA114" s="166"/>
      <c r="AB114" s="166"/>
      <c r="AC114" s="166"/>
      <c r="AD114" s="166"/>
      <c r="AE114" s="166"/>
      <c r="AF114" s="166"/>
      <c r="AG114" s="166" t="s">
        <v>228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12.75" outlineLevel="3">
      <c r="A115" s="167"/>
      <c r="B115" s="168"/>
      <c r="C115" s="185" t="s">
        <v>1375</v>
      </c>
      <c r="D115" s="186"/>
      <c r="E115" s="187">
        <v>0.8</v>
      </c>
      <c r="F115" s="164"/>
      <c r="G115" s="164"/>
      <c r="H115" s="164"/>
      <c r="I115" s="164"/>
      <c r="J115" s="164"/>
      <c r="K115" s="164"/>
      <c r="L115" s="164"/>
      <c r="M115" s="164"/>
      <c r="N115" s="165"/>
      <c r="O115" s="165"/>
      <c r="P115" s="165"/>
      <c r="Q115" s="165"/>
      <c r="R115" s="164"/>
      <c r="S115" s="164"/>
      <c r="T115" s="164"/>
      <c r="U115" s="164"/>
      <c r="V115" s="164"/>
      <c r="W115" s="164"/>
      <c r="X115" s="164"/>
      <c r="Y115" s="164"/>
      <c r="Z115" s="166"/>
      <c r="AA115" s="166"/>
      <c r="AB115" s="166"/>
      <c r="AC115" s="166"/>
      <c r="AD115" s="166"/>
      <c r="AE115" s="166"/>
      <c r="AF115" s="166"/>
      <c r="AG115" s="166" t="s">
        <v>228</v>
      </c>
      <c r="AH115" s="166">
        <v>0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12.75" outlineLevel="3">
      <c r="A116" s="167"/>
      <c r="B116" s="168"/>
      <c r="C116" s="185" t="s">
        <v>1376</v>
      </c>
      <c r="D116" s="186"/>
      <c r="E116" s="187">
        <v>0.03</v>
      </c>
      <c r="F116" s="164"/>
      <c r="G116" s="164"/>
      <c r="H116" s="164"/>
      <c r="I116" s="164"/>
      <c r="J116" s="164"/>
      <c r="K116" s="164"/>
      <c r="L116" s="164"/>
      <c r="M116" s="164"/>
      <c r="N116" s="165"/>
      <c r="O116" s="165"/>
      <c r="P116" s="165"/>
      <c r="Q116" s="165"/>
      <c r="R116" s="164"/>
      <c r="S116" s="164"/>
      <c r="T116" s="164"/>
      <c r="U116" s="164"/>
      <c r="V116" s="164"/>
      <c r="W116" s="164"/>
      <c r="X116" s="164"/>
      <c r="Y116" s="164"/>
      <c r="Z116" s="166"/>
      <c r="AA116" s="166"/>
      <c r="AB116" s="166"/>
      <c r="AC116" s="166"/>
      <c r="AD116" s="166"/>
      <c r="AE116" s="166"/>
      <c r="AF116" s="166"/>
      <c r="AG116" s="166" t="s">
        <v>228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outlineLevel="1">
      <c r="A117" s="156">
        <v>39</v>
      </c>
      <c r="B117" s="157" t="s">
        <v>1377</v>
      </c>
      <c r="C117" s="158" t="s">
        <v>1378</v>
      </c>
      <c r="D117" s="159" t="s">
        <v>226</v>
      </c>
      <c r="E117" s="160">
        <v>3.1167</v>
      </c>
      <c r="F117" s="161"/>
      <c r="G117" s="162">
        <f>ROUND(E117*F117,2)</f>
        <v>0</v>
      </c>
      <c r="H117" s="163">
        <v>0</v>
      </c>
      <c r="I117" s="164">
        <f>ROUND(E117*H117,2)</f>
        <v>0</v>
      </c>
      <c r="J117" s="163">
        <v>115</v>
      </c>
      <c r="K117" s="164">
        <f>ROUND(E117*J117,2)</f>
        <v>358.42</v>
      </c>
      <c r="L117" s="164">
        <v>21</v>
      </c>
      <c r="M117" s="164">
        <f>G117*(1+L117/100)</f>
        <v>0</v>
      </c>
      <c r="N117" s="165">
        <v>0</v>
      </c>
      <c r="O117" s="165">
        <f>ROUND(E117*N117,2)</f>
        <v>0</v>
      </c>
      <c r="P117" s="165">
        <v>0</v>
      </c>
      <c r="Q117" s="165">
        <f>ROUND(E117*P117,2)</f>
        <v>0</v>
      </c>
      <c r="R117" s="164"/>
      <c r="S117" s="164" t="s">
        <v>196</v>
      </c>
      <c r="T117" s="164" t="s">
        <v>196</v>
      </c>
      <c r="U117" s="164">
        <v>0.233</v>
      </c>
      <c r="V117" s="164">
        <f>ROUND(E117*U117,2)</f>
        <v>0.73</v>
      </c>
      <c r="W117" s="164"/>
      <c r="X117" s="164" t="s">
        <v>218</v>
      </c>
      <c r="Y117" s="164" t="s">
        <v>199</v>
      </c>
      <c r="Z117" s="166"/>
      <c r="AA117" s="166"/>
      <c r="AB117" s="166"/>
      <c r="AC117" s="166"/>
      <c r="AD117" s="166"/>
      <c r="AE117" s="166"/>
      <c r="AF117" s="166"/>
      <c r="AG117" s="166" t="s">
        <v>219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2">
      <c r="A118" s="167"/>
      <c r="B118" s="168"/>
      <c r="C118" s="185" t="s">
        <v>1379</v>
      </c>
      <c r="D118" s="186"/>
      <c r="E118" s="187">
        <v>3.1167</v>
      </c>
      <c r="F118" s="164"/>
      <c r="G118" s="164"/>
      <c r="H118" s="164"/>
      <c r="I118" s="164"/>
      <c r="J118" s="164"/>
      <c r="K118" s="164"/>
      <c r="L118" s="164"/>
      <c r="M118" s="164"/>
      <c r="N118" s="165"/>
      <c r="O118" s="165"/>
      <c r="P118" s="165"/>
      <c r="Q118" s="165"/>
      <c r="R118" s="164"/>
      <c r="S118" s="164"/>
      <c r="T118" s="164"/>
      <c r="U118" s="164"/>
      <c r="V118" s="164"/>
      <c r="W118" s="164"/>
      <c r="X118" s="164"/>
      <c r="Y118" s="164"/>
      <c r="Z118" s="166"/>
      <c r="AA118" s="166"/>
      <c r="AB118" s="166"/>
      <c r="AC118" s="166"/>
      <c r="AD118" s="166"/>
      <c r="AE118" s="166"/>
      <c r="AF118" s="166"/>
      <c r="AG118" s="166" t="s">
        <v>228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22.5" outlineLevel="1">
      <c r="A119" s="156">
        <v>40</v>
      </c>
      <c r="B119" s="157" t="s">
        <v>1380</v>
      </c>
      <c r="C119" s="158" t="s">
        <v>1381</v>
      </c>
      <c r="D119" s="159" t="s">
        <v>226</v>
      </c>
      <c r="E119" s="160">
        <v>3.1167</v>
      </c>
      <c r="F119" s="161"/>
      <c r="G119" s="162">
        <f>ROUND(E119*F119,2)</f>
        <v>0</v>
      </c>
      <c r="H119" s="163">
        <v>5569.82</v>
      </c>
      <c r="I119" s="164">
        <f>ROUND(E119*H119,2)</f>
        <v>17359.46</v>
      </c>
      <c r="J119" s="163">
        <v>1200.18</v>
      </c>
      <c r="K119" s="164">
        <f>ROUND(E119*J119,2)</f>
        <v>3740.6</v>
      </c>
      <c r="L119" s="164">
        <v>21</v>
      </c>
      <c r="M119" s="164">
        <f>G119*(1+L119/100)</f>
        <v>0</v>
      </c>
      <c r="N119" s="165">
        <v>2.555</v>
      </c>
      <c r="O119" s="165">
        <f>ROUND(E119*N119,2)</f>
        <v>7.96</v>
      </c>
      <c r="P119" s="165">
        <v>0</v>
      </c>
      <c r="Q119" s="165">
        <f>ROUND(E119*P119,2)</f>
        <v>0</v>
      </c>
      <c r="R119" s="164"/>
      <c r="S119" s="164" t="s">
        <v>196</v>
      </c>
      <c r="T119" s="164" t="s">
        <v>196</v>
      </c>
      <c r="U119" s="164">
        <v>2.58</v>
      </c>
      <c r="V119" s="164">
        <f>ROUND(E119*U119,2)</f>
        <v>8.04</v>
      </c>
      <c r="W119" s="164"/>
      <c r="X119" s="164" t="s">
        <v>218</v>
      </c>
      <c r="Y119" s="164" t="s">
        <v>199</v>
      </c>
      <c r="Z119" s="166"/>
      <c r="AA119" s="166"/>
      <c r="AB119" s="166"/>
      <c r="AC119" s="166"/>
      <c r="AD119" s="166"/>
      <c r="AE119" s="166"/>
      <c r="AF119" s="166"/>
      <c r="AG119" s="166" t="s">
        <v>219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4" customHeight="1" outlineLevel="2">
      <c r="A120" s="167"/>
      <c r="B120" s="168"/>
      <c r="C120" s="238" t="s">
        <v>1382</v>
      </c>
      <c r="D120" s="238"/>
      <c r="E120" s="238"/>
      <c r="F120" s="238"/>
      <c r="G120" s="238"/>
      <c r="H120" s="164"/>
      <c r="I120" s="164"/>
      <c r="J120" s="164"/>
      <c r="K120" s="164"/>
      <c r="L120" s="164"/>
      <c r="M120" s="164"/>
      <c r="N120" s="165"/>
      <c r="O120" s="165"/>
      <c r="P120" s="165"/>
      <c r="Q120" s="165"/>
      <c r="R120" s="164"/>
      <c r="S120" s="164"/>
      <c r="T120" s="164"/>
      <c r="U120" s="164"/>
      <c r="V120" s="164"/>
      <c r="W120" s="164"/>
      <c r="X120" s="164"/>
      <c r="Y120" s="164"/>
      <c r="Z120" s="166"/>
      <c r="AA120" s="166"/>
      <c r="AB120" s="166"/>
      <c r="AC120" s="166"/>
      <c r="AD120" s="166"/>
      <c r="AE120" s="166"/>
      <c r="AF120" s="166"/>
      <c r="AG120" s="166" t="s">
        <v>202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12.75" outlineLevel="2">
      <c r="A121" s="167"/>
      <c r="B121" s="168"/>
      <c r="C121" s="185" t="s">
        <v>1379</v>
      </c>
      <c r="D121" s="186"/>
      <c r="E121" s="187">
        <v>3.1167</v>
      </c>
      <c r="F121" s="164"/>
      <c r="G121" s="164"/>
      <c r="H121" s="164"/>
      <c r="I121" s="164"/>
      <c r="J121" s="164"/>
      <c r="K121" s="164"/>
      <c r="L121" s="164"/>
      <c r="M121" s="164"/>
      <c r="N121" s="165"/>
      <c r="O121" s="165"/>
      <c r="P121" s="165"/>
      <c r="Q121" s="165"/>
      <c r="R121" s="164"/>
      <c r="S121" s="164"/>
      <c r="T121" s="164"/>
      <c r="U121" s="164"/>
      <c r="V121" s="164"/>
      <c r="W121" s="164"/>
      <c r="X121" s="164"/>
      <c r="Y121" s="164"/>
      <c r="Z121" s="166"/>
      <c r="AA121" s="166"/>
      <c r="AB121" s="166"/>
      <c r="AC121" s="166"/>
      <c r="AD121" s="166"/>
      <c r="AE121" s="166"/>
      <c r="AF121" s="166"/>
      <c r="AG121" s="166" t="s">
        <v>228</v>
      </c>
      <c r="AH121" s="166">
        <v>0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22.5" outlineLevel="1">
      <c r="A122" s="156">
        <v>41</v>
      </c>
      <c r="B122" s="157" t="s">
        <v>1383</v>
      </c>
      <c r="C122" s="158" t="s">
        <v>1384</v>
      </c>
      <c r="D122" s="159" t="s">
        <v>217</v>
      </c>
      <c r="E122" s="160">
        <v>69.26</v>
      </c>
      <c r="F122" s="161"/>
      <c r="G122" s="162">
        <f>ROUND(E122*F122,2)</f>
        <v>0</v>
      </c>
      <c r="H122" s="163">
        <v>455.54</v>
      </c>
      <c r="I122" s="164">
        <f>ROUND(E122*H122,2)</f>
        <v>31550.7</v>
      </c>
      <c r="J122" s="163">
        <v>151.46</v>
      </c>
      <c r="K122" s="164">
        <f>ROUND(E122*J122,2)</f>
        <v>10490.12</v>
      </c>
      <c r="L122" s="164">
        <v>21</v>
      </c>
      <c r="M122" s="164">
        <f>G122*(1+L122/100)</f>
        <v>0</v>
      </c>
      <c r="N122" s="165">
        <v>0.01785</v>
      </c>
      <c r="O122" s="165">
        <f>ROUND(E122*N122,2)</f>
        <v>1.24</v>
      </c>
      <c r="P122" s="165">
        <v>0</v>
      </c>
      <c r="Q122" s="165">
        <f>ROUND(E122*P122,2)</f>
        <v>0</v>
      </c>
      <c r="R122" s="164"/>
      <c r="S122" s="164" t="s">
        <v>196</v>
      </c>
      <c r="T122" s="164" t="s">
        <v>196</v>
      </c>
      <c r="U122" s="164">
        <v>0.28</v>
      </c>
      <c r="V122" s="164">
        <f>ROUND(E122*U122,2)</f>
        <v>19.39</v>
      </c>
      <c r="W122" s="164"/>
      <c r="X122" s="164" t="s">
        <v>218</v>
      </c>
      <c r="Y122" s="164" t="s">
        <v>199</v>
      </c>
      <c r="Z122" s="166"/>
      <c r="AA122" s="166"/>
      <c r="AB122" s="166"/>
      <c r="AC122" s="166"/>
      <c r="AD122" s="166"/>
      <c r="AE122" s="166"/>
      <c r="AF122" s="166"/>
      <c r="AG122" s="166" t="s">
        <v>219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4" customHeight="1" outlineLevel="2">
      <c r="A123" s="167"/>
      <c r="B123" s="168"/>
      <c r="C123" s="238" t="s">
        <v>1385</v>
      </c>
      <c r="D123" s="238"/>
      <c r="E123" s="238"/>
      <c r="F123" s="238"/>
      <c r="G123" s="238"/>
      <c r="H123" s="164"/>
      <c r="I123" s="164"/>
      <c r="J123" s="164"/>
      <c r="K123" s="164"/>
      <c r="L123" s="164"/>
      <c r="M123" s="164"/>
      <c r="N123" s="165"/>
      <c r="O123" s="165"/>
      <c r="P123" s="165"/>
      <c r="Q123" s="165"/>
      <c r="R123" s="164"/>
      <c r="S123" s="164"/>
      <c r="T123" s="164"/>
      <c r="U123" s="164"/>
      <c r="V123" s="164"/>
      <c r="W123" s="164"/>
      <c r="X123" s="164"/>
      <c r="Y123" s="164"/>
      <c r="Z123" s="166"/>
      <c r="AA123" s="166"/>
      <c r="AB123" s="166"/>
      <c r="AC123" s="166"/>
      <c r="AD123" s="166"/>
      <c r="AE123" s="166"/>
      <c r="AF123" s="166"/>
      <c r="AG123" s="166" t="s">
        <v>202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2">
      <c r="A124" s="167"/>
      <c r="B124" s="168"/>
      <c r="C124" s="185" t="s">
        <v>1386</v>
      </c>
      <c r="D124" s="186"/>
      <c r="E124" s="187">
        <v>69.26</v>
      </c>
      <c r="F124" s="164"/>
      <c r="G124" s="164"/>
      <c r="H124" s="164"/>
      <c r="I124" s="164"/>
      <c r="J124" s="164"/>
      <c r="K124" s="164"/>
      <c r="L124" s="164"/>
      <c r="M124" s="164"/>
      <c r="N124" s="165"/>
      <c r="O124" s="165"/>
      <c r="P124" s="165"/>
      <c r="Q124" s="165"/>
      <c r="R124" s="164"/>
      <c r="S124" s="164"/>
      <c r="T124" s="164"/>
      <c r="U124" s="164"/>
      <c r="V124" s="164"/>
      <c r="W124" s="164"/>
      <c r="X124" s="164"/>
      <c r="Y124" s="164"/>
      <c r="Z124" s="166"/>
      <c r="AA124" s="166"/>
      <c r="AB124" s="166"/>
      <c r="AC124" s="166"/>
      <c r="AD124" s="166"/>
      <c r="AE124" s="166"/>
      <c r="AF124" s="166"/>
      <c r="AG124" s="166" t="s">
        <v>228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12.75" outlineLevel="1">
      <c r="A125" s="156">
        <v>42</v>
      </c>
      <c r="B125" s="157" t="s">
        <v>1387</v>
      </c>
      <c r="C125" s="158" t="s">
        <v>1388</v>
      </c>
      <c r="D125" s="159" t="s">
        <v>217</v>
      </c>
      <c r="E125" s="160">
        <v>69.26</v>
      </c>
      <c r="F125" s="161"/>
      <c r="G125" s="162">
        <f>ROUND(E125*F125,2)</f>
        <v>0</v>
      </c>
      <c r="H125" s="163">
        <v>77.49</v>
      </c>
      <c r="I125" s="164">
        <f>ROUND(E125*H125,2)</f>
        <v>5366.96</v>
      </c>
      <c r="J125" s="163">
        <v>46.51</v>
      </c>
      <c r="K125" s="164">
        <f>ROUND(E125*J125,2)</f>
        <v>3221.28</v>
      </c>
      <c r="L125" s="164">
        <v>21</v>
      </c>
      <c r="M125" s="164">
        <f>G125*(1+L125/100)</f>
        <v>0</v>
      </c>
      <c r="N125" s="165">
        <v>0.00037000000000000005</v>
      </c>
      <c r="O125" s="165">
        <f>ROUND(E125*N125,2)</f>
        <v>0.03</v>
      </c>
      <c r="P125" s="165">
        <v>0</v>
      </c>
      <c r="Q125" s="165">
        <f>ROUND(E125*P125,2)</f>
        <v>0</v>
      </c>
      <c r="R125" s="164"/>
      <c r="S125" s="164" t="s">
        <v>196</v>
      </c>
      <c r="T125" s="164" t="s">
        <v>196</v>
      </c>
      <c r="U125" s="164">
        <v>0.09</v>
      </c>
      <c r="V125" s="164">
        <f>ROUND(E125*U125,2)</f>
        <v>6.23</v>
      </c>
      <c r="W125" s="164"/>
      <c r="X125" s="164" t="s">
        <v>218</v>
      </c>
      <c r="Y125" s="164" t="s">
        <v>199</v>
      </c>
      <c r="Z125" s="166"/>
      <c r="AA125" s="166"/>
      <c r="AB125" s="166"/>
      <c r="AC125" s="166"/>
      <c r="AD125" s="166"/>
      <c r="AE125" s="166"/>
      <c r="AF125" s="166"/>
      <c r="AG125" s="166" t="s">
        <v>219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12.75" outlineLevel="2">
      <c r="A126" s="167"/>
      <c r="B126" s="168"/>
      <c r="C126" s="185" t="s">
        <v>1389</v>
      </c>
      <c r="D126" s="186"/>
      <c r="E126" s="187">
        <v>34.63</v>
      </c>
      <c r="F126" s="164"/>
      <c r="G126" s="164"/>
      <c r="H126" s="164"/>
      <c r="I126" s="164"/>
      <c r="J126" s="164"/>
      <c r="K126" s="164"/>
      <c r="L126" s="164"/>
      <c r="M126" s="164"/>
      <c r="N126" s="165"/>
      <c r="O126" s="165"/>
      <c r="P126" s="165"/>
      <c r="Q126" s="165"/>
      <c r="R126" s="164"/>
      <c r="S126" s="164"/>
      <c r="T126" s="164"/>
      <c r="U126" s="164"/>
      <c r="V126" s="164"/>
      <c r="W126" s="164"/>
      <c r="X126" s="164"/>
      <c r="Y126" s="164"/>
      <c r="Z126" s="166"/>
      <c r="AA126" s="166"/>
      <c r="AB126" s="166"/>
      <c r="AC126" s="166"/>
      <c r="AD126" s="166"/>
      <c r="AE126" s="166"/>
      <c r="AF126" s="166"/>
      <c r="AG126" s="166" t="s">
        <v>228</v>
      </c>
      <c r="AH126" s="166">
        <v>0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12.75" outlineLevel="3">
      <c r="A127" s="167"/>
      <c r="B127" s="168"/>
      <c r="C127" s="185" t="s">
        <v>1390</v>
      </c>
      <c r="D127" s="186"/>
      <c r="E127" s="187">
        <v>34.63</v>
      </c>
      <c r="F127" s="164"/>
      <c r="G127" s="164"/>
      <c r="H127" s="164"/>
      <c r="I127" s="164"/>
      <c r="J127" s="164"/>
      <c r="K127" s="164"/>
      <c r="L127" s="164"/>
      <c r="M127" s="164"/>
      <c r="N127" s="165"/>
      <c r="O127" s="165"/>
      <c r="P127" s="165"/>
      <c r="Q127" s="165"/>
      <c r="R127" s="164"/>
      <c r="S127" s="164"/>
      <c r="T127" s="164"/>
      <c r="U127" s="164"/>
      <c r="V127" s="164"/>
      <c r="W127" s="164"/>
      <c r="X127" s="164"/>
      <c r="Y127" s="164"/>
      <c r="Z127" s="166"/>
      <c r="AA127" s="166"/>
      <c r="AB127" s="166"/>
      <c r="AC127" s="166"/>
      <c r="AD127" s="166"/>
      <c r="AE127" s="166"/>
      <c r="AF127" s="166"/>
      <c r="AG127" s="166" t="s">
        <v>228</v>
      </c>
      <c r="AH127" s="166">
        <v>0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22.5" outlineLevel="1">
      <c r="A128" s="156">
        <v>43</v>
      </c>
      <c r="B128" s="157" t="s">
        <v>1391</v>
      </c>
      <c r="C128" s="158" t="s">
        <v>1392</v>
      </c>
      <c r="D128" s="159" t="s">
        <v>217</v>
      </c>
      <c r="E128" s="160">
        <v>120.34</v>
      </c>
      <c r="F128" s="161"/>
      <c r="G128" s="162">
        <f>ROUND(E128*F128,2)</f>
        <v>0</v>
      </c>
      <c r="H128" s="163">
        <v>223.97</v>
      </c>
      <c r="I128" s="164">
        <f>ROUND(E128*H128,2)</f>
        <v>26952.55</v>
      </c>
      <c r="J128" s="163">
        <v>187.03</v>
      </c>
      <c r="K128" s="164">
        <f>ROUND(E128*J128,2)</f>
        <v>22507.19</v>
      </c>
      <c r="L128" s="164">
        <v>21</v>
      </c>
      <c r="M128" s="164">
        <f>G128*(1+L128/100)</f>
        <v>0</v>
      </c>
      <c r="N128" s="165">
        <v>0.010350000000000002</v>
      </c>
      <c r="O128" s="165">
        <f>ROUND(E128*N128,2)</f>
        <v>1.25</v>
      </c>
      <c r="P128" s="165">
        <v>0</v>
      </c>
      <c r="Q128" s="165">
        <f>ROUND(E128*P128,2)</f>
        <v>0</v>
      </c>
      <c r="R128" s="164"/>
      <c r="S128" s="164" t="s">
        <v>196</v>
      </c>
      <c r="T128" s="164" t="s">
        <v>196</v>
      </c>
      <c r="U128" s="164">
        <v>0.35150000000000003</v>
      </c>
      <c r="V128" s="164">
        <f>ROUND(E128*U128,2)</f>
        <v>42.3</v>
      </c>
      <c r="W128" s="164"/>
      <c r="X128" s="164" t="s">
        <v>218</v>
      </c>
      <c r="Y128" s="164" t="s">
        <v>199</v>
      </c>
      <c r="Z128" s="166"/>
      <c r="AA128" s="166"/>
      <c r="AB128" s="166"/>
      <c r="AC128" s="166"/>
      <c r="AD128" s="166"/>
      <c r="AE128" s="166"/>
      <c r="AF128" s="166"/>
      <c r="AG128" s="166" t="s">
        <v>219</v>
      </c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22.5" outlineLevel="2">
      <c r="A129" s="167"/>
      <c r="B129" s="168"/>
      <c r="C129" s="185" t="s">
        <v>1393</v>
      </c>
      <c r="D129" s="186"/>
      <c r="E129" s="187">
        <v>78.66</v>
      </c>
      <c r="F129" s="164"/>
      <c r="G129" s="164"/>
      <c r="H129" s="164"/>
      <c r="I129" s="164"/>
      <c r="J129" s="164"/>
      <c r="K129" s="164"/>
      <c r="L129" s="164"/>
      <c r="M129" s="164"/>
      <c r="N129" s="165"/>
      <c r="O129" s="165"/>
      <c r="P129" s="165"/>
      <c r="Q129" s="165"/>
      <c r="R129" s="164"/>
      <c r="S129" s="164"/>
      <c r="T129" s="164"/>
      <c r="U129" s="164"/>
      <c r="V129" s="164"/>
      <c r="W129" s="164"/>
      <c r="X129" s="164"/>
      <c r="Y129" s="164"/>
      <c r="Z129" s="166"/>
      <c r="AA129" s="166"/>
      <c r="AB129" s="166"/>
      <c r="AC129" s="166"/>
      <c r="AD129" s="166"/>
      <c r="AE129" s="166"/>
      <c r="AF129" s="166"/>
      <c r="AG129" s="166" t="s">
        <v>228</v>
      </c>
      <c r="AH129" s="166">
        <v>0</v>
      </c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12.75" outlineLevel="3">
      <c r="A130" s="167"/>
      <c r="B130" s="168"/>
      <c r="C130" s="185" t="s">
        <v>1394</v>
      </c>
      <c r="D130" s="186"/>
      <c r="E130" s="187">
        <v>41.68</v>
      </c>
      <c r="F130" s="164"/>
      <c r="G130" s="164"/>
      <c r="H130" s="164"/>
      <c r="I130" s="164"/>
      <c r="J130" s="164"/>
      <c r="K130" s="164"/>
      <c r="L130" s="164"/>
      <c r="M130" s="164"/>
      <c r="N130" s="165"/>
      <c r="O130" s="165"/>
      <c r="P130" s="165"/>
      <c r="Q130" s="165"/>
      <c r="R130" s="164"/>
      <c r="S130" s="164"/>
      <c r="T130" s="164"/>
      <c r="U130" s="164"/>
      <c r="V130" s="164"/>
      <c r="W130" s="164"/>
      <c r="X130" s="164"/>
      <c r="Y130" s="164"/>
      <c r="Z130" s="166"/>
      <c r="AA130" s="166"/>
      <c r="AB130" s="166"/>
      <c r="AC130" s="166"/>
      <c r="AD130" s="166"/>
      <c r="AE130" s="166"/>
      <c r="AF130" s="166"/>
      <c r="AG130" s="166" t="s">
        <v>228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12.75" outlineLevel="1">
      <c r="A131" s="156">
        <v>44</v>
      </c>
      <c r="B131" s="157" t="s">
        <v>1395</v>
      </c>
      <c r="C131" s="158" t="s">
        <v>1396</v>
      </c>
      <c r="D131" s="159" t="s">
        <v>295</v>
      </c>
      <c r="E131" s="160">
        <v>16.15</v>
      </c>
      <c r="F131" s="161"/>
      <c r="G131" s="162">
        <f>ROUND(E131*F131,2)</f>
        <v>0</v>
      </c>
      <c r="H131" s="163">
        <v>361.32</v>
      </c>
      <c r="I131" s="164">
        <f>ROUND(E131*H131,2)</f>
        <v>5835.32</v>
      </c>
      <c r="J131" s="163">
        <v>24.68</v>
      </c>
      <c r="K131" s="164">
        <f>ROUND(E131*J131,2)</f>
        <v>398.58</v>
      </c>
      <c r="L131" s="164">
        <v>21</v>
      </c>
      <c r="M131" s="164">
        <f>G131*(1+L131/100)</f>
        <v>0</v>
      </c>
      <c r="N131" s="165">
        <v>0.00023</v>
      </c>
      <c r="O131" s="165">
        <f>ROUND(E131*N131,2)</f>
        <v>0</v>
      </c>
      <c r="P131" s="165">
        <v>0</v>
      </c>
      <c r="Q131" s="165">
        <f>ROUND(E131*P131,2)</f>
        <v>0</v>
      </c>
      <c r="R131" s="164"/>
      <c r="S131" s="164" t="s">
        <v>196</v>
      </c>
      <c r="T131" s="164" t="s">
        <v>196</v>
      </c>
      <c r="U131" s="164">
        <v>0.05</v>
      </c>
      <c r="V131" s="164">
        <f>ROUND(E131*U131,2)</f>
        <v>0.81</v>
      </c>
      <c r="W131" s="164"/>
      <c r="X131" s="164" t="s">
        <v>218</v>
      </c>
      <c r="Y131" s="164" t="s">
        <v>199</v>
      </c>
      <c r="Z131" s="166"/>
      <c r="AA131" s="166"/>
      <c r="AB131" s="166"/>
      <c r="AC131" s="166"/>
      <c r="AD131" s="166"/>
      <c r="AE131" s="166"/>
      <c r="AF131" s="166"/>
      <c r="AG131" s="166" t="s">
        <v>219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2">
      <c r="A132" s="167"/>
      <c r="B132" s="168"/>
      <c r="C132" s="185" t="s">
        <v>1371</v>
      </c>
      <c r="D132" s="186"/>
      <c r="E132" s="187">
        <v>16.15</v>
      </c>
      <c r="F132" s="164"/>
      <c r="G132" s="164"/>
      <c r="H132" s="164"/>
      <c r="I132" s="164"/>
      <c r="J132" s="164"/>
      <c r="K132" s="164"/>
      <c r="L132" s="164"/>
      <c r="M132" s="164"/>
      <c r="N132" s="165"/>
      <c r="O132" s="165"/>
      <c r="P132" s="165"/>
      <c r="Q132" s="165"/>
      <c r="R132" s="164"/>
      <c r="S132" s="164"/>
      <c r="T132" s="164"/>
      <c r="U132" s="164"/>
      <c r="V132" s="164"/>
      <c r="W132" s="164"/>
      <c r="X132" s="164"/>
      <c r="Y132" s="164"/>
      <c r="Z132" s="166"/>
      <c r="AA132" s="166"/>
      <c r="AB132" s="166"/>
      <c r="AC132" s="166"/>
      <c r="AD132" s="166"/>
      <c r="AE132" s="166"/>
      <c r="AF132" s="166"/>
      <c r="AG132" s="166" t="s">
        <v>228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12.75" outlineLevel="1">
      <c r="A133" s="156">
        <v>45</v>
      </c>
      <c r="B133" s="157" t="s">
        <v>1397</v>
      </c>
      <c r="C133" s="158" t="s">
        <v>1398</v>
      </c>
      <c r="D133" s="159" t="s">
        <v>295</v>
      </c>
      <c r="E133" s="160">
        <v>16.15</v>
      </c>
      <c r="F133" s="161"/>
      <c r="G133" s="162">
        <f>ROUND(E133*F133,2)</f>
        <v>0</v>
      </c>
      <c r="H133" s="163">
        <v>0</v>
      </c>
      <c r="I133" s="164">
        <f>ROUND(E133*H133,2)</f>
        <v>0</v>
      </c>
      <c r="J133" s="163">
        <v>90</v>
      </c>
      <c r="K133" s="164">
        <f>ROUND(E133*J133,2)</f>
        <v>1453.5</v>
      </c>
      <c r="L133" s="164">
        <v>21</v>
      </c>
      <c r="M133" s="164">
        <f>G133*(1+L133/100)</f>
        <v>0</v>
      </c>
      <c r="N133" s="165">
        <v>0</v>
      </c>
      <c r="O133" s="165">
        <f>ROUND(E133*N133,2)</f>
        <v>0</v>
      </c>
      <c r="P133" s="165">
        <v>0</v>
      </c>
      <c r="Q133" s="165">
        <f>ROUND(E133*P133,2)</f>
        <v>0</v>
      </c>
      <c r="R133" s="164"/>
      <c r="S133" s="164" t="s">
        <v>209</v>
      </c>
      <c r="T133" s="164" t="s">
        <v>197</v>
      </c>
      <c r="U133" s="164">
        <v>0</v>
      </c>
      <c r="V133" s="164">
        <f>ROUND(E133*U133,2)</f>
        <v>0</v>
      </c>
      <c r="W133" s="164"/>
      <c r="X133" s="164" t="s">
        <v>218</v>
      </c>
      <c r="Y133" s="164" t="s">
        <v>199</v>
      </c>
      <c r="Z133" s="166"/>
      <c r="AA133" s="166"/>
      <c r="AB133" s="166"/>
      <c r="AC133" s="166"/>
      <c r="AD133" s="166"/>
      <c r="AE133" s="166"/>
      <c r="AF133" s="166"/>
      <c r="AG133" s="166" t="s">
        <v>219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ht="12.75" outlineLevel="2">
      <c r="A134" s="167"/>
      <c r="B134" s="168"/>
      <c r="C134" s="185" t="s">
        <v>1371</v>
      </c>
      <c r="D134" s="186"/>
      <c r="E134" s="187">
        <v>16.15</v>
      </c>
      <c r="F134" s="164"/>
      <c r="G134" s="164"/>
      <c r="H134" s="164"/>
      <c r="I134" s="164"/>
      <c r="J134" s="164"/>
      <c r="K134" s="164"/>
      <c r="L134" s="164"/>
      <c r="M134" s="164"/>
      <c r="N134" s="165"/>
      <c r="O134" s="165"/>
      <c r="P134" s="165"/>
      <c r="Q134" s="165"/>
      <c r="R134" s="164"/>
      <c r="S134" s="164"/>
      <c r="T134" s="164"/>
      <c r="U134" s="164"/>
      <c r="V134" s="164"/>
      <c r="W134" s="164"/>
      <c r="X134" s="164"/>
      <c r="Y134" s="164"/>
      <c r="Z134" s="166"/>
      <c r="AA134" s="166"/>
      <c r="AB134" s="166"/>
      <c r="AC134" s="166"/>
      <c r="AD134" s="166"/>
      <c r="AE134" s="166"/>
      <c r="AF134" s="166"/>
      <c r="AG134" s="166" t="s">
        <v>228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33" ht="12.75">
      <c r="A135" s="147" t="s">
        <v>191</v>
      </c>
      <c r="B135" s="148" t="s">
        <v>94</v>
      </c>
      <c r="C135" s="149" t="s">
        <v>95</v>
      </c>
      <c r="D135" s="150"/>
      <c r="E135" s="151"/>
      <c r="F135" s="152"/>
      <c r="G135" s="153">
        <f>SUMIF(AG136:AG168,"&lt;&gt;NOR",G136:G168)</f>
        <v>0</v>
      </c>
      <c r="H135" s="154"/>
      <c r="I135" s="154">
        <f>SUM(I136:I168)</f>
        <v>0</v>
      </c>
      <c r="J135" s="154"/>
      <c r="K135" s="154">
        <f>SUM(K136:K168)</f>
        <v>310700</v>
      </c>
      <c r="L135" s="154"/>
      <c r="M135" s="154">
        <f>SUM(M136:M168)</f>
        <v>0</v>
      </c>
      <c r="N135" s="155"/>
      <c r="O135" s="155">
        <f>SUM(O136:O168)</f>
        <v>0</v>
      </c>
      <c r="P135" s="155"/>
      <c r="Q135" s="155">
        <f>SUM(Q136:Q168)</f>
        <v>0</v>
      </c>
      <c r="R135" s="154"/>
      <c r="S135" s="154"/>
      <c r="T135" s="154"/>
      <c r="U135" s="154"/>
      <c r="V135" s="154">
        <f>SUM(V136:V168)</f>
        <v>0</v>
      </c>
      <c r="W135" s="154"/>
      <c r="X135" s="154"/>
      <c r="Y135" s="154"/>
      <c r="AG135" s="1" t="s">
        <v>192</v>
      </c>
    </row>
    <row r="136" spans="1:60" ht="12.75" outlineLevel="1">
      <c r="A136" s="170">
        <v>46</v>
      </c>
      <c r="B136" s="171" t="s">
        <v>1399</v>
      </c>
      <c r="C136" s="172" t="s">
        <v>1400</v>
      </c>
      <c r="D136" s="173" t="s">
        <v>275</v>
      </c>
      <c r="E136" s="174">
        <v>1</v>
      </c>
      <c r="F136" s="175"/>
      <c r="G136" s="176">
        <f>ROUND(E136*F136,2)</f>
        <v>0</v>
      </c>
      <c r="H136" s="163">
        <v>0</v>
      </c>
      <c r="I136" s="164">
        <f>ROUND(E136*H136,2)</f>
        <v>0</v>
      </c>
      <c r="J136" s="163">
        <v>3000</v>
      </c>
      <c r="K136" s="164">
        <f>ROUND(E136*J136,2)</f>
        <v>3000</v>
      </c>
      <c r="L136" s="164">
        <v>21</v>
      </c>
      <c r="M136" s="164">
        <f>G136*(1+L136/100)</f>
        <v>0</v>
      </c>
      <c r="N136" s="165">
        <v>0</v>
      </c>
      <c r="O136" s="165">
        <f>ROUND(E136*N136,2)</f>
        <v>0</v>
      </c>
      <c r="P136" s="165">
        <v>0</v>
      </c>
      <c r="Q136" s="165">
        <f>ROUND(E136*P136,2)</f>
        <v>0</v>
      </c>
      <c r="R136" s="164"/>
      <c r="S136" s="164" t="s">
        <v>209</v>
      </c>
      <c r="T136" s="164" t="s">
        <v>197</v>
      </c>
      <c r="U136" s="164">
        <v>0</v>
      </c>
      <c r="V136" s="164">
        <f>ROUND(E136*U136,2)</f>
        <v>0</v>
      </c>
      <c r="W136" s="164"/>
      <c r="X136" s="164" t="s">
        <v>218</v>
      </c>
      <c r="Y136" s="164" t="s">
        <v>199</v>
      </c>
      <c r="Z136" s="166"/>
      <c r="AA136" s="166"/>
      <c r="AB136" s="166"/>
      <c r="AC136" s="166"/>
      <c r="AD136" s="166"/>
      <c r="AE136" s="166"/>
      <c r="AF136" s="166"/>
      <c r="AG136" s="166" t="s">
        <v>219</v>
      </c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12.75" outlineLevel="1">
      <c r="A137" s="156">
        <v>47</v>
      </c>
      <c r="B137" s="157" t="s">
        <v>1401</v>
      </c>
      <c r="C137" s="158" t="s">
        <v>1402</v>
      </c>
      <c r="D137" s="159" t="s">
        <v>275</v>
      </c>
      <c r="E137" s="160">
        <v>1</v>
      </c>
      <c r="F137" s="161"/>
      <c r="G137" s="162">
        <f>ROUND(E137*F137,2)</f>
        <v>0</v>
      </c>
      <c r="H137" s="163">
        <v>0</v>
      </c>
      <c r="I137" s="164">
        <f>ROUND(E137*H137,2)</f>
        <v>0</v>
      </c>
      <c r="J137" s="163">
        <v>149600</v>
      </c>
      <c r="K137" s="164">
        <f>ROUND(E137*J137,2)</f>
        <v>149600</v>
      </c>
      <c r="L137" s="164">
        <v>21</v>
      </c>
      <c r="M137" s="164">
        <f>G137*(1+L137/100)</f>
        <v>0</v>
      </c>
      <c r="N137" s="165">
        <v>0</v>
      </c>
      <c r="O137" s="165">
        <f>ROUND(E137*N137,2)</f>
        <v>0</v>
      </c>
      <c r="P137" s="165">
        <v>0</v>
      </c>
      <c r="Q137" s="165">
        <f>ROUND(E137*P137,2)</f>
        <v>0</v>
      </c>
      <c r="R137" s="164"/>
      <c r="S137" s="164" t="s">
        <v>209</v>
      </c>
      <c r="T137" s="164" t="s">
        <v>197</v>
      </c>
      <c r="U137" s="164">
        <v>0</v>
      </c>
      <c r="V137" s="164">
        <f>ROUND(E137*U137,2)</f>
        <v>0</v>
      </c>
      <c r="W137" s="164"/>
      <c r="X137" s="164" t="s">
        <v>218</v>
      </c>
      <c r="Y137" s="164" t="s">
        <v>199</v>
      </c>
      <c r="Z137" s="166"/>
      <c r="AA137" s="166"/>
      <c r="AB137" s="166"/>
      <c r="AC137" s="166"/>
      <c r="AD137" s="166"/>
      <c r="AE137" s="166"/>
      <c r="AF137" s="166"/>
      <c r="AG137" s="166" t="s">
        <v>219</v>
      </c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ht="12.4" customHeight="1" outlineLevel="2">
      <c r="A138" s="167"/>
      <c r="B138" s="168"/>
      <c r="C138" s="238" t="s">
        <v>1733</v>
      </c>
      <c r="D138" s="238"/>
      <c r="E138" s="238"/>
      <c r="F138" s="238"/>
      <c r="G138" s="238"/>
      <c r="H138" s="164"/>
      <c r="I138" s="164"/>
      <c r="J138" s="164"/>
      <c r="K138" s="164"/>
      <c r="L138" s="164"/>
      <c r="M138" s="164"/>
      <c r="N138" s="165"/>
      <c r="O138" s="165"/>
      <c r="P138" s="165"/>
      <c r="Q138" s="165"/>
      <c r="R138" s="164"/>
      <c r="S138" s="164"/>
      <c r="T138" s="164"/>
      <c r="U138" s="164"/>
      <c r="V138" s="164"/>
      <c r="W138" s="164"/>
      <c r="X138" s="164"/>
      <c r="Y138" s="164"/>
      <c r="Z138" s="166"/>
      <c r="AA138" s="166"/>
      <c r="AB138" s="166"/>
      <c r="AC138" s="166"/>
      <c r="AD138" s="166"/>
      <c r="AE138" s="166"/>
      <c r="AF138" s="166"/>
      <c r="AG138" s="166" t="s">
        <v>202</v>
      </c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ht="22.5" customHeight="1" outlineLevel="3">
      <c r="A139" s="167"/>
      <c r="B139" s="168"/>
      <c r="C139" s="239" t="s">
        <v>1732</v>
      </c>
      <c r="D139" s="239"/>
      <c r="E139" s="239"/>
      <c r="F139" s="239"/>
      <c r="G139" s="239"/>
      <c r="H139" s="164"/>
      <c r="I139" s="164"/>
      <c r="J139" s="164"/>
      <c r="K139" s="164"/>
      <c r="L139" s="164"/>
      <c r="M139" s="164"/>
      <c r="N139" s="165"/>
      <c r="O139" s="165"/>
      <c r="P139" s="165"/>
      <c r="Q139" s="165"/>
      <c r="R139" s="164"/>
      <c r="S139" s="164"/>
      <c r="T139" s="164"/>
      <c r="U139" s="164"/>
      <c r="V139" s="164"/>
      <c r="W139" s="164"/>
      <c r="X139" s="164"/>
      <c r="Y139" s="164"/>
      <c r="Z139" s="166"/>
      <c r="AA139" s="166"/>
      <c r="AB139" s="166"/>
      <c r="AC139" s="166"/>
      <c r="AD139" s="166"/>
      <c r="AE139" s="166"/>
      <c r="AF139" s="166"/>
      <c r="AG139" s="166" t="s">
        <v>202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ht="12.75" customHeight="1" outlineLevel="3">
      <c r="A140" s="167"/>
      <c r="B140" s="168"/>
      <c r="C140" s="232" t="s">
        <v>1718</v>
      </c>
      <c r="D140" s="232"/>
      <c r="E140" s="232"/>
      <c r="F140" s="232"/>
      <c r="G140" s="232"/>
      <c r="H140" s="164"/>
      <c r="I140" s="164"/>
      <c r="J140" s="164"/>
      <c r="K140" s="164"/>
      <c r="L140" s="164"/>
      <c r="M140" s="164"/>
      <c r="N140" s="165"/>
      <c r="O140" s="165"/>
      <c r="P140" s="165"/>
      <c r="Q140" s="165"/>
      <c r="R140" s="164"/>
      <c r="S140" s="164"/>
      <c r="T140" s="164"/>
      <c r="U140" s="164"/>
      <c r="V140" s="164"/>
      <c r="W140" s="164"/>
      <c r="X140" s="164"/>
      <c r="Y140" s="164"/>
      <c r="Z140" s="166"/>
      <c r="AA140" s="166"/>
      <c r="AB140" s="166"/>
      <c r="AC140" s="166"/>
      <c r="AD140" s="166"/>
      <c r="AE140" s="166"/>
      <c r="AF140" s="166"/>
      <c r="AG140" s="166" t="s">
        <v>202</v>
      </c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ht="21" customHeight="1" outlineLevel="3">
      <c r="A141" s="167"/>
      <c r="B141" s="168"/>
      <c r="C141" s="232" t="s">
        <v>1724</v>
      </c>
      <c r="D141" s="232"/>
      <c r="E141" s="232"/>
      <c r="F141" s="232"/>
      <c r="G141" s="232"/>
      <c r="H141" s="164"/>
      <c r="I141" s="164"/>
      <c r="J141" s="164"/>
      <c r="K141" s="164"/>
      <c r="L141" s="164"/>
      <c r="M141" s="164"/>
      <c r="N141" s="165"/>
      <c r="O141" s="165"/>
      <c r="P141" s="165"/>
      <c r="Q141" s="165"/>
      <c r="R141" s="164"/>
      <c r="S141" s="164"/>
      <c r="T141" s="164"/>
      <c r="U141" s="164"/>
      <c r="V141" s="164"/>
      <c r="W141" s="164"/>
      <c r="X141" s="164"/>
      <c r="Y141" s="164"/>
      <c r="Z141" s="166"/>
      <c r="AA141" s="166"/>
      <c r="AB141" s="166"/>
      <c r="AC141" s="166"/>
      <c r="AD141" s="166"/>
      <c r="AE141" s="166"/>
      <c r="AF141" s="166"/>
      <c r="AG141" s="166" t="s">
        <v>202</v>
      </c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9" t="str">
        <f>C141</f>
        <v xml:space="preserve"> - křídlo s prosvětlovacím pruhem v AL zasklívacím rámu výšky 750 mm, tepelně izolované, dveře otevíravé 940x1955 mm s nízkým prahem prahu, klika/klika a samozavírač</v>
      </c>
      <c r="BB141" s="166"/>
      <c r="BC141" s="166"/>
      <c r="BD141" s="166"/>
      <c r="BE141" s="166"/>
      <c r="BF141" s="166"/>
      <c r="BG141" s="166"/>
      <c r="BH141" s="166"/>
    </row>
    <row r="142" spans="1:60" ht="21" customHeight="1" outlineLevel="3">
      <c r="A142" s="167"/>
      <c r="B142" s="168"/>
      <c r="C142" s="232" t="s">
        <v>1723</v>
      </c>
      <c r="D142" s="232"/>
      <c r="E142" s="232"/>
      <c r="F142" s="232"/>
      <c r="G142" s="232"/>
      <c r="H142" s="164"/>
      <c r="I142" s="164"/>
      <c r="J142" s="164"/>
      <c r="K142" s="164"/>
      <c r="L142" s="164"/>
      <c r="M142" s="164"/>
      <c r="N142" s="165"/>
      <c r="O142" s="165"/>
      <c r="P142" s="165"/>
      <c r="Q142" s="165"/>
      <c r="R142" s="164"/>
      <c r="S142" s="164"/>
      <c r="T142" s="164"/>
      <c r="U142" s="164"/>
      <c r="V142" s="164"/>
      <c r="W142" s="164"/>
      <c r="X142" s="164"/>
      <c r="Y142" s="164"/>
      <c r="Z142" s="166"/>
      <c r="AA142" s="166"/>
      <c r="AB142" s="166"/>
      <c r="AC142" s="166"/>
      <c r="AD142" s="166"/>
      <c r="AE142" s="166"/>
      <c r="AF142" s="166"/>
      <c r="AG142" s="166" t="s">
        <v>202</v>
      </c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ht="12" customHeight="1" outlineLevel="3">
      <c r="A143" s="167"/>
      <c r="B143" s="168"/>
      <c r="C143" s="232" t="s">
        <v>1728</v>
      </c>
      <c r="D143" s="232"/>
      <c r="E143" s="232"/>
      <c r="F143" s="232"/>
      <c r="G143" s="232"/>
      <c r="H143" s="164"/>
      <c r="I143" s="164"/>
      <c r="J143" s="164"/>
      <c r="K143" s="164"/>
      <c r="L143" s="164"/>
      <c r="M143" s="164"/>
      <c r="N143" s="165"/>
      <c r="O143" s="165"/>
      <c r="P143" s="165"/>
      <c r="Q143" s="165"/>
      <c r="R143" s="164"/>
      <c r="S143" s="164"/>
      <c r="T143" s="164"/>
      <c r="U143" s="164"/>
      <c r="V143" s="164"/>
      <c r="W143" s="164"/>
      <c r="X143" s="164"/>
      <c r="Y143" s="164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ht="23.25" customHeight="1" outlineLevel="3">
      <c r="A144" s="167"/>
      <c r="B144" s="168"/>
      <c r="C144" s="232" t="s">
        <v>1725</v>
      </c>
      <c r="D144" s="232"/>
      <c r="E144" s="232"/>
      <c r="F144" s="232"/>
      <c r="G144" s="232"/>
      <c r="H144" s="164"/>
      <c r="I144" s="164"/>
      <c r="J144" s="164"/>
      <c r="K144" s="164"/>
      <c r="L144" s="164"/>
      <c r="M144" s="164"/>
      <c r="N144" s="165"/>
      <c r="O144" s="165"/>
      <c r="P144" s="165"/>
      <c r="Q144" s="165"/>
      <c r="R144" s="164"/>
      <c r="S144" s="164"/>
      <c r="T144" s="164"/>
      <c r="U144" s="164"/>
      <c r="V144" s="164"/>
      <c r="W144" s="164"/>
      <c r="X144" s="164"/>
      <c r="Y144" s="164"/>
      <c r="Z144" s="166"/>
      <c r="AA144" s="166"/>
      <c r="AB144" s="166"/>
      <c r="AC144" s="166"/>
      <c r="AD144" s="166"/>
      <c r="AE144" s="166"/>
      <c r="AF144" s="166"/>
      <c r="AG144" s="166" t="s">
        <v>202</v>
      </c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12.4" customHeight="1" outlineLevel="3">
      <c r="A145" s="167"/>
      <c r="B145" s="168"/>
      <c r="C145" s="232" t="s">
        <v>1726</v>
      </c>
      <c r="D145" s="232"/>
      <c r="E145" s="232"/>
      <c r="F145" s="232"/>
      <c r="G145" s="232"/>
      <c r="H145" s="164"/>
      <c r="I145" s="164"/>
      <c r="J145" s="164"/>
      <c r="K145" s="164"/>
      <c r="L145" s="164"/>
      <c r="M145" s="164"/>
      <c r="N145" s="165"/>
      <c r="O145" s="165"/>
      <c r="P145" s="165"/>
      <c r="Q145" s="165"/>
      <c r="R145" s="164"/>
      <c r="S145" s="164"/>
      <c r="T145" s="164"/>
      <c r="U145" s="164"/>
      <c r="V145" s="164"/>
      <c r="W145" s="164"/>
      <c r="X145" s="164"/>
      <c r="Y145" s="164"/>
      <c r="Z145" s="166"/>
      <c r="AA145" s="166"/>
      <c r="AB145" s="166"/>
      <c r="AC145" s="166"/>
      <c r="AD145" s="166"/>
      <c r="AE145" s="166"/>
      <c r="AF145" s="166"/>
      <c r="AG145" s="166" t="s">
        <v>202</v>
      </c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ht="12.4" customHeight="1" outlineLevel="3">
      <c r="A146" s="167"/>
      <c r="B146" s="168"/>
      <c r="C146" s="232" t="s">
        <v>1719</v>
      </c>
      <c r="D146" s="232"/>
      <c r="E146" s="232"/>
      <c r="F146" s="232"/>
      <c r="G146" s="232"/>
      <c r="H146" s="164"/>
      <c r="I146" s="164"/>
      <c r="J146" s="164"/>
      <c r="K146" s="164"/>
      <c r="L146" s="164"/>
      <c r="M146" s="164"/>
      <c r="N146" s="165"/>
      <c r="O146" s="165"/>
      <c r="P146" s="165"/>
      <c r="Q146" s="165"/>
      <c r="R146" s="164"/>
      <c r="S146" s="164"/>
      <c r="T146" s="164"/>
      <c r="U146" s="164"/>
      <c r="V146" s="164"/>
      <c r="W146" s="164"/>
      <c r="X146" s="164"/>
      <c r="Y146" s="164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ht="12.4" customHeight="1" outlineLevel="3">
      <c r="A147" s="167"/>
      <c r="B147" s="168"/>
      <c r="C147" s="232" t="s">
        <v>1722</v>
      </c>
      <c r="D147" s="232"/>
      <c r="E147" s="232"/>
      <c r="F147" s="232"/>
      <c r="G147" s="232"/>
      <c r="H147" s="164"/>
      <c r="I147" s="164"/>
      <c r="J147" s="164"/>
      <c r="K147" s="164"/>
      <c r="L147" s="164"/>
      <c r="M147" s="164"/>
      <c r="N147" s="165"/>
      <c r="O147" s="165"/>
      <c r="P147" s="165"/>
      <c r="Q147" s="165"/>
      <c r="R147" s="164"/>
      <c r="S147" s="164"/>
      <c r="T147" s="164"/>
      <c r="U147" s="164"/>
      <c r="V147" s="164"/>
      <c r="W147" s="164"/>
      <c r="X147" s="164"/>
      <c r="Y147" s="164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ht="27" customHeight="1" outlineLevel="3">
      <c r="A148" s="167"/>
      <c r="B148" s="168"/>
      <c r="C148" s="232" t="s">
        <v>1729</v>
      </c>
      <c r="D148" s="232"/>
      <c r="E148" s="232"/>
      <c r="F148" s="232"/>
      <c r="G148" s="232"/>
      <c r="H148" s="164"/>
      <c r="I148" s="164"/>
      <c r="J148" s="164"/>
      <c r="K148" s="164"/>
      <c r="L148" s="164"/>
      <c r="M148" s="164"/>
      <c r="N148" s="165"/>
      <c r="O148" s="165"/>
      <c r="P148" s="165"/>
      <c r="Q148" s="165"/>
      <c r="R148" s="164"/>
      <c r="S148" s="164"/>
      <c r="T148" s="164"/>
      <c r="U148" s="164"/>
      <c r="V148" s="164"/>
      <c r="W148" s="164"/>
      <c r="X148" s="164"/>
      <c r="Y148" s="164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ht="12.4" customHeight="1" outlineLevel="3">
      <c r="A149" s="167"/>
      <c r="B149" s="168"/>
      <c r="C149" s="232" t="s">
        <v>1720</v>
      </c>
      <c r="D149" s="232"/>
      <c r="E149" s="232"/>
      <c r="F149" s="232"/>
      <c r="G149" s="232"/>
      <c r="H149" s="164"/>
      <c r="I149" s="164"/>
      <c r="J149" s="164"/>
      <c r="K149" s="164"/>
      <c r="L149" s="164"/>
      <c r="M149" s="164"/>
      <c r="N149" s="165"/>
      <c r="O149" s="165"/>
      <c r="P149" s="165"/>
      <c r="Q149" s="165"/>
      <c r="R149" s="164"/>
      <c r="S149" s="164"/>
      <c r="T149" s="164"/>
      <c r="U149" s="164"/>
      <c r="V149" s="164"/>
      <c r="W149" s="164"/>
      <c r="X149" s="164"/>
      <c r="Y149" s="164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ht="12.4" customHeight="1" outlineLevel="3">
      <c r="A150" s="167"/>
      <c r="B150" s="168"/>
      <c r="C150" s="232" t="s">
        <v>1727</v>
      </c>
      <c r="D150" s="232"/>
      <c r="E150" s="232"/>
      <c r="F150" s="232"/>
      <c r="G150" s="232"/>
      <c r="H150" s="164"/>
      <c r="I150" s="164"/>
      <c r="J150" s="164"/>
      <c r="K150" s="164"/>
      <c r="L150" s="164"/>
      <c r="M150" s="164"/>
      <c r="N150" s="165"/>
      <c r="O150" s="165"/>
      <c r="P150" s="165"/>
      <c r="Q150" s="165"/>
      <c r="R150" s="164"/>
      <c r="S150" s="164"/>
      <c r="T150" s="164"/>
      <c r="U150" s="164"/>
      <c r="V150" s="164"/>
      <c r="W150" s="164"/>
      <c r="X150" s="164"/>
      <c r="Y150" s="164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ht="12.4" customHeight="1" outlineLevel="3">
      <c r="A151" s="167"/>
      <c r="B151" s="168"/>
      <c r="C151" s="232" t="s">
        <v>1721</v>
      </c>
      <c r="D151" s="232"/>
      <c r="E151" s="232"/>
      <c r="F151" s="232"/>
      <c r="G151" s="232"/>
      <c r="H151" s="164"/>
      <c r="I151" s="164"/>
      <c r="J151" s="164"/>
      <c r="K151" s="164"/>
      <c r="L151" s="164"/>
      <c r="M151" s="164"/>
      <c r="N151" s="165"/>
      <c r="O151" s="165"/>
      <c r="P151" s="165"/>
      <c r="Q151" s="165"/>
      <c r="R151" s="164"/>
      <c r="S151" s="164"/>
      <c r="T151" s="164"/>
      <c r="U151" s="164"/>
      <c r="V151" s="164"/>
      <c r="W151" s="164"/>
      <c r="X151" s="164"/>
      <c r="Y151" s="164"/>
      <c r="Z151" s="166"/>
      <c r="AA151" s="166"/>
      <c r="AB151" s="166"/>
      <c r="AC151" s="166"/>
      <c r="AD151" s="166"/>
      <c r="AE151" s="166"/>
      <c r="AF151" s="166"/>
      <c r="AG151" s="166" t="s">
        <v>202</v>
      </c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12.75" outlineLevel="1">
      <c r="A152" s="156">
        <v>48</v>
      </c>
      <c r="B152" s="157" t="s">
        <v>1404</v>
      </c>
      <c r="C152" s="158" t="s">
        <v>1405</v>
      </c>
      <c r="D152" s="159" t="s">
        <v>275</v>
      </c>
      <c r="E152" s="160">
        <v>1</v>
      </c>
      <c r="F152" s="161"/>
      <c r="G152" s="162">
        <f>ROUND(E152*F152,2)</f>
        <v>0</v>
      </c>
      <c r="H152" s="163">
        <v>0</v>
      </c>
      <c r="I152" s="164">
        <f>ROUND(E152*H152,2)</f>
        <v>0</v>
      </c>
      <c r="J152" s="163">
        <v>148100</v>
      </c>
      <c r="K152" s="164">
        <f>ROUND(E152*J152,2)</f>
        <v>148100</v>
      </c>
      <c r="L152" s="164">
        <v>21</v>
      </c>
      <c r="M152" s="164">
        <f>G152*(1+L152/100)</f>
        <v>0</v>
      </c>
      <c r="N152" s="165">
        <v>0</v>
      </c>
      <c r="O152" s="165">
        <f>ROUND(E152*N152,2)</f>
        <v>0</v>
      </c>
      <c r="P152" s="165">
        <v>0</v>
      </c>
      <c r="Q152" s="165">
        <f>ROUND(E152*P152,2)</f>
        <v>0</v>
      </c>
      <c r="R152" s="164"/>
      <c r="S152" s="164" t="s">
        <v>209</v>
      </c>
      <c r="T152" s="164" t="s">
        <v>197</v>
      </c>
      <c r="U152" s="164">
        <v>0</v>
      </c>
      <c r="V152" s="164">
        <f>ROUND(E152*U152,2)</f>
        <v>0</v>
      </c>
      <c r="W152" s="164"/>
      <c r="X152" s="164" t="s">
        <v>218</v>
      </c>
      <c r="Y152" s="164" t="s">
        <v>199</v>
      </c>
      <c r="Z152" s="166"/>
      <c r="AA152" s="166"/>
      <c r="AB152" s="166"/>
      <c r="AC152" s="166"/>
      <c r="AD152" s="166"/>
      <c r="AE152" s="166"/>
      <c r="AF152" s="166"/>
      <c r="AG152" s="166" t="s">
        <v>219</v>
      </c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ht="12.4" customHeight="1" outlineLevel="2">
      <c r="A153" s="167"/>
      <c r="B153" s="168"/>
      <c r="C153" s="238" t="s">
        <v>1734</v>
      </c>
      <c r="D153" s="238"/>
      <c r="E153" s="238"/>
      <c r="F153" s="238"/>
      <c r="G153" s="238"/>
      <c r="H153" s="164"/>
      <c r="I153" s="164"/>
      <c r="J153" s="164"/>
      <c r="K153" s="164"/>
      <c r="L153" s="164"/>
      <c r="M153" s="164"/>
      <c r="N153" s="165"/>
      <c r="O153" s="165"/>
      <c r="P153" s="165"/>
      <c r="Q153" s="165"/>
      <c r="R153" s="164"/>
      <c r="S153" s="164"/>
      <c r="T153" s="164"/>
      <c r="U153" s="164"/>
      <c r="V153" s="164"/>
      <c r="W153" s="164"/>
      <c r="X153" s="164"/>
      <c r="Y153" s="164"/>
      <c r="Z153" s="166"/>
      <c r="AA153" s="166"/>
      <c r="AB153" s="166"/>
      <c r="AC153" s="166"/>
      <c r="AD153" s="166"/>
      <c r="AE153" s="166"/>
      <c r="AF153" s="166"/>
      <c r="AG153" s="166" t="s">
        <v>202</v>
      </c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22.5" customHeight="1" outlineLevel="2">
      <c r="A154" s="167"/>
      <c r="B154" s="168"/>
      <c r="C154" s="232" t="s">
        <v>1730</v>
      </c>
      <c r="D154" s="232"/>
      <c r="E154" s="232"/>
      <c r="F154" s="232"/>
      <c r="G154" s="232"/>
      <c r="H154" s="164"/>
      <c r="I154" s="164"/>
      <c r="J154" s="164"/>
      <c r="K154" s="164"/>
      <c r="L154" s="164"/>
      <c r="M154" s="164"/>
      <c r="N154" s="165"/>
      <c r="O154" s="165"/>
      <c r="P154" s="165"/>
      <c r="Q154" s="165"/>
      <c r="R154" s="164"/>
      <c r="S154" s="164"/>
      <c r="T154" s="164"/>
      <c r="U154" s="164"/>
      <c r="V154" s="164"/>
      <c r="W154" s="164"/>
      <c r="X154" s="164"/>
      <c r="Y154" s="164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ht="25.5" customHeight="1" outlineLevel="2">
      <c r="A155" s="167"/>
      <c r="B155" s="168"/>
      <c r="C155" s="239" t="s">
        <v>1732</v>
      </c>
      <c r="D155" s="239"/>
      <c r="E155" s="239"/>
      <c r="F155" s="239"/>
      <c r="G155" s="239"/>
      <c r="H155" s="164"/>
      <c r="I155" s="164"/>
      <c r="J155" s="164"/>
      <c r="K155" s="164"/>
      <c r="L155" s="164"/>
      <c r="M155" s="164"/>
      <c r="N155" s="165"/>
      <c r="O155" s="165"/>
      <c r="P155" s="165"/>
      <c r="Q155" s="165"/>
      <c r="R155" s="164"/>
      <c r="S155" s="164"/>
      <c r="T155" s="164"/>
      <c r="U155" s="164"/>
      <c r="V155" s="164"/>
      <c r="W155" s="164"/>
      <c r="X155" s="164"/>
      <c r="Y155" s="164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ht="12.4" customHeight="1" outlineLevel="2">
      <c r="A156" s="167"/>
      <c r="B156" s="168"/>
      <c r="C156" s="232" t="s">
        <v>1718</v>
      </c>
      <c r="D156" s="232"/>
      <c r="E156" s="232"/>
      <c r="F156" s="232"/>
      <c r="G156" s="232"/>
      <c r="H156" s="164"/>
      <c r="I156" s="164"/>
      <c r="J156" s="164"/>
      <c r="K156" s="164"/>
      <c r="L156" s="164"/>
      <c r="M156" s="164"/>
      <c r="N156" s="165"/>
      <c r="O156" s="165"/>
      <c r="P156" s="165"/>
      <c r="Q156" s="165"/>
      <c r="R156" s="164"/>
      <c r="S156" s="164"/>
      <c r="T156" s="164"/>
      <c r="U156" s="164"/>
      <c r="V156" s="164"/>
      <c r="W156" s="164"/>
      <c r="X156" s="164"/>
      <c r="Y156" s="164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ht="12.4" customHeight="1" outlineLevel="2">
      <c r="A157" s="167"/>
      <c r="B157" s="168"/>
      <c r="C157" s="232" t="s">
        <v>1724</v>
      </c>
      <c r="D157" s="232"/>
      <c r="E157" s="232"/>
      <c r="F157" s="232"/>
      <c r="G157" s="232"/>
      <c r="H157" s="164"/>
      <c r="I157" s="164"/>
      <c r="J157" s="164"/>
      <c r="K157" s="164"/>
      <c r="L157" s="164"/>
      <c r="M157" s="164"/>
      <c r="N157" s="165"/>
      <c r="O157" s="165"/>
      <c r="P157" s="165"/>
      <c r="Q157" s="165"/>
      <c r="R157" s="164"/>
      <c r="S157" s="164"/>
      <c r="T157" s="164"/>
      <c r="U157" s="164"/>
      <c r="V157" s="164"/>
      <c r="W157" s="164"/>
      <c r="X157" s="164"/>
      <c r="Y157" s="164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ht="12.4" customHeight="1" outlineLevel="2">
      <c r="A158" s="167"/>
      <c r="B158" s="168"/>
      <c r="C158" s="232" t="s">
        <v>1723</v>
      </c>
      <c r="D158" s="232"/>
      <c r="E158" s="232"/>
      <c r="F158" s="232"/>
      <c r="G158" s="232"/>
      <c r="H158" s="164"/>
      <c r="I158" s="164"/>
      <c r="J158" s="164"/>
      <c r="K158" s="164"/>
      <c r="L158" s="164"/>
      <c r="M158" s="164"/>
      <c r="N158" s="165"/>
      <c r="O158" s="165"/>
      <c r="P158" s="165"/>
      <c r="Q158" s="165"/>
      <c r="R158" s="164"/>
      <c r="S158" s="164"/>
      <c r="T158" s="164"/>
      <c r="U158" s="164"/>
      <c r="V158" s="164"/>
      <c r="W158" s="164"/>
      <c r="X158" s="164"/>
      <c r="Y158" s="164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ht="12.4" customHeight="1" outlineLevel="2">
      <c r="A159" s="167"/>
      <c r="B159" s="168"/>
      <c r="C159" s="232" t="s">
        <v>1728</v>
      </c>
      <c r="D159" s="232"/>
      <c r="E159" s="232"/>
      <c r="F159" s="232"/>
      <c r="G159" s="232"/>
      <c r="H159" s="164"/>
      <c r="I159" s="164"/>
      <c r="J159" s="164"/>
      <c r="K159" s="164"/>
      <c r="L159" s="164"/>
      <c r="M159" s="164"/>
      <c r="N159" s="165"/>
      <c r="O159" s="165"/>
      <c r="P159" s="165"/>
      <c r="Q159" s="165"/>
      <c r="R159" s="164"/>
      <c r="S159" s="164"/>
      <c r="T159" s="164"/>
      <c r="U159" s="164"/>
      <c r="V159" s="164"/>
      <c r="W159" s="164"/>
      <c r="X159" s="164"/>
      <c r="Y159" s="164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ht="12.4" customHeight="1" outlineLevel="2">
      <c r="A160" s="167"/>
      <c r="B160" s="168"/>
      <c r="C160" s="232" t="s">
        <v>1725</v>
      </c>
      <c r="D160" s="232"/>
      <c r="E160" s="232"/>
      <c r="F160" s="232"/>
      <c r="G160" s="232"/>
      <c r="H160" s="164"/>
      <c r="I160" s="164"/>
      <c r="J160" s="164"/>
      <c r="K160" s="164"/>
      <c r="L160" s="164"/>
      <c r="M160" s="164"/>
      <c r="N160" s="165"/>
      <c r="O160" s="165"/>
      <c r="P160" s="165"/>
      <c r="Q160" s="165"/>
      <c r="R160" s="164"/>
      <c r="S160" s="164"/>
      <c r="T160" s="164"/>
      <c r="U160" s="164"/>
      <c r="V160" s="164"/>
      <c r="W160" s="164"/>
      <c r="X160" s="164"/>
      <c r="Y160" s="164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ht="12.75" outlineLevel="3">
      <c r="A161" s="167"/>
      <c r="B161" s="168"/>
      <c r="C161" s="232" t="s">
        <v>1726</v>
      </c>
      <c r="D161" s="232"/>
      <c r="E161" s="232"/>
      <c r="F161" s="232"/>
      <c r="G161" s="232"/>
      <c r="H161" s="164"/>
      <c r="I161" s="164"/>
      <c r="J161" s="164"/>
      <c r="K161" s="164"/>
      <c r="L161" s="164"/>
      <c r="M161" s="164"/>
      <c r="N161" s="165"/>
      <c r="O161" s="165"/>
      <c r="P161" s="165"/>
      <c r="Q161" s="165"/>
      <c r="R161" s="164"/>
      <c r="S161" s="164"/>
      <c r="T161" s="164"/>
      <c r="U161" s="164"/>
      <c r="V161" s="164"/>
      <c r="W161" s="164"/>
      <c r="X161" s="164"/>
      <c r="Y161" s="164"/>
      <c r="Z161" s="166"/>
      <c r="AA161" s="166"/>
      <c r="AB161" s="166"/>
      <c r="AC161" s="166"/>
      <c r="AD161" s="166"/>
      <c r="AE161" s="166"/>
      <c r="AF161" s="166"/>
      <c r="AG161" s="166" t="s">
        <v>202</v>
      </c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ht="12.75" customHeight="1" outlineLevel="3">
      <c r="A162" s="167"/>
      <c r="B162" s="168"/>
      <c r="C162" s="232" t="s">
        <v>1719</v>
      </c>
      <c r="D162" s="232"/>
      <c r="E162" s="232"/>
      <c r="F162" s="232"/>
      <c r="G162" s="232"/>
      <c r="H162" s="164"/>
      <c r="I162" s="164"/>
      <c r="J162" s="164"/>
      <c r="K162" s="164"/>
      <c r="L162" s="164"/>
      <c r="M162" s="164"/>
      <c r="N162" s="165"/>
      <c r="O162" s="165"/>
      <c r="P162" s="165"/>
      <c r="Q162" s="165"/>
      <c r="R162" s="164"/>
      <c r="S162" s="164"/>
      <c r="T162" s="164"/>
      <c r="U162" s="164"/>
      <c r="V162" s="164"/>
      <c r="W162" s="164"/>
      <c r="X162" s="164"/>
      <c r="Y162" s="164"/>
      <c r="Z162" s="166"/>
      <c r="AA162" s="166"/>
      <c r="AB162" s="166"/>
      <c r="AC162" s="166"/>
      <c r="AD162" s="166"/>
      <c r="AE162" s="166"/>
      <c r="AF162" s="166"/>
      <c r="AG162" s="166" t="s">
        <v>202</v>
      </c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ht="14.25" customHeight="1" outlineLevel="3">
      <c r="A163" s="167"/>
      <c r="B163" s="168"/>
      <c r="C163" s="232" t="s">
        <v>1722</v>
      </c>
      <c r="D163" s="232"/>
      <c r="E163" s="232"/>
      <c r="F163" s="232"/>
      <c r="G163" s="232"/>
      <c r="H163" s="164"/>
      <c r="I163" s="164"/>
      <c r="J163" s="164"/>
      <c r="K163" s="164"/>
      <c r="L163" s="164"/>
      <c r="M163" s="164"/>
      <c r="N163" s="165"/>
      <c r="O163" s="165"/>
      <c r="P163" s="165"/>
      <c r="Q163" s="165"/>
      <c r="R163" s="164"/>
      <c r="S163" s="164"/>
      <c r="T163" s="164"/>
      <c r="U163" s="164"/>
      <c r="V163" s="164"/>
      <c r="W163" s="164"/>
      <c r="X163" s="164"/>
      <c r="Y163" s="164"/>
      <c r="Z163" s="166"/>
      <c r="AA163" s="166"/>
      <c r="AB163" s="166"/>
      <c r="AC163" s="166"/>
      <c r="AD163" s="166"/>
      <c r="AE163" s="166"/>
      <c r="AF163" s="166"/>
      <c r="AG163" s="166" t="s">
        <v>202</v>
      </c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9" t="str">
        <f>C163</f>
        <v xml:space="preserve"> - pohon 400 V, 50 Hz, třída ochrany IP 65, doba zapnutí (ED) 60%</v>
      </c>
      <c r="BB163" s="166"/>
      <c r="BC163" s="166"/>
      <c r="BD163" s="166"/>
      <c r="BE163" s="166"/>
      <c r="BF163" s="166"/>
      <c r="BG163" s="166"/>
      <c r="BH163" s="166"/>
    </row>
    <row r="164" spans="1:60" ht="12.4" customHeight="1" outlineLevel="3">
      <c r="A164" s="167"/>
      <c r="B164" s="168"/>
      <c r="C164" s="232" t="s">
        <v>1731</v>
      </c>
      <c r="D164" s="232"/>
      <c r="E164" s="232"/>
      <c r="F164" s="232"/>
      <c r="G164" s="232"/>
      <c r="H164" s="164"/>
      <c r="I164" s="164"/>
      <c r="J164" s="164"/>
      <c r="K164" s="164"/>
      <c r="L164" s="164"/>
      <c r="M164" s="164"/>
      <c r="N164" s="165"/>
      <c r="O164" s="165"/>
      <c r="P164" s="165"/>
      <c r="Q164" s="165"/>
      <c r="R164" s="164"/>
      <c r="S164" s="164"/>
      <c r="T164" s="164"/>
      <c r="U164" s="164"/>
      <c r="V164" s="164"/>
      <c r="W164" s="164"/>
      <c r="X164" s="164"/>
      <c r="Y164" s="164"/>
      <c r="Z164" s="166"/>
      <c r="AA164" s="166"/>
      <c r="AB164" s="166"/>
      <c r="AC164" s="166"/>
      <c r="AD164" s="166"/>
      <c r="AE164" s="166"/>
      <c r="AF164" s="166"/>
      <c r="AG164" s="166" t="s">
        <v>202</v>
      </c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ht="12.4" customHeight="1" outlineLevel="3">
      <c r="A165" s="167"/>
      <c r="B165" s="168"/>
      <c r="C165" s="232" t="s">
        <v>1720</v>
      </c>
      <c r="D165" s="232"/>
      <c r="E165" s="232"/>
      <c r="F165" s="232"/>
      <c r="G165" s="232"/>
      <c r="H165" s="164"/>
      <c r="I165" s="164"/>
      <c r="J165" s="164"/>
      <c r="K165" s="164"/>
      <c r="L165" s="164"/>
      <c r="M165" s="164"/>
      <c r="N165" s="165"/>
      <c r="O165" s="165"/>
      <c r="P165" s="165"/>
      <c r="Q165" s="165"/>
      <c r="R165" s="164"/>
      <c r="S165" s="164"/>
      <c r="T165" s="164"/>
      <c r="U165" s="164"/>
      <c r="V165" s="164"/>
      <c r="W165" s="164"/>
      <c r="X165" s="164"/>
      <c r="Y165" s="164"/>
      <c r="Z165" s="166"/>
      <c r="AA165" s="166"/>
      <c r="AB165" s="166"/>
      <c r="AC165" s="166"/>
      <c r="AD165" s="166"/>
      <c r="AE165" s="166"/>
      <c r="AF165" s="166"/>
      <c r="AG165" s="166" t="s">
        <v>202</v>
      </c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ht="12.4" customHeight="1" outlineLevel="3">
      <c r="A166" s="167"/>
      <c r="B166" s="168"/>
      <c r="C166" s="232" t="s">
        <v>1727</v>
      </c>
      <c r="D166" s="232"/>
      <c r="E166" s="232"/>
      <c r="F166" s="232"/>
      <c r="G166" s="232"/>
      <c r="H166" s="164"/>
      <c r="I166" s="164"/>
      <c r="J166" s="164"/>
      <c r="K166" s="164"/>
      <c r="L166" s="164"/>
      <c r="M166" s="164"/>
      <c r="N166" s="165"/>
      <c r="O166" s="165"/>
      <c r="P166" s="165"/>
      <c r="Q166" s="165"/>
      <c r="R166" s="164"/>
      <c r="S166" s="164"/>
      <c r="T166" s="164"/>
      <c r="U166" s="164"/>
      <c r="V166" s="164"/>
      <c r="W166" s="164"/>
      <c r="X166" s="164"/>
      <c r="Y166" s="164"/>
      <c r="Z166" s="166"/>
      <c r="AA166" s="166"/>
      <c r="AB166" s="166"/>
      <c r="AC166" s="166"/>
      <c r="AD166" s="166"/>
      <c r="AE166" s="166"/>
      <c r="AF166" s="166"/>
      <c r="AG166" s="166" t="s">
        <v>202</v>
      </c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12.4" customHeight="1" outlineLevel="3">
      <c r="A167" s="167"/>
      <c r="B167" s="168"/>
      <c r="C167" s="232" t="s">
        <v>1721</v>
      </c>
      <c r="D167" s="232"/>
      <c r="E167" s="232"/>
      <c r="F167" s="232"/>
      <c r="G167" s="232"/>
      <c r="H167" s="164"/>
      <c r="I167" s="164"/>
      <c r="J167" s="164"/>
      <c r="K167" s="164"/>
      <c r="L167" s="164"/>
      <c r="M167" s="164"/>
      <c r="N167" s="165"/>
      <c r="O167" s="165"/>
      <c r="P167" s="165"/>
      <c r="Q167" s="165"/>
      <c r="R167" s="164"/>
      <c r="S167" s="164"/>
      <c r="T167" s="164"/>
      <c r="U167" s="164"/>
      <c r="V167" s="164"/>
      <c r="W167" s="164"/>
      <c r="X167" s="164"/>
      <c r="Y167" s="164"/>
      <c r="Z167" s="166"/>
      <c r="AA167" s="166"/>
      <c r="AB167" s="166"/>
      <c r="AC167" s="166"/>
      <c r="AD167" s="166"/>
      <c r="AE167" s="166"/>
      <c r="AF167" s="166"/>
      <c r="AG167" s="166" t="s">
        <v>202</v>
      </c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ht="33.75" outlineLevel="1">
      <c r="A168" s="170">
        <v>49</v>
      </c>
      <c r="B168" s="171" t="s">
        <v>1406</v>
      </c>
      <c r="C168" s="172" t="s">
        <v>1407</v>
      </c>
      <c r="D168" s="173" t="s">
        <v>275</v>
      </c>
      <c r="E168" s="174">
        <v>1</v>
      </c>
      <c r="F168" s="175"/>
      <c r="G168" s="176">
        <f>ROUND(E168*F168,2)</f>
        <v>0</v>
      </c>
      <c r="H168" s="163">
        <v>0</v>
      </c>
      <c r="I168" s="164">
        <f>ROUND(E168*H168,2)</f>
        <v>0</v>
      </c>
      <c r="J168" s="163">
        <v>10000</v>
      </c>
      <c r="K168" s="164">
        <f>ROUND(E168*J168,2)</f>
        <v>10000</v>
      </c>
      <c r="L168" s="164">
        <v>21</v>
      </c>
      <c r="M168" s="164">
        <f>G168*(1+L168/100)</f>
        <v>0</v>
      </c>
      <c r="N168" s="165">
        <v>0</v>
      </c>
      <c r="O168" s="165">
        <f>ROUND(E168*N168,2)</f>
        <v>0</v>
      </c>
      <c r="P168" s="165">
        <v>0</v>
      </c>
      <c r="Q168" s="165">
        <f>ROUND(E168*P168,2)</f>
        <v>0</v>
      </c>
      <c r="R168" s="164"/>
      <c r="S168" s="164" t="s">
        <v>209</v>
      </c>
      <c r="T168" s="164" t="s">
        <v>197</v>
      </c>
      <c r="U168" s="164">
        <v>0</v>
      </c>
      <c r="V168" s="164">
        <f>ROUND(E168*U168,2)</f>
        <v>0</v>
      </c>
      <c r="W168" s="164"/>
      <c r="X168" s="164" t="s">
        <v>218</v>
      </c>
      <c r="Y168" s="164" t="s">
        <v>199</v>
      </c>
      <c r="Z168" s="166"/>
      <c r="AA168" s="166"/>
      <c r="AB168" s="166"/>
      <c r="AC168" s="166"/>
      <c r="AD168" s="166"/>
      <c r="AE168" s="166"/>
      <c r="AF168" s="166"/>
      <c r="AG168" s="166" t="s">
        <v>219</v>
      </c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33" ht="12.75">
      <c r="A169" s="147" t="s">
        <v>191</v>
      </c>
      <c r="B169" s="148" t="s">
        <v>100</v>
      </c>
      <c r="C169" s="149" t="s">
        <v>101</v>
      </c>
      <c r="D169" s="150"/>
      <c r="E169" s="151"/>
      <c r="F169" s="152"/>
      <c r="G169" s="153">
        <f>SUMIF(AG170:AG174,"&lt;&gt;NOR",G170:G174)</f>
        <v>0</v>
      </c>
      <c r="H169" s="154"/>
      <c r="I169" s="154">
        <f>SUM(I170:I174)</f>
        <v>20656.010000000002</v>
      </c>
      <c r="J169" s="154"/>
      <c r="K169" s="154">
        <f>SUM(K170:K174)</f>
        <v>30359.649999999998</v>
      </c>
      <c r="L169" s="154"/>
      <c r="M169" s="154">
        <f>SUM(M170:M174)</f>
        <v>0</v>
      </c>
      <c r="N169" s="155"/>
      <c r="O169" s="155">
        <f>SUM(O170:O174)</f>
        <v>0.5800000000000001</v>
      </c>
      <c r="P169" s="155"/>
      <c r="Q169" s="155">
        <f>SUM(Q170:Q174)</f>
        <v>0</v>
      </c>
      <c r="R169" s="154"/>
      <c r="S169" s="154"/>
      <c r="T169" s="154"/>
      <c r="U169" s="154"/>
      <c r="V169" s="154">
        <f>SUM(V170:V174)</f>
        <v>60.459999999999994</v>
      </c>
      <c r="W169" s="154"/>
      <c r="X169" s="154"/>
      <c r="Y169" s="154"/>
      <c r="AG169" s="1" t="s">
        <v>192</v>
      </c>
    </row>
    <row r="170" spans="1:60" ht="12.75" outlineLevel="1">
      <c r="A170" s="156">
        <v>50</v>
      </c>
      <c r="B170" s="157" t="s">
        <v>1408</v>
      </c>
      <c r="C170" s="158" t="s">
        <v>1409</v>
      </c>
      <c r="D170" s="159" t="s">
        <v>217</v>
      </c>
      <c r="E170" s="160">
        <v>250.76</v>
      </c>
      <c r="F170" s="161"/>
      <c r="G170" s="162">
        <f>ROUND(E170*F170,2)</f>
        <v>0</v>
      </c>
      <c r="H170" s="163">
        <v>72.78</v>
      </c>
      <c r="I170" s="164">
        <f>ROUND(E170*H170,2)</f>
        <v>18250.31</v>
      </c>
      <c r="J170" s="163">
        <v>105.72</v>
      </c>
      <c r="K170" s="164">
        <f>ROUND(E170*J170,2)</f>
        <v>26510.35</v>
      </c>
      <c r="L170" s="164">
        <v>21</v>
      </c>
      <c r="M170" s="164">
        <f>G170*(1+L170/100)</f>
        <v>0</v>
      </c>
      <c r="N170" s="165">
        <v>0.00158</v>
      </c>
      <c r="O170" s="165">
        <f>ROUND(E170*N170,2)</f>
        <v>0.4</v>
      </c>
      <c r="P170" s="165">
        <v>0</v>
      </c>
      <c r="Q170" s="165">
        <f>ROUND(E170*P170,2)</f>
        <v>0</v>
      </c>
      <c r="R170" s="164"/>
      <c r="S170" s="164" t="s">
        <v>196</v>
      </c>
      <c r="T170" s="164" t="s">
        <v>196</v>
      </c>
      <c r="U170" s="164">
        <v>0.21</v>
      </c>
      <c r="V170" s="164">
        <f>ROUND(E170*U170,2)</f>
        <v>52.66</v>
      </c>
      <c r="W170" s="164"/>
      <c r="X170" s="164" t="s">
        <v>218</v>
      </c>
      <c r="Y170" s="164" t="s">
        <v>199</v>
      </c>
      <c r="Z170" s="166"/>
      <c r="AA170" s="166"/>
      <c r="AB170" s="166"/>
      <c r="AC170" s="166"/>
      <c r="AD170" s="166"/>
      <c r="AE170" s="166"/>
      <c r="AF170" s="166"/>
      <c r="AG170" s="166" t="s">
        <v>219</v>
      </c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ht="12.75" outlineLevel="2">
      <c r="A171" s="167"/>
      <c r="B171" s="168"/>
      <c r="C171" s="185" t="s">
        <v>1410</v>
      </c>
      <c r="D171" s="186"/>
      <c r="E171" s="187">
        <v>220.76</v>
      </c>
      <c r="F171" s="164"/>
      <c r="G171" s="164"/>
      <c r="H171" s="164"/>
      <c r="I171" s="164"/>
      <c r="J171" s="164"/>
      <c r="K171" s="164"/>
      <c r="L171" s="164"/>
      <c r="M171" s="164"/>
      <c r="N171" s="165"/>
      <c r="O171" s="165"/>
      <c r="P171" s="165"/>
      <c r="Q171" s="165"/>
      <c r="R171" s="164"/>
      <c r="S171" s="164"/>
      <c r="T171" s="164"/>
      <c r="U171" s="164"/>
      <c r="V171" s="164"/>
      <c r="W171" s="164"/>
      <c r="X171" s="164"/>
      <c r="Y171" s="164"/>
      <c r="Z171" s="166"/>
      <c r="AA171" s="166"/>
      <c r="AB171" s="166"/>
      <c r="AC171" s="166"/>
      <c r="AD171" s="166"/>
      <c r="AE171" s="166"/>
      <c r="AF171" s="166"/>
      <c r="AG171" s="166" t="s">
        <v>228</v>
      </c>
      <c r="AH171" s="166">
        <v>0</v>
      </c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ht="12.75" outlineLevel="3">
      <c r="A172" s="167"/>
      <c r="B172" s="168"/>
      <c r="C172" s="185" t="s">
        <v>1411</v>
      </c>
      <c r="D172" s="186"/>
      <c r="E172" s="187">
        <v>30</v>
      </c>
      <c r="F172" s="164"/>
      <c r="G172" s="164"/>
      <c r="H172" s="164"/>
      <c r="I172" s="164"/>
      <c r="J172" s="164"/>
      <c r="K172" s="164"/>
      <c r="L172" s="164"/>
      <c r="M172" s="164"/>
      <c r="N172" s="165"/>
      <c r="O172" s="165"/>
      <c r="P172" s="165"/>
      <c r="Q172" s="165"/>
      <c r="R172" s="164"/>
      <c r="S172" s="164"/>
      <c r="T172" s="164"/>
      <c r="U172" s="164"/>
      <c r="V172" s="164"/>
      <c r="W172" s="164"/>
      <c r="X172" s="164"/>
      <c r="Y172" s="164"/>
      <c r="Z172" s="166"/>
      <c r="AA172" s="166"/>
      <c r="AB172" s="166"/>
      <c r="AC172" s="166"/>
      <c r="AD172" s="166"/>
      <c r="AE172" s="166"/>
      <c r="AF172" s="166"/>
      <c r="AG172" s="166" t="s">
        <v>228</v>
      </c>
      <c r="AH172" s="166">
        <v>0</v>
      </c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ht="12.75" outlineLevel="1">
      <c r="A173" s="156">
        <v>51</v>
      </c>
      <c r="B173" s="157" t="s">
        <v>1412</v>
      </c>
      <c r="C173" s="158" t="s">
        <v>1413</v>
      </c>
      <c r="D173" s="159" t="s">
        <v>217</v>
      </c>
      <c r="E173" s="160">
        <v>30</v>
      </c>
      <c r="F173" s="161"/>
      <c r="G173" s="162">
        <f>ROUND(E173*F173,2)</f>
        <v>0</v>
      </c>
      <c r="H173" s="163">
        <v>80.19</v>
      </c>
      <c r="I173" s="164">
        <f>ROUND(E173*H173,2)</f>
        <v>2405.7</v>
      </c>
      <c r="J173" s="163">
        <v>128.31</v>
      </c>
      <c r="K173" s="164">
        <f>ROUND(E173*J173,2)</f>
        <v>3849.3</v>
      </c>
      <c r="L173" s="164">
        <v>21</v>
      </c>
      <c r="M173" s="164">
        <f>G173*(1+L173/100)</f>
        <v>0</v>
      </c>
      <c r="N173" s="165">
        <v>0.005920000000000001</v>
      </c>
      <c r="O173" s="165">
        <f>ROUND(E173*N173,2)</f>
        <v>0.18</v>
      </c>
      <c r="P173" s="165">
        <v>0</v>
      </c>
      <c r="Q173" s="165">
        <f>ROUND(E173*P173,2)</f>
        <v>0</v>
      </c>
      <c r="R173" s="164"/>
      <c r="S173" s="164" t="s">
        <v>196</v>
      </c>
      <c r="T173" s="164" t="s">
        <v>196</v>
      </c>
      <c r="U173" s="164">
        <v>0.26</v>
      </c>
      <c r="V173" s="164">
        <f>ROUND(E173*U173,2)</f>
        <v>7.8</v>
      </c>
      <c r="W173" s="164"/>
      <c r="X173" s="164" t="s">
        <v>218</v>
      </c>
      <c r="Y173" s="164" t="s">
        <v>199</v>
      </c>
      <c r="Z173" s="166"/>
      <c r="AA173" s="166"/>
      <c r="AB173" s="166"/>
      <c r="AC173" s="166"/>
      <c r="AD173" s="166"/>
      <c r="AE173" s="166"/>
      <c r="AF173" s="166"/>
      <c r="AG173" s="166" t="s">
        <v>219</v>
      </c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ht="12.75" outlineLevel="2">
      <c r="A174" s="167"/>
      <c r="B174" s="168"/>
      <c r="C174" s="185" t="s">
        <v>1411</v>
      </c>
      <c r="D174" s="186"/>
      <c r="E174" s="187">
        <v>30</v>
      </c>
      <c r="F174" s="164"/>
      <c r="G174" s="164"/>
      <c r="H174" s="164"/>
      <c r="I174" s="164"/>
      <c r="J174" s="164"/>
      <c r="K174" s="164"/>
      <c r="L174" s="164"/>
      <c r="M174" s="164"/>
      <c r="N174" s="165"/>
      <c r="O174" s="165"/>
      <c r="P174" s="165"/>
      <c r="Q174" s="165"/>
      <c r="R174" s="164"/>
      <c r="S174" s="164"/>
      <c r="T174" s="164"/>
      <c r="U174" s="164"/>
      <c r="V174" s="164"/>
      <c r="W174" s="164"/>
      <c r="X174" s="164"/>
      <c r="Y174" s="164"/>
      <c r="Z174" s="166"/>
      <c r="AA174" s="166"/>
      <c r="AB174" s="166"/>
      <c r="AC174" s="166"/>
      <c r="AD174" s="166"/>
      <c r="AE174" s="166"/>
      <c r="AF174" s="166"/>
      <c r="AG174" s="166" t="s">
        <v>228</v>
      </c>
      <c r="AH174" s="166">
        <v>0</v>
      </c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33" ht="25.5">
      <c r="A175" s="147" t="s">
        <v>191</v>
      </c>
      <c r="B175" s="148" t="s">
        <v>102</v>
      </c>
      <c r="C175" s="149" t="s">
        <v>103</v>
      </c>
      <c r="D175" s="150"/>
      <c r="E175" s="151"/>
      <c r="F175" s="152"/>
      <c r="G175" s="153">
        <f>SUMIF(AG176:AG182,"&lt;&gt;NOR",G176:G182)</f>
        <v>0</v>
      </c>
      <c r="H175" s="154"/>
      <c r="I175" s="154">
        <f>SUM(I176:I182)</f>
        <v>1166.27</v>
      </c>
      <c r="J175" s="154"/>
      <c r="K175" s="154">
        <f>SUM(K176:K182)</f>
        <v>39354.869999999995</v>
      </c>
      <c r="L175" s="154"/>
      <c r="M175" s="154">
        <f>SUM(M176:M182)</f>
        <v>0</v>
      </c>
      <c r="N175" s="155"/>
      <c r="O175" s="155">
        <f>SUM(O176:O182)</f>
        <v>0.02</v>
      </c>
      <c r="P175" s="155"/>
      <c r="Q175" s="155">
        <f>SUM(Q176:Q182)</f>
        <v>0</v>
      </c>
      <c r="R175" s="154"/>
      <c r="S175" s="154"/>
      <c r="T175" s="154"/>
      <c r="U175" s="154"/>
      <c r="V175" s="154">
        <f>SUM(V176:V182)</f>
        <v>70.54</v>
      </c>
      <c r="W175" s="154"/>
      <c r="X175" s="154"/>
      <c r="Y175" s="154"/>
      <c r="AG175" s="1" t="s">
        <v>192</v>
      </c>
    </row>
    <row r="176" spans="1:60" ht="12.75" outlineLevel="1">
      <c r="A176" s="156">
        <v>52</v>
      </c>
      <c r="B176" s="157" t="s">
        <v>1414</v>
      </c>
      <c r="C176" s="158" t="s">
        <v>1415</v>
      </c>
      <c r="D176" s="159" t="s">
        <v>217</v>
      </c>
      <c r="E176" s="160">
        <v>225.76</v>
      </c>
      <c r="F176" s="161"/>
      <c r="G176" s="162">
        <f>ROUND(E176*F176,2)</f>
        <v>0</v>
      </c>
      <c r="H176" s="163">
        <v>1.9300000000000002</v>
      </c>
      <c r="I176" s="164">
        <f>ROUND(E176*H176,2)</f>
        <v>435.72</v>
      </c>
      <c r="J176" s="163">
        <v>137.07</v>
      </c>
      <c r="K176" s="164">
        <f>ROUND(E176*J176,2)</f>
        <v>30944.92</v>
      </c>
      <c r="L176" s="164">
        <v>21</v>
      </c>
      <c r="M176" s="164">
        <f>G176*(1+L176/100)</f>
        <v>0</v>
      </c>
      <c r="N176" s="165">
        <v>4E-05</v>
      </c>
      <c r="O176" s="165">
        <f>ROUND(E176*N176,2)</f>
        <v>0.01</v>
      </c>
      <c r="P176" s="165">
        <v>0</v>
      </c>
      <c r="Q176" s="165">
        <f>ROUND(E176*P176,2)</f>
        <v>0</v>
      </c>
      <c r="R176" s="164"/>
      <c r="S176" s="164" t="s">
        <v>196</v>
      </c>
      <c r="T176" s="164" t="s">
        <v>196</v>
      </c>
      <c r="U176" s="164">
        <v>0.31</v>
      </c>
      <c r="V176" s="164">
        <f>ROUND(E176*U176,2)</f>
        <v>69.99</v>
      </c>
      <c r="W176" s="164"/>
      <c r="X176" s="164" t="s">
        <v>218</v>
      </c>
      <c r="Y176" s="164" t="s">
        <v>199</v>
      </c>
      <c r="Z176" s="166"/>
      <c r="AA176" s="166"/>
      <c r="AB176" s="166"/>
      <c r="AC176" s="166"/>
      <c r="AD176" s="166"/>
      <c r="AE176" s="166"/>
      <c r="AF176" s="166"/>
      <c r="AG176" s="166" t="s">
        <v>219</v>
      </c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ht="12.75" outlineLevel="2">
      <c r="A177" s="167"/>
      <c r="B177" s="168"/>
      <c r="C177" s="185" t="s">
        <v>1416</v>
      </c>
      <c r="D177" s="186"/>
      <c r="E177" s="187">
        <v>225.76</v>
      </c>
      <c r="F177" s="164"/>
      <c r="G177" s="164"/>
      <c r="H177" s="164"/>
      <c r="I177" s="164"/>
      <c r="J177" s="164"/>
      <c r="K177" s="164"/>
      <c r="L177" s="164"/>
      <c r="M177" s="164"/>
      <c r="N177" s="165"/>
      <c r="O177" s="165"/>
      <c r="P177" s="165"/>
      <c r="Q177" s="165"/>
      <c r="R177" s="164"/>
      <c r="S177" s="164"/>
      <c r="T177" s="164"/>
      <c r="U177" s="164"/>
      <c r="V177" s="164"/>
      <c r="W177" s="164"/>
      <c r="X177" s="164"/>
      <c r="Y177" s="164"/>
      <c r="Z177" s="166"/>
      <c r="AA177" s="166"/>
      <c r="AB177" s="166"/>
      <c r="AC177" s="166"/>
      <c r="AD177" s="166"/>
      <c r="AE177" s="166"/>
      <c r="AF177" s="166"/>
      <c r="AG177" s="166" t="s">
        <v>228</v>
      </c>
      <c r="AH177" s="166">
        <v>0</v>
      </c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ht="12.75" outlineLevel="1">
      <c r="A178" s="170">
        <v>53</v>
      </c>
      <c r="B178" s="171" t="s">
        <v>1417</v>
      </c>
      <c r="C178" s="172" t="s">
        <v>1418</v>
      </c>
      <c r="D178" s="173" t="s">
        <v>275</v>
      </c>
      <c r="E178" s="174">
        <v>1</v>
      </c>
      <c r="F178" s="175"/>
      <c r="G178" s="176">
        <f>ROUND(E178*F178,2)</f>
        <v>0</v>
      </c>
      <c r="H178" s="163">
        <v>15.55</v>
      </c>
      <c r="I178" s="164">
        <f>ROUND(E178*H178,2)</f>
        <v>15.55</v>
      </c>
      <c r="J178" s="163">
        <v>76.95</v>
      </c>
      <c r="K178" s="164">
        <f>ROUND(E178*J178,2)</f>
        <v>76.95</v>
      </c>
      <c r="L178" s="164">
        <v>21</v>
      </c>
      <c r="M178" s="164">
        <f>G178*(1+L178/100)</f>
        <v>0</v>
      </c>
      <c r="N178" s="165">
        <v>1E-05</v>
      </c>
      <c r="O178" s="165">
        <f>ROUND(E178*N178,2)</f>
        <v>0</v>
      </c>
      <c r="P178" s="165">
        <v>0</v>
      </c>
      <c r="Q178" s="165">
        <f>ROUND(E178*P178,2)</f>
        <v>0</v>
      </c>
      <c r="R178" s="164"/>
      <c r="S178" s="164" t="s">
        <v>196</v>
      </c>
      <c r="T178" s="164" t="s">
        <v>196</v>
      </c>
      <c r="U178" s="164">
        <v>0.17</v>
      </c>
      <c r="V178" s="164">
        <f>ROUND(E178*U178,2)</f>
        <v>0.17</v>
      </c>
      <c r="W178" s="164"/>
      <c r="X178" s="164" t="s">
        <v>218</v>
      </c>
      <c r="Y178" s="164" t="s">
        <v>199</v>
      </c>
      <c r="Z178" s="166"/>
      <c r="AA178" s="166"/>
      <c r="AB178" s="166"/>
      <c r="AC178" s="166"/>
      <c r="AD178" s="166"/>
      <c r="AE178" s="166"/>
      <c r="AF178" s="166"/>
      <c r="AG178" s="166" t="s">
        <v>219</v>
      </c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ht="12.75" outlineLevel="1">
      <c r="A179" s="170">
        <v>54</v>
      </c>
      <c r="B179" s="171" t="s">
        <v>1419</v>
      </c>
      <c r="C179" s="172" t="s">
        <v>1420</v>
      </c>
      <c r="D179" s="173" t="s">
        <v>275</v>
      </c>
      <c r="E179" s="174">
        <v>1</v>
      </c>
      <c r="F179" s="175"/>
      <c r="G179" s="176">
        <f>ROUND(E179*F179,2)</f>
        <v>0</v>
      </c>
      <c r="H179" s="163">
        <v>0</v>
      </c>
      <c r="I179" s="164">
        <f>ROUND(E179*H179,2)</f>
        <v>0</v>
      </c>
      <c r="J179" s="163">
        <v>103.5</v>
      </c>
      <c r="K179" s="164">
        <f>ROUND(E179*J179,2)</f>
        <v>103.5</v>
      </c>
      <c r="L179" s="164">
        <v>21</v>
      </c>
      <c r="M179" s="164">
        <f>G179*(1+L179/100)</f>
        <v>0</v>
      </c>
      <c r="N179" s="165">
        <v>0</v>
      </c>
      <c r="O179" s="165">
        <f>ROUND(E179*N179,2)</f>
        <v>0</v>
      </c>
      <c r="P179" s="165">
        <v>0</v>
      </c>
      <c r="Q179" s="165">
        <f>ROUND(E179*P179,2)</f>
        <v>0</v>
      </c>
      <c r="R179" s="164"/>
      <c r="S179" s="164" t="s">
        <v>196</v>
      </c>
      <c r="T179" s="164" t="s">
        <v>196</v>
      </c>
      <c r="U179" s="164">
        <v>0.1189</v>
      </c>
      <c r="V179" s="164">
        <f>ROUND(E179*U179,2)</f>
        <v>0.12</v>
      </c>
      <c r="W179" s="164"/>
      <c r="X179" s="164" t="s">
        <v>218</v>
      </c>
      <c r="Y179" s="164" t="s">
        <v>199</v>
      </c>
      <c r="Z179" s="166"/>
      <c r="AA179" s="166"/>
      <c r="AB179" s="166"/>
      <c r="AC179" s="166"/>
      <c r="AD179" s="166"/>
      <c r="AE179" s="166"/>
      <c r="AF179" s="166"/>
      <c r="AG179" s="166" t="s">
        <v>219</v>
      </c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ht="12.75" outlineLevel="1">
      <c r="A180" s="170">
        <v>55</v>
      </c>
      <c r="B180" s="171" t="s">
        <v>1421</v>
      </c>
      <c r="C180" s="172" t="s">
        <v>1422</v>
      </c>
      <c r="D180" s="173" t="s">
        <v>275</v>
      </c>
      <c r="E180" s="174">
        <v>1</v>
      </c>
      <c r="F180" s="175"/>
      <c r="G180" s="176">
        <f>ROUND(E180*F180,2)</f>
        <v>0</v>
      </c>
      <c r="H180" s="163">
        <v>0</v>
      </c>
      <c r="I180" s="164">
        <f>ROUND(E180*H180,2)</f>
        <v>0</v>
      </c>
      <c r="J180" s="163">
        <v>229.5</v>
      </c>
      <c r="K180" s="164">
        <f>ROUND(E180*J180,2)</f>
        <v>229.5</v>
      </c>
      <c r="L180" s="164">
        <v>21</v>
      </c>
      <c r="M180" s="164">
        <f>G180*(1+L180/100)</f>
        <v>0</v>
      </c>
      <c r="N180" s="165">
        <v>0</v>
      </c>
      <c r="O180" s="165">
        <f>ROUND(E180*N180,2)</f>
        <v>0</v>
      </c>
      <c r="P180" s="165">
        <v>0</v>
      </c>
      <c r="Q180" s="165">
        <f>ROUND(E180*P180,2)</f>
        <v>0</v>
      </c>
      <c r="R180" s="164"/>
      <c r="S180" s="164" t="s">
        <v>196</v>
      </c>
      <c r="T180" s="164" t="s">
        <v>196</v>
      </c>
      <c r="U180" s="164">
        <v>0.2642</v>
      </c>
      <c r="V180" s="164">
        <f>ROUND(E180*U180,2)</f>
        <v>0.26</v>
      </c>
      <c r="W180" s="164"/>
      <c r="X180" s="164" t="s">
        <v>218</v>
      </c>
      <c r="Y180" s="164" t="s">
        <v>199</v>
      </c>
      <c r="Z180" s="166"/>
      <c r="AA180" s="166"/>
      <c r="AB180" s="166"/>
      <c r="AC180" s="166"/>
      <c r="AD180" s="166"/>
      <c r="AE180" s="166"/>
      <c r="AF180" s="166"/>
      <c r="AG180" s="166" t="s">
        <v>219</v>
      </c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ht="12.75" outlineLevel="1">
      <c r="A181" s="170">
        <v>56</v>
      </c>
      <c r="B181" s="171" t="s">
        <v>1423</v>
      </c>
      <c r="C181" s="172" t="s">
        <v>1424</v>
      </c>
      <c r="D181" s="173" t="s">
        <v>208</v>
      </c>
      <c r="E181" s="174">
        <v>1</v>
      </c>
      <c r="F181" s="175"/>
      <c r="G181" s="176">
        <f>ROUND(E181*F181,2)</f>
        <v>0</v>
      </c>
      <c r="H181" s="163">
        <v>0</v>
      </c>
      <c r="I181" s="164">
        <f>ROUND(E181*H181,2)</f>
        <v>0</v>
      </c>
      <c r="J181" s="163">
        <v>8000</v>
      </c>
      <c r="K181" s="164">
        <f>ROUND(E181*J181,2)</f>
        <v>8000</v>
      </c>
      <c r="L181" s="164">
        <v>21</v>
      </c>
      <c r="M181" s="164">
        <f>G181*(1+L181/100)</f>
        <v>0</v>
      </c>
      <c r="N181" s="165">
        <v>0</v>
      </c>
      <c r="O181" s="165">
        <f>ROUND(E181*N181,2)</f>
        <v>0</v>
      </c>
      <c r="P181" s="165">
        <v>0</v>
      </c>
      <c r="Q181" s="165">
        <f>ROUND(E181*P181,2)</f>
        <v>0</v>
      </c>
      <c r="R181" s="164"/>
      <c r="S181" s="164" t="s">
        <v>209</v>
      </c>
      <c r="T181" s="164" t="s">
        <v>197</v>
      </c>
      <c r="U181" s="164">
        <v>0</v>
      </c>
      <c r="V181" s="164">
        <f>ROUND(E181*U181,2)</f>
        <v>0</v>
      </c>
      <c r="W181" s="164"/>
      <c r="X181" s="164" t="s">
        <v>218</v>
      </c>
      <c r="Y181" s="164" t="s">
        <v>199</v>
      </c>
      <c r="Z181" s="166"/>
      <c r="AA181" s="166"/>
      <c r="AB181" s="166"/>
      <c r="AC181" s="166"/>
      <c r="AD181" s="166"/>
      <c r="AE181" s="166"/>
      <c r="AF181" s="166"/>
      <c r="AG181" s="166" t="s">
        <v>219</v>
      </c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ht="12.75" outlineLevel="1">
      <c r="A182" s="170">
        <v>57</v>
      </c>
      <c r="B182" s="171" t="s">
        <v>1425</v>
      </c>
      <c r="C182" s="172" t="s">
        <v>1426</v>
      </c>
      <c r="D182" s="173" t="s">
        <v>275</v>
      </c>
      <c r="E182" s="174">
        <v>1</v>
      </c>
      <c r="F182" s="175"/>
      <c r="G182" s="176">
        <f>ROUND(E182*F182,2)</f>
        <v>0</v>
      </c>
      <c r="H182" s="163">
        <v>715</v>
      </c>
      <c r="I182" s="164">
        <f>ROUND(E182*H182,2)</f>
        <v>715</v>
      </c>
      <c r="J182" s="163">
        <v>0</v>
      </c>
      <c r="K182" s="164">
        <f>ROUND(E182*J182,2)</f>
        <v>0</v>
      </c>
      <c r="L182" s="164">
        <v>21</v>
      </c>
      <c r="M182" s="164">
        <f>G182*(1+L182/100)</f>
        <v>0</v>
      </c>
      <c r="N182" s="165">
        <v>0.0059</v>
      </c>
      <c r="O182" s="165">
        <f>ROUND(E182*N182,2)</f>
        <v>0.01</v>
      </c>
      <c r="P182" s="165">
        <v>0</v>
      </c>
      <c r="Q182" s="165">
        <f>ROUND(E182*P182,2)</f>
        <v>0</v>
      </c>
      <c r="R182" s="164" t="s">
        <v>280</v>
      </c>
      <c r="S182" s="164" t="s">
        <v>196</v>
      </c>
      <c r="T182" s="164" t="s">
        <v>196</v>
      </c>
      <c r="U182" s="164">
        <v>0</v>
      </c>
      <c r="V182" s="164">
        <f>ROUND(E182*U182,2)</f>
        <v>0</v>
      </c>
      <c r="W182" s="164"/>
      <c r="X182" s="164" t="s">
        <v>281</v>
      </c>
      <c r="Y182" s="164" t="s">
        <v>199</v>
      </c>
      <c r="Z182" s="166"/>
      <c r="AA182" s="166"/>
      <c r="AB182" s="166"/>
      <c r="AC182" s="166"/>
      <c r="AD182" s="166"/>
      <c r="AE182" s="166"/>
      <c r="AF182" s="166"/>
      <c r="AG182" s="166" t="s">
        <v>282</v>
      </c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33" ht="12.75">
      <c r="A183" s="147" t="s">
        <v>191</v>
      </c>
      <c r="B183" s="148" t="s">
        <v>104</v>
      </c>
      <c r="C183" s="149" t="s">
        <v>105</v>
      </c>
      <c r="D183" s="150"/>
      <c r="E183" s="151"/>
      <c r="F183" s="152"/>
      <c r="G183" s="153">
        <f>SUMIF(AG184:AG233,"&lt;&gt;NOR",G184:G233)</f>
        <v>0</v>
      </c>
      <c r="H183" s="154"/>
      <c r="I183" s="154">
        <f>SUM(I184:I233)</f>
        <v>8214.02</v>
      </c>
      <c r="J183" s="154"/>
      <c r="K183" s="154">
        <f>SUM(K184:K233)</f>
        <v>223581.18</v>
      </c>
      <c r="L183" s="154"/>
      <c r="M183" s="154">
        <f>SUM(M184:M233)</f>
        <v>0</v>
      </c>
      <c r="N183" s="155"/>
      <c r="O183" s="155">
        <f>SUM(O184:O233)</f>
        <v>0.13</v>
      </c>
      <c r="P183" s="155"/>
      <c r="Q183" s="155">
        <f>SUM(Q184:Q233)</f>
        <v>52.91</v>
      </c>
      <c r="R183" s="154"/>
      <c r="S183" s="154"/>
      <c r="T183" s="154"/>
      <c r="U183" s="154"/>
      <c r="V183" s="154">
        <f>SUM(V184:V233)</f>
        <v>348.74</v>
      </c>
      <c r="W183" s="154"/>
      <c r="X183" s="154"/>
      <c r="Y183" s="154"/>
      <c r="AG183" s="1" t="s">
        <v>192</v>
      </c>
    </row>
    <row r="184" spans="1:60" ht="12.75" outlineLevel="1">
      <c r="A184" s="170">
        <v>58</v>
      </c>
      <c r="B184" s="171" t="s">
        <v>1427</v>
      </c>
      <c r="C184" s="172" t="s">
        <v>1428</v>
      </c>
      <c r="D184" s="173" t="s">
        <v>275</v>
      </c>
      <c r="E184" s="174">
        <v>1</v>
      </c>
      <c r="F184" s="175"/>
      <c r="G184" s="176">
        <f>ROUND(E184*F184,2)</f>
        <v>0</v>
      </c>
      <c r="H184" s="163">
        <v>24.7</v>
      </c>
      <c r="I184" s="164">
        <f>ROUND(E184*H184,2)</f>
        <v>24.7</v>
      </c>
      <c r="J184" s="163">
        <v>1279.3</v>
      </c>
      <c r="K184" s="164">
        <f>ROUND(E184*J184,2)</f>
        <v>1279.3</v>
      </c>
      <c r="L184" s="164">
        <v>21</v>
      </c>
      <c r="M184" s="164">
        <f>G184*(1+L184/100)</f>
        <v>0</v>
      </c>
      <c r="N184" s="165">
        <v>0.01038</v>
      </c>
      <c r="O184" s="165">
        <f>ROUND(E184*N184,2)</f>
        <v>0.01</v>
      </c>
      <c r="P184" s="165">
        <v>0.1</v>
      </c>
      <c r="Q184" s="165">
        <f>ROUND(E184*P184,2)</f>
        <v>0.1</v>
      </c>
      <c r="R184" s="164"/>
      <c r="S184" s="164" t="s">
        <v>196</v>
      </c>
      <c r="T184" s="164" t="s">
        <v>196</v>
      </c>
      <c r="U184" s="164">
        <v>1.37</v>
      </c>
      <c r="V184" s="164">
        <f>ROUND(E184*U184,2)</f>
        <v>1.37</v>
      </c>
      <c r="W184" s="164"/>
      <c r="X184" s="164" t="s">
        <v>218</v>
      </c>
      <c r="Y184" s="164" t="s">
        <v>199</v>
      </c>
      <c r="Z184" s="166"/>
      <c r="AA184" s="166"/>
      <c r="AB184" s="166"/>
      <c r="AC184" s="166"/>
      <c r="AD184" s="166"/>
      <c r="AE184" s="166"/>
      <c r="AF184" s="166"/>
      <c r="AG184" s="166" t="s">
        <v>219</v>
      </c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ht="12.75" outlineLevel="1">
      <c r="A185" s="156">
        <v>59</v>
      </c>
      <c r="B185" s="157" t="s">
        <v>1429</v>
      </c>
      <c r="C185" s="158" t="s">
        <v>1430</v>
      </c>
      <c r="D185" s="159" t="s">
        <v>217</v>
      </c>
      <c r="E185" s="160">
        <v>54.342</v>
      </c>
      <c r="F185" s="161"/>
      <c r="G185" s="162">
        <f>ROUND(E185*F185,2)</f>
        <v>0</v>
      </c>
      <c r="H185" s="163">
        <v>19.43</v>
      </c>
      <c r="I185" s="164">
        <f>ROUND(E185*H185,2)</f>
        <v>1055.87</v>
      </c>
      <c r="J185" s="163">
        <v>173.57</v>
      </c>
      <c r="K185" s="164">
        <f>ROUND(E185*J185,2)</f>
        <v>9432.14</v>
      </c>
      <c r="L185" s="164">
        <v>21</v>
      </c>
      <c r="M185" s="164">
        <f>G185*(1+L185/100)</f>
        <v>0</v>
      </c>
      <c r="N185" s="165">
        <v>0.00067</v>
      </c>
      <c r="O185" s="165">
        <f>ROUND(E185*N185,2)</f>
        <v>0.04</v>
      </c>
      <c r="P185" s="165">
        <v>0.319</v>
      </c>
      <c r="Q185" s="165">
        <f>ROUND(E185*P185,2)</f>
        <v>17.34</v>
      </c>
      <c r="R185" s="164"/>
      <c r="S185" s="164" t="s">
        <v>196</v>
      </c>
      <c r="T185" s="164" t="s">
        <v>196</v>
      </c>
      <c r="U185" s="164">
        <v>0.317</v>
      </c>
      <c r="V185" s="164">
        <f>ROUND(E185*U185,2)</f>
        <v>17.23</v>
      </c>
      <c r="W185" s="164"/>
      <c r="X185" s="164" t="s">
        <v>218</v>
      </c>
      <c r="Y185" s="164" t="s">
        <v>199</v>
      </c>
      <c r="Z185" s="166"/>
      <c r="AA185" s="166"/>
      <c r="AB185" s="166"/>
      <c r="AC185" s="166"/>
      <c r="AD185" s="166"/>
      <c r="AE185" s="166"/>
      <c r="AF185" s="166"/>
      <c r="AG185" s="166" t="s">
        <v>219</v>
      </c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ht="22.5" outlineLevel="2">
      <c r="A186" s="167"/>
      <c r="B186" s="168"/>
      <c r="C186" s="185" t="s">
        <v>1431</v>
      </c>
      <c r="D186" s="186"/>
      <c r="E186" s="187">
        <v>54.342</v>
      </c>
      <c r="F186" s="164"/>
      <c r="G186" s="164"/>
      <c r="H186" s="164"/>
      <c r="I186" s="164"/>
      <c r="J186" s="164"/>
      <c r="K186" s="164"/>
      <c r="L186" s="164"/>
      <c r="M186" s="164"/>
      <c r="N186" s="165"/>
      <c r="O186" s="165"/>
      <c r="P186" s="165"/>
      <c r="Q186" s="165"/>
      <c r="R186" s="164"/>
      <c r="S186" s="164"/>
      <c r="T186" s="164"/>
      <c r="U186" s="164"/>
      <c r="V186" s="164"/>
      <c r="W186" s="164"/>
      <c r="X186" s="164"/>
      <c r="Y186" s="164"/>
      <c r="Z186" s="166"/>
      <c r="AA186" s="166"/>
      <c r="AB186" s="166"/>
      <c r="AC186" s="166"/>
      <c r="AD186" s="166"/>
      <c r="AE186" s="166"/>
      <c r="AF186" s="166"/>
      <c r="AG186" s="166" t="s">
        <v>228</v>
      </c>
      <c r="AH186" s="166">
        <v>0</v>
      </c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ht="22.5" outlineLevel="1">
      <c r="A187" s="156">
        <v>60</v>
      </c>
      <c r="B187" s="157" t="s">
        <v>1432</v>
      </c>
      <c r="C187" s="158" t="s">
        <v>1433</v>
      </c>
      <c r="D187" s="159" t="s">
        <v>217</v>
      </c>
      <c r="E187" s="160">
        <v>146.94</v>
      </c>
      <c r="F187" s="161"/>
      <c r="G187" s="162">
        <f>ROUND(E187*F187,2)</f>
        <v>0</v>
      </c>
      <c r="H187" s="163">
        <v>9.65</v>
      </c>
      <c r="I187" s="164">
        <f>ROUND(E187*H187,2)</f>
        <v>1417.97</v>
      </c>
      <c r="J187" s="163">
        <v>157.35</v>
      </c>
      <c r="K187" s="164">
        <f>ROUND(E187*J187,2)</f>
        <v>23121.01</v>
      </c>
      <c r="L187" s="164">
        <v>21</v>
      </c>
      <c r="M187" s="164">
        <f>G187*(1+L187/100)</f>
        <v>0</v>
      </c>
      <c r="N187" s="165">
        <v>0.00033000000000000005</v>
      </c>
      <c r="O187" s="165">
        <f>ROUND(E187*N187,2)</f>
        <v>0.05</v>
      </c>
      <c r="P187" s="165">
        <v>0.01183</v>
      </c>
      <c r="Q187" s="165">
        <f>ROUND(E187*P187,2)</f>
        <v>1.74</v>
      </c>
      <c r="R187" s="164"/>
      <c r="S187" s="164" t="s">
        <v>196</v>
      </c>
      <c r="T187" s="164" t="s">
        <v>196</v>
      </c>
      <c r="U187" s="164">
        <v>0.35</v>
      </c>
      <c r="V187" s="164">
        <f>ROUND(E187*U187,2)</f>
        <v>51.43</v>
      </c>
      <c r="W187" s="164"/>
      <c r="X187" s="164" t="s">
        <v>218</v>
      </c>
      <c r="Y187" s="164" t="s">
        <v>199</v>
      </c>
      <c r="Z187" s="166"/>
      <c r="AA187" s="166"/>
      <c r="AB187" s="166"/>
      <c r="AC187" s="166"/>
      <c r="AD187" s="166"/>
      <c r="AE187" s="166"/>
      <c r="AF187" s="166"/>
      <c r="AG187" s="166" t="s">
        <v>219</v>
      </c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ht="12.4" customHeight="1" outlineLevel="2">
      <c r="A188" s="167"/>
      <c r="B188" s="168"/>
      <c r="C188" s="238" t="s">
        <v>1434</v>
      </c>
      <c r="D188" s="238"/>
      <c r="E188" s="238"/>
      <c r="F188" s="238"/>
      <c r="G188" s="238"/>
      <c r="H188" s="164"/>
      <c r="I188" s="164"/>
      <c r="J188" s="164"/>
      <c r="K188" s="164"/>
      <c r="L188" s="164"/>
      <c r="M188" s="164"/>
      <c r="N188" s="165"/>
      <c r="O188" s="165"/>
      <c r="P188" s="165"/>
      <c r="Q188" s="165"/>
      <c r="R188" s="164"/>
      <c r="S188" s="164"/>
      <c r="T188" s="164"/>
      <c r="U188" s="164"/>
      <c r="V188" s="164"/>
      <c r="W188" s="164"/>
      <c r="X188" s="164"/>
      <c r="Y188" s="164"/>
      <c r="Z188" s="166"/>
      <c r="AA188" s="166"/>
      <c r="AB188" s="166"/>
      <c r="AC188" s="166"/>
      <c r="AD188" s="166"/>
      <c r="AE188" s="166"/>
      <c r="AF188" s="166"/>
      <c r="AG188" s="166" t="s">
        <v>202</v>
      </c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ht="22.5" outlineLevel="2">
      <c r="A189" s="167"/>
      <c r="B189" s="168"/>
      <c r="C189" s="185" t="s">
        <v>1435</v>
      </c>
      <c r="D189" s="186"/>
      <c r="E189" s="187">
        <v>146.94</v>
      </c>
      <c r="F189" s="164"/>
      <c r="G189" s="164"/>
      <c r="H189" s="164"/>
      <c r="I189" s="164"/>
      <c r="J189" s="164"/>
      <c r="K189" s="164"/>
      <c r="L189" s="164"/>
      <c r="M189" s="164"/>
      <c r="N189" s="165"/>
      <c r="O189" s="165"/>
      <c r="P189" s="165"/>
      <c r="Q189" s="165"/>
      <c r="R189" s="164"/>
      <c r="S189" s="164"/>
      <c r="T189" s="164"/>
      <c r="U189" s="164"/>
      <c r="V189" s="164"/>
      <c r="W189" s="164"/>
      <c r="X189" s="164"/>
      <c r="Y189" s="164"/>
      <c r="Z189" s="166"/>
      <c r="AA189" s="166"/>
      <c r="AB189" s="166"/>
      <c r="AC189" s="166"/>
      <c r="AD189" s="166"/>
      <c r="AE189" s="166"/>
      <c r="AF189" s="166"/>
      <c r="AG189" s="166" t="s">
        <v>228</v>
      </c>
      <c r="AH189" s="166">
        <v>0</v>
      </c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ht="22.5" outlineLevel="1">
      <c r="A190" s="156">
        <v>61</v>
      </c>
      <c r="B190" s="157" t="s">
        <v>1436</v>
      </c>
      <c r="C190" s="158" t="s">
        <v>1437</v>
      </c>
      <c r="D190" s="159" t="s">
        <v>217</v>
      </c>
      <c r="E190" s="160">
        <v>6.7</v>
      </c>
      <c r="F190" s="161"/>
      <c r="G190" s="162">
        <f>ROUND(E190*F190,2)</f>
        <v>0</v>
      </c>
      <c r="H190" s="163">
        <v>9.65</v>
      </c>
      <c r="I190" s="164">
        <f>ROUND(E190*H190,2)</f>
        <v>64.66</v>
      </c>
      <c r="J190" s="163">
        <v>96.85</v>
      </c>
      <c r="K190" s="164">
        <f>ROUND(E190*J190,2)</f>
        <v>648.9</v>
      </c>
      <c r="L190" s="164">
        <v>21</v>
      </c>
      <c r="M190" s="164">
        <f>G190*(1+L190/100)</f>
        <v>0</v>
      </c>
      <c r="N190" s="165">
        <v>0.00033000000000000005</v>
      </c>
      <c r="O190" s="165">
        <f>ROUND(E190*N190,2)</f>
        <v>0</v>
      </c>
      <c r="P190" s="165">
        <v>0.01068</v>
      </c>
      <c r="Q190" s="165">
        <f>ROUND(E190*P190,2)</f>
        <v>0.07</v>
      </c>
      <c r="R190" s="164"/>
      <c r="S190" s="164" t="s">
        <v>196</v>
      </c>
      <c r="T190" s="164" t="s">
        <v>196</v>
      </c>
      <c r="U190" s="164">
        <v>0.211</v>
      </c>
      <c r="V190" s="164">
        <f>ROUND(E190*U190,2)</f>
        <v>1.41</v>
      </c>
      <c r="W190" s="164"/>
      <c r="X190" s="164" t="s">
        <v>218</v>
      </c>
      <c r="Y190" s="164" t="s">
        <v>199</v>
      </c>
      <c r="Z190" s="166"/>
      <c r="AA190" s="166"/>
      <c r="AB190" s="166"/>
      <c r="AC190" s="166"/>
      <c r="AD190" s="166"/>
      <c r="AE190" s="166"/>
      <c r="AF190" s="166"/>
      <c r="AG190" s="166" t="s">
        <v>219</v>
      </c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ht="12.75" outlineLevel="2">
      <c r="A191" s="167"/>
      <c r="B191" s="168"/>
      <c r="C191" s="185" t="s">
        <v>1438</v>
      </c>
      <c r="D191" s="186"/>
      <c r="E191" s="187">
        <v>6.7</v>
      </c>
      <c r="F191" s="164"/>
      <c r="G191" s="164"/>
      <c r="H191" s="164"/>
      <c r="I191" s="164"/>
      <c r="J191" s="164"/>
      <c r="K191" s="164"/>
      <c r="L191" s="164"/>
      <c r="M191" s="164"/>
      <c r="N191" s="165"/>
      <c r="O191" s="165"/>
      <c r="P191" s="165"/>
      <c r="Q191" s="165"/>
      <c r="R191" s="164"/>
      <c r="S191" s="164"/>
      <c r="T191" s="164"/>
      <c r="U191" s="164"/>
      <c r="V191" s="164"/>
      <c r="W191" s="164"/>
      <c r="X191" s="164"/>
      <c r="Y191" s="164"/>
      <c r="Z191" s="166"/>
      <c r="AA191" s="166"/>
      <c r="AB191" s="166"/>
      <c r="AC191" s="166"/>
      <c r="AD191" s="166"/>
      <c r="AE191" s="166"/>
      <c r="AF191" s="166"/>
      <c r="AG191" s="166" t="s">
        <v>228</v>
      </c>
      <c r="AH191" s="166">
        <v>0</v>
      </c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ht="22.5" outlineLevel="1">
      <c r="A192" s="156">
        <v>62</v>
      </c>
      <c r="B192" s="157" t="s">
        <v>1439</v>
      </c>
      <c r="C192" s="158" t="s">
        <v>1440</v>
      </c>
      <c r="D192" s="159" t="s">
        <v>226</v>
      </c>
      <c r="E192" s="160">
        <v>1.475</v>
      </c>
      <c r="F192" s="161"/>
      <c r="G192" s="162">
        <f>ROUND(E192*F192,2)</f>
        <v>0</v>
      </c>
      <c r="H192" s="163">
        <v>0</v>
      </c>
      <c r="I192" s="164">
        <f>ROUND(E192*H192,2)</f>
        <v>0</v>
      </c>
      <c r="J192" s="163">
        <v>4495</v>
      </c>
      <c r="K192" s="164">
        <f>ROUND(E192*J192,2)</f>
        <v>6630.13</v>
      </c>
      <c r="L192" s="164">
        <v>21</v>
      </c>
      <c r="M192" s="164">
        <f>G192*(1+L192/100)</f>
        <v>0</v>
      </c>
      <c r="N192" s="165">
        <v>0</v>
      </c>
      <c r="O192" s="165">
        <f>ROUND(E192*N192,2)</f>
        <v>0</v>
      </c>
      <c r="P192" s="165">
        <v>2.2</v>
      </c>
      <c r="Q192" s="165">
        <f>ROUND(E192*P192,2)</f>
        <v>3.25</v>
      </c>
      <c r="R192" s="164"/>
      <c r="S192" s="164" t="s">
        <v>196</v>
      </c>
      <c r="T192" s="164" t="s">
        <v>196</v>
      </c>
      <c r="U192" s="164">
        <v>11.05</v>
      </c>
      <c r="V192" s="164">
        <f>ROUND(E192*U192,2)</f>
        <v>16.3</v>
      </c>
      <c r="W192" s="164"/>
      <c r="X192" s="164" t="s">
        <v>218</v>
      </c>
      <c r="Y192" s="164" t="s">
        <v>199</v>
      </c>
      <c r="Z192" s="166"/>
      <c r="AA192" s="166"/>
      <c r="AB192" s="166"/>
      <c r="AC192" s="166"/>
      <c r="AD192" s="166"/>
      <c r="AE192" s="166"/>
      <c r="AF192" s="166"/>
      <c r="AG192" s="166" t="s">
        <v>219</v>
      </c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ht="12.75" outlineLevel="2">
      <c r="A193" s="167"/>
      <c r="B193" s="168"/>
      <c r="C193" s="185" t="s">
        <v>1441</v>
      </c>
      <c r="D193" s="186"/>
      <c r="E193" s="187">
        <v>1.475</v>
      </c>
      <c r="F193" s="164"/>
      <c r="G193" s="164"/>
      <c r="H193" s="164"/>
      <c r="I193" s="164"/>
      <c r="J193" s="164"/>
      <c r="K193" s="164"/>
      <c r="L193" s="164"/>
      <c r="M193" s="164"/>
      <c r="N193" s="165"/>
      <c r="O193" s="165"/>
      <c r="P193" s="165"/>
      <c r="Q193" s="165"/>
      <c r="R193" s="164"/>
      <c r="S193" s="164"/>
      <c r="T193" s="164"/>
      <c r="U193" s="164"/>
      <c r="V193" s="164"/>
      <c r="W193" s="164"/>
      <c r="X193" s="164"/>
      <c r="Y193" s="164"/>
      <c r="Z193" s="166"/>
      <c r="AA193" s="166"/>
      <c r="AB193" s="166"/>
      <c r="AC193" s="166"/>
      <c r="AD193" s="166"/>
      <c r="AE193" s="166"/>
      <c r="AF193" s="166"/>
      <c r="AG193" s="166" t="s">
        <v>228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ht="22.5" outlineLevel="1">
      <c r="A194" s="156">
        <v>63</v>
      </c>
      <c r="B194" s="157" t="s">
        <v>1442</v>
      </c>
      <c r="C194" s="158" t="s">
        <v>1443</v>
      </c>
      <c r="D194" s="159" t="s">
        <v>226</v>
      </c>
      <c r="E194" s="160">
        <v>3.463</v>
      </c>
      <c r="F194" s="161"/>
      <c r="G194" s="162">
        <f>ROUND(E194*F194,2)</f>
        <v>0</v>
      </c>
      <c r="H194" s="163">
        <v>0</v>
      </c>
      <c r="I194" s="164">
        <f>ROUND(E194*H194,2)</f>
        <v>0</v>
      </c>
      <c r="J194" s="163">
        <v>4340</v>
      </c>
      <c r="K194" s="164">
        <f>ROUND(E194*J194,2)</f>
        <v>15029.42</v>
      </c>
      <c r="L194" s="164">
        <v>21</v>
      </c>
      <c r="M194" s="164">
        <f>G194*(1+L194/100)</f>
        <v>0</v>
      </c>
      <c r="N194" s="165">
        <v>0</v>
      </c>
      <c r="O194" s="165">
        <f>ROUND(E194*N194,2)</f>
        <v>0</v>
      </c>
      <c r="P194" s="165">
        <v>2.2</v>
      </c>
      <c r="Q194" s="165">
        <f>ROUND(E194*P194,2)</f>
        <v>7.62</v>
      </c>
      <c r="R194" s="164"/>
      <c r="S194" s="164" t="s">
        <v>196</v>
      </c>
      <c r="T194" s="164" t="s">
        <v>196</v>
      </c>
      <c r="U194" s="164">
        <v>10.67</v>
      </c>
      <c r="V194" s="164">
        <f>ROUND(E194*U194,2)</f>
        <v>36.95</v>
      </c>
      <c r="W194" s="164"/>
      <c r="X194" s="164" t="s">
        <v>218</v>
      </c>
      <c r="Y194" s="164" t="s">
        <v>199</v>
      </c>
      <c r="Z194" s="166"/>
      <c r="AA194" s="166"/>
      <c r="AB194" s="166"/>
      <c r="AC194" s="166"/>
      <c r="AD194" s="166"/>
      <c r="AE194" s="166"/>
      <c r="AF194" s="166"/>
      <c r="AG194" s="166" t="s">
        <v>219</v>
      </c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ht="12.75" outlineLevel="2">
      <c r="A195" s="167"/>
      <c r="B195" s="168"/>
      <c r="C195" s="185" t="s">
        <v>1444</v>
      </c>
      <c r="D195" s="186"/>
      <c r="E195" s="187">
        <v>3.463</v>
      </c>
      <c r="F195" s="164"/>
      <c r="G195" s="164"/>
      <c r="H195" s="164"/>
      <c r="I195" s="164"/>
      <c r="J195" s="164"/>
      <c r="K195" s="164"/>
      <c r="L195" s="164"/>
      <c r="M195" s="164"/>
      <c r="N195" s="165"/>
      <c r="O195" s="165"/>
      <c r="P195" s="165"/>
      <c r="Q195" s="165"/>
      <c r="R195" s="164"/>
      <c r="S195" s="164"/>
      <c r="T195" s="164"/>
      <c r="U195" s="164"/>
      <c r="V195" s="164"/>
      <c r="W195" s="164"/>
      <c r="X195" s="164"/>
      <c r="Y195" s="164"/>
      <c r="Z195" s="166"/>
      <c r="AA195" s="166"/>
      <c r="AB195" s="166"/>
      <c r="AC195" s="166"/>
      <c r="AD195" s="166"/>
      <c r="AE195" s="166"/>
      <c r="AF195" s="166"/>
      <c r="AG195" s="166" t="s">
        <v>228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60" ht="22.5" outlineLevel="1">
      <c r="A196" s="156">
        <v>64</v>
      </c>
      <c r="B196" s="157" t="s">
        <v>1445</v>
      </c>
      <c r="C196" s="158" t="s">
        <v>1446</v>
      </c>
      <c r="D196" s="159" t="s">
        <v>226</v>
      </c>
      <c r="E196" s="160">
        <v>4.425</v>
      </c>
      <c r="F196" s="161"/>
      <c r="G196" s="162">
        <f>ROUND(E196*F196,2)</f>
        <v>0</v>
      </c>
      <c r="H196" s="163">
        <v>0</v>
      </c>
      <c r="I196" s="164">
        <f>ROUND(E196*H196,2)</f>
        <v>0</v>
      </c>
      <c r="J196" s="163">
        <v>3750</v>
      </c>
      <c r="K196" s="164">
        <f>ROUND(E196*J196,2)</f>
        <v>16593.75</v>
      </c>
      <c r="L196" s="164">
        <v>21</v>
      </c>
      <c r="M196" s="164">
        <f>G196*(1+L196/100)</f>
        <v>0</v>
      </c>
      <c r="N196" s="165">
        <v>0</v>
      </c>
      <c r="O196" s="165">
        <f>ROUND(E196*N196,2)</f>
        <v>0</v>
      </c>
      <c r="P196" s="165">
        <v>2.2</v>
      </c>
      <c r="Q196" s="165">
        <f>ROUND(E196*P196,2)</f>
        <v>9.74</v>
      </c>
      <c r="R196" s="164"/>
      <c r="S196" s="164" t="s">
        <v>196</v>
      </c>
      <c r="T196" s="164" t="s">
        <v>196</v>
      </c>
      <c r="U196" s="164">
        <v>9.21</v>
      </c>
      <c r="V196" s="164">
        <f>ROUND(E196*U196,2)</f>
        <v>40.75</v>
      </c>
      <c r="W196" s="164"/>
      <c r="X196" s="164" t="s">
        <v>218</v>
      </c>
      <c r="Y196" s="164" t="s">
        <v>199</v>
      </c>
      <c r="Z196" s="166"/>
      <c r="AA196" s="166"/>
      <c r="AB196" s="166"/>
      <c r="AC196" s="166"/>
      <c r="AD196" s="166"/>
      <c r="AE196" s="166"/>
      <c r="AF196" s="166"/>
      <c r="AG196" s="166" t="s">
        <v>219</v>
      </c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</row>
    <row r="197" spans="1:60" ht="12.75" outlineLevel="2">
      <c r="A197" s="167"/>
      <c r="B197" s="168"/>
      <c r="C197" s="185" t="s">
        <v>1447</v>
      </c>
      <c r="D197" s="186"/>
      <c r="E197" s="187">
        <v>4.425</v>
      </c>
      <c r="F197" s="164"/>
      <c r="G197" s="164"/>
      <c r="H197" s="164"/>
      <c r="I197" s="164"/>
      <c r="J197" s="164"/>
      <c r="K197" s="164"/>
      <c r="L197" s="164"/>
      <c r="M197" s="164"/>
      <c r="N197" s="165"/>
      <c r="O197" s="165"/>
      <c r="P197" s="165"/>
      <c r="Q197" s="165"/>
      <c r="R197" s="164"/>
      <c r="S197" s="164"/>
      <c r="T197" s="164"/>
      <c r="U197" s="164"/>
      <c r="V197" s="164"/>
      <c r="W197" s="164"/>
      <c r="X197" s="164"/>
      <c r="Y197" s="164"/>
      <c r="Z197" s="166"/>
      <c r="AA197" s="166"/>
      <c r="AB197" s="166"/>
      <c r="AC197" s="166"/>
      <c r="AD197" s="166"/>
      <c r="AE197" s="166"/>
      <c r="AF197" s="166"/>
      <c r="AG197" s="166" t="s">
        <v>228</v>
      </c>
      <c r="AH197" s="166">
        <v>0</v>
      </c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ht="22.5" outlineLevel="1">
      <c r="A198" s="156">
        <v>65</v>
      </c>
      <c r="B198" s="157" t="s">
        <v>1448</v>
      </c>
      <c r="C198" s="158" t="s">
        <v>1449</v>
      </c>
      <c r="D198" s="159" t="s">
        <v>226</v>
      </c>
      <c r="E198" s="160">
        <v>4.425</v>
      </c>
      <c r="F198" s="161"/>
      <c r="G198" s="162">
        <f>ROUND(E198*F198,2)</f>
        <v>0</v>
      </c>
      <c r="H198" s="163">
        <v>0</v>
      </c>
      <c r="I198" s="164">
        <f>ROUND(E198*H198,2)</f>
        <v>0</v>
      </c>
      <c r="J198" s="163">
        <v>1639</v>
      </c>
      <c r="K198" s="164">
        <f>ROUND(E198*J198,2)</f>
        <v>7252.58</v>
      </c>
      <c r="L198" s="164">
        <v>21</v>
      </c>
      <c r="M198" s="164">
        <f>G198*(1+L198/100)</f>
        <v>0</v>
      </c>
      <c r="N198" s="165">
        <v>0</v>
      </c>
      <c r="O198" s="165">
        <f>ROUND(E198*N198,2)</f>
        <v>0</v>
      </c>
      <c r="P198" s="165">
        <v>0</v>
      </c>
      <c r="Q198" s="165">
        <f>ROUND(E198*P198,2)</f>
        <v>0</v>
      </c>
      <c r="R198" s="164"/>
      <c r="S198" s="164" t="s">
        <v>196</v>
      </c>
      <c r="T198" s="164" t="s">
        <v>196</v>
      </c>
      <c r="U198" s="164">
        <v>4.029</v>
      </c>
      <c r="V198" s="164">
        <f>ROUND(E198*U198,2)</f>
        <v>17.83</v>
      </c>
      <c r="W198" s="164"/>
      <c r="X198" s="164" t="s">
        <v>218</v>
      </c>
      <c r="Y198" s="164" t="s">
        <v>199</v>
      </c>
      <c r="Z198" s="166"/>
      <c r="AA198" s="166"/>
      <c r="AB198" s="166"/>
      <c r="AC198" s="166"/>
      <c r="AD198" s="166"/>
      <c r="AE198" s="166"/>
      <c r="AF198" s="166"/>
      <c r="AG198" s="166" t="s">
        <v>219</v>
      </c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ht="12.75" outlineLevel="2">
      <c r="A199" s="167"/>
      <c r="B199" s="168"/>
      <c r="C199" s="185" t="s">
        <v>1447</v>
      </c>
      <c r="D199" s="186"/>
      <c r="E199" s="187">
        <v>4.425</v>
      </c>
      <c r="F199" s="164"/>
      <c r="G199" s="164"/>
      <c r="H199" s="164"/>
      <c r="I199" s="164"/>
      <c r="J199" s="164"/>
      <c r="K199" s="164"/>
      <c r="L199" s="164"/>
      <c r="M199" s="164"/>
      <c r="N199" s="165"/>
      <c r="O199" s="165"/>
      <c r="P199" s="165"/>
      <c r="Q199" s="165"/>
      <c r="R199" s="164"/>
      <c r="S199" s="164"/>
      <c r="T199" s="164"/>
      <c r="U199" s="164"/>
      <c r="V199" s="164"/>
      <c r="W199" s="164"/>
      <c r="X199" s="164"/>
      <c r="Y199" s="164"/>
      <c r="Z199" s="166"/>
      <c r="AA199" s="166"/>
      <c r="AB199" s="166"/>
      <c r="AC199" s="166"/>
      <c r="AD199" s="166"/>
      <c r="AE199" s="166"/>
      <c r="AF199" s="166"/>
      <c r="AG199" s="166" t="s">
        <v>228</v>
      </c>
      <c r="AH199" s="166">
        <v>0</v>
      </c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ht="12.75" outlineLevel="1">
      <c r="A200" s="156">
        <v>66</v>
      </c>
      <c r="B200" s="157" t="s">
        <v>1450</v>
      </c>
      <c r="C200" s="158" t="s">
        <v>1451</v>
      </c>
      <c r="D200" s="159" t="s">
        <v>217</v>
      </c>
      <c r="E200" s="160">
        <v>132.04</v>
      </c>
      <c r="F200" s="161"/>
      <c r="G200" s="162">
        <f>ROUND(E200*F200,2)</f>
        <v>0</v>
      </c>
      <c r="H200" s="163">
        <v>0</v>
      </c>
      <c r="I200" s="164">
        <f>ROUND(E200*H200,2)</f>
        <v>0</v>
      </c>
      <c r="J200" s="163">
        <v>357.5</v>
      </c>
      <c r="K200" s="164">
        <f>ROUND(E200*J200,2)</f>
        <v>47204.3</v>
      </c>
      <c r="L200" s="164">
        <v>21</v>
      </c>
      <c r="M200" s="164">
        <f>G200*(1+L200/100)</f>
        <v>0</v>
      </c>
      <c r="N200" s="165">
        <v>0</v>
      </c>
      <c r="O200" s="165">
        <f>ROUND(E200*N200,2)</f>
        <v>0</v>
      </c>
      <c r="P200" s="165">
        <v>0.0126</v>
      </c>
      <c r="Q200" s="165">
        <f>ROUND(E200*P200,2)</f>
        <v>1.66</v>
      </c>
      <c r="R200" s="164"/>
      <c r="S200" s="164" t="s">
        <v>196</v>
      </c>
      <c r="T200" s="164" t="s">
        <v>196</v>
      </c>
      <c r="U200" s="164">
        <v>0.33</v>
      </c>
      <c r="V200" s="164">
        <f>ROUND(E200*U200,2)</f>
        <v>43.57</v>
      </c>
      <c r="W200" s="164"/>
      <c r="X200" s="164" t="s">
        <v>218</v>
      </c>
      <c r="Y200" s="164" t="s">
        <v>199</v>
      </c>
      <c r="Z200" s="166"/>
      <c r="AA200" s="166"/>
      <c r="AB200" s="166"/>
      <c r="AC200" s="166"/>
      <c r="AD200" s="166"/>
      <c r="AE200" s="166"/>
      <c r="AF200" s="166"/>
      <c r="AG200" s="166" t="s">
        <v>219</v>
      </c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ht="22.5" outlineLevel="2">
      <c r="A201" s="167"/>
      <c r="B201" s="168"/>
      <c r="C201" s="185" t="s">
        <v>1452</v>
      </c>
      <c r="D201" s="186"/>
      <c r="E201" s="187">
        <v>156.54</v>
      </c>
      <c r="F201" s="164"/>
      <c r="G201" s="164"/>
      <c r="H201" s="164"/>
      <c r="I201" s="164"/>
      <c r="J201" s="164"/>
      <c r="K201" s="164"/>
      <c r="L201" s="164"/>
      <c r="M201" s="164"/>
      <c r="N201" s="165"/>
      <c r="O201" s="165"/>
      <c r="P201" s="165"/>
      <c r="Q201" s="165"/>
      <c r="R201" s="164"/>
      <c r="S201" s="164"/>
      <c r="T201" s="164"/>
      <c r="U201" s="164"/>
      <c r="V201" s="164"/>
      <c r="W201" s="164"/>
      <c r="X201" s="164"/>
      <c r="Y201" s="164"/>
      <c r="Z201" s="166"/>
      <c r="AA201" s="166"/>
      <c r="AB201" s="166"/>
      <c r="AC201" s="166"/>
      <c r="AD201" s="166"/>
      <c r="AE201" s="166"/>
      <c r="AF201" s="166"/>
      <c r="AG201" s="166" t="s">
        <v>228</v>
      </c>
      <c r="AH201" s="166">
        <v>0</v>
      </c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ht="12.75" outlineLevel="3">
      <c r="A202" s="167"/>
      <c r="B202" s="168"/>
      <c r="C202" s="185" t="s">
        <v>1453</v>
      </c>
      <c r="D202" s="186"/>
      <c r="E202" s="187">
        <v>-24.5</v>
      </c>
      <c r="F202" s="164"/>
      <c r="G202" s="164"/>
      <c r="H202" s="164"/>
      <c r="I202" s="164"/>
      <c r="J202" s="164"/>
      <c r="K202" s="164"/>
      <c r="L202" s="164"/>
      <c r="M202" s="164"/>
      <c r="N202" s="165"/>
      <c r="O202" s="165"/>
      <c r="P202" s="165"/>
      <c r="Q202" s="165"/>
      <c r="R202" s="164"/>
      <c r="S202" s="164"/>
      <c r="T202" s="164"/>
      <c r="U202" s="164"/>
      <c r="V202" s="164"/>
      <c r="W202" s="164"/>
      <c r="X202" s="164"/>
      <c r="Y202" s="164"/>
      <c r="Z202" s="166"/>
      <c r="AA202" s="166"/>
      <c r="AB202" s="166"/>
      <c r="AC202" s="166"/>
      <c r="AD202" s="166"/>
      <c r="AE202" s="166"/>
      <c r="AF202" s="166"/>
      <c r="AG202" s="166" t="s">
        <v>228</v>
      </c>
      <c r="AH202" s="166">
        <v>0</v>
      </c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ht="22.5" outlineLevel="1">
      <c r="A203" s="156">
        <v>67</v>
      </c>
      <c r="B203" s="157" t="s">
        <v>1454</v>
      </c>
      <c r="C203" s="158" t="s">
        <v>1455</v>
      </c>
      <c r="D203" s="159" t="s">
        <v>217</v>
      </c>
      <c r="E203" s="160">
        <v>44.78</v>
      </c>
      <c r="F203" s="161"/>
      <c r="G203" s="162">
        <f>ROUND(E203*F203,2)</f>
        <v>0</v>
      </c>
      <c r="H203" s="163">
        <v>0</v>
      </c>
      <c r="I203" s="164">
        <f>ROUND(E203*H203,2)</f>
        <v>0</v>
      </c>
      <c r="J203" s="163">
        <v>102.5</v>
      </c>
      <c r="K203" s="164">
        <f>ROUND(E203*J203,2)</f>
        <v>4589.95</v>
      </c>
      <c r="L203" s="164">
        <v>21</v>
      </c>
      <c r="M203" s="164">
        <f>G203*(1+L203/100)</f>
        <v>0</v>
      </c>
      <c r="N203" s="165">
        <v>0</v>
      </c>
      <c r="O203" s="165">
        <f>ROUND(E203*N203,2)</f>
        <v>0</v>
      </c>
      <c r="P203" s="165">
        <v>0.02</v>
      </c>
      <c r="Q203" s="165">
        <f>ROUND(E203*P203,2)</f>
        <v>0.9</v>
      </c>
      <c r="R203" s="164"/>
      <c r="S203" s="164" t="s">
        <v>196</v>
      </c>
      <c r="T203" s="164" t="s">
        <v>196</v>
      </c>
      <c r="U203" s="164">
        <v>0.23</v>
      </c>
      <c r="V203" s="164">
        <f>ROUND(E203*U203,2)</f>
        <v>10.3</v>
      </c>
      <c r="W203" s="164"/>
      <c r="X203" s="164" t="s">
        <v>218</v>
      </c>
      <c r="Y203" s="164" t="s">
        <v>199</v>
      </c>
      <c r="Z203" s="166"/>
      <c r="AA203" s="166"/>
      <c r="AB203" s="166"/>
      <c r="AC203" s="166"/>
      <c r="AD203" s="166"/>
      <c r="AE203" s="166"/>
      <c r="AF203" s="166"/>
      <c r="AG203" s="166" t="s">
        <v>219</v>
      </c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60" ht="12.75" outlineLevel="2">
      <c r="A204" s="167"/>
      <c r="B204" s="168"/>
      <c r="C204" s="185" t="s">
        <v>1456</v>
      </c>
      <c r="D204" s="186"/>
      <c r="E204" s="187">
        <v>44.78</v>
      </c>
      <c r="F204" s="164"/>
      <c r="G204" s="164"/>
      <c r="H204" s="164"/>
      <c r="I204" s="164"/>
      <c r="J204" s="164"/>
      <c r="K204" s="164"/>
      <c r="L204" s="164"/>
      <c r="M204" s="164"/>
      <c r="N204" s="165"/>
      <c r="O204" s="165"/>
      <c r="P204" s="165"/>
      <c r="Q204" s="165"/>
      <c r="R204" s="164"/>
      <c r="S204" s="164"/>
      <c r="T204" s="164"/>
      <c r="U204" s="164"/>
      <c r="V204" s="164"/>
      <c r="W204" s="164"/>
      <c r="X204" s="164"/>
      <c r="Y204" s="164"/>
      <c r="Z204" s="166"/>
      <c r="AA204" s="166"/>
      <c r="AB204" s="166"/>
      <c r="AC204" s="166"/>
      <c r="AD204" s="166"/>
      <c r="AE204" s="166"/>
      <c r="AF204" s="166"/>
      <c r="AG204" s="166" t="s">
        <v>228</v>
      </c>
      <c r="AH204" s="166">
        <v>0</v>
      </c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</row>
    <row r="205" spans="1:60" ht="22.5" outlineLevel="1">
      <c r="A205" s="170">
        <v>68</v>
      </c>
      <c r="B205" s="171" t="s">
        <v>1457</v>
      </c>
      <c r="C205" s="172" t="s">
        <v>1458</v>
      </c>
      <c r="D205" s="173" t="s">
        <v>217</v>
      </c>
      <c r="E205" s="174">
        <v>34.63</v>
      </c>
      <c r="F205" s="175"/>
      <c r="G205" s="176">
        <f>ROUND(E205*F205,2)</f>
        <v>0</v>
      </c>
      <c r="H205" s="163">
        <v>0</v>
      </c>
      <c r="I205" s="164">
        <f>ROUND(E205*H205,2)</f>
        <v>0</v>
      </c>
      <c r="J205" s="163">
        <v>169.5</v>
      </c>
      <c r="K205" s="164">
        <f>ROUND(E205*J205,2)</f>
        <v>5869.79</v>
      </c>
      <c r="L205" s="164">
        <v>21</v>
      </c>
      <c r="M205" s="164">
        <f>G205*(1+L205/100)</f>
        <v>0</v>
      </c>
      <c r="N205" s="165">
        <v>0</v>
      </c>
      <c r="O205" s="165">
        <f>ROUND(E205*N205,2)</f>
        <v>0</v>
      </c>
      <c r="P205" s="165">
        <v>0.07</v>
      </c>
      <c r="Q205" s="165">
        <f>ROUND(E205*P205,2)</f>
        <v>2.42</v>
      </c>
      <c r="R205" s="164"/>
      <c r="S205" s="164" t="s">
        <v>196</v>
      </c>
      <c r="T205" s="164" t="s">
        <v>196</v>
      </c>
      <c r="U205" s="164">
        <v>0.38</v>
      </c>
      <c r="V205" s="164">
        <f>ROUND(E205*U205,2)</f>
        <v>13.16</v>
      </c>
      <c r="W205" s="164"/>
      <c r="X205" s="164" t="s">
        <v>218</v>
      </c>
      <c r="Y205" s="164" t="s">
        <v>199</v>
      </c>
      <c r="Z205" s="166"/>
      <c r="AA205" s="166"/>
      <c r="AB205" s="166"/>
      <c r="AC205" s="166"/>
      <c r="AD205" s="166"/>
      <c r="AE205" s="166"/>
      <c r="AF205" s="166"/>
      <c r="AG205" s="166" t="s">
        <v>219</v>
      </c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</row>
    <row r="206" spans="1:60" ht="22.5" outlineLevel="1">
      <c r="A206" s="170">
        <v>69</v>
      </c>
      <c r="B206" s="171" t="s">
        <v>1459</v>
      </c>
      <c r="C206" s="172" t="s">
        <v>1460</v>
      </c>
      <c r="D206" s="173" t="s">
        <v>275</v>
      </c>
      <c r="E206" s="174">
        <v>6</v>
      </c>
      <c r="F206" s="175"/>
      <c r="G206" s="176">
        <f>ROUND(E206*F206,2)</f>
        <v>0</v>
      </c>
      <c r="H206" s="163">
        <v>0</v>
      </c>
      <c r="I206" s="164">
        <f>ROUND(E206*H206,2)</f>
        <v>0</v>
      </c>
      <c r="J206" s="163">
        <v>20.4</v>
      </c>
      <c r="K206" s="164">
        <f>ROUND(E206*J206,2)</f>
        <v>122.4</v>
      </c>
      <c r="L206" s="164">
        <v>21</v>
      </c>
      <c r="M206" s="164">
        <f>G206*(1+L206/100)</f>
        <v>0</v>
      </c>
      <c r="N206" s="165">
        <v>0</v>
      </c>
      <c r="O206" s="165">
        <f>ROUND(E206*N206,2)</f>
        <v>0</v>
      </c>
      <c r="P206" s="165">
        <v>0</v>
      </c>
      <c r="Q206" s="165">
        <f>ROUND(E206*P206,2)</f>
        <v>0</v>
      </c>
      <c r="R206" s="164"/>
      <c r="S206" s="164" t="s">
        <v>196</v>
      </c>
      <c r="T206" s="164" t="s">
        <v>196</v>
      </c>
      <c r="U206" s="164">
        <v>0.05</v>
      </c>
      <c r="V206" s="164">
        <f>ROUND(E206*U206,2)</f>
        <v>0.3</v>
      </c>
      <c r="W206" s="164"/>
      <c r="X206" s="164" t="s">
        <v>218</v>
      </c>
      <c r="Y206" s="164" t="s">
        <v>199</v>
      </c>
      <c r="Z206" s="166"/>
      <c r="AA206" s="166"/>
      <c r="AB206" s="166"/>
      <c r="AC206" s="166"/>
      <c r="AD206" s="166"/>
      <c r="AE206" s="166"/>
      <c r="AF206" s="166"/>
      <c r="AG206" s="166" t="s">
        <v>219</v>
      </c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ht="12.75" outlineLevel="1">
      <c r="A207" s="156">
        <v>70</v>
      </c>
      <c r="B207" s="157" t="s">
        <v>1461</v>
      </c>
      <c r="C207" s="158" t="s">
        <v>1462</v>
      </c>
      <c r="D207" s="159" t="s">
        <v>217</v>
      </c>
      <c r="E207" s="160">
        <v>9.2</v>
      </c>
      <c r="F207" s="161"/>
      <c r="G207" s="162">
        <f>ROUND(E207*F207,2)</f>
        <v>0</v>
      </c>
      <c r="H207" s="163">
        <v>34.17</v>
      </c>
      <c r="I207" s="164">
        <f>ROUND(E207*H207,2)</f>
        <v>314.36</v>
      </c>
      <c r="J207" s="163">
        <v>422.83</v>
      </c>
      <c r="K207" s="164">
        <f>ROUND(E207*J207,2)</f>
        <v>3890.04</v>
      </c>
      <c r="L207" s="164">
        <v>21</v>
      </c>
      <c r="M207" s="164">
        <f>G207*(1+L207/100)</f>
        <v>0</v>
      </c>
      <c r="N207" s="165">
        <v>0.00117</v>
      </c>
      <c r="O207" s="165">
        <f>ROUND(E207*N207,2)</f>
        <v>0.01</v>
      </c>
      <c r="P207" s="165">
        <v>0.076</v>
      </c>
      <c r="Q207" s="165">
        <f>ROUND(E207*P207,2)</f>
        <v>0.7</v>
      </c>
      <c r="R207" s="164"/>
      <c r="S207" s="164" t="s">
        <v>196</v>
      </c>
      <c r="T207" s="164" t="s">
        <v>196</v>
      </c>
      <c r="U207" s="164">
        <v>0.9390000000000001</v>
      </c>
      <c r="V207" s="164">
        <f>ROUND(E207*U207,2)</f>
        <v>8.64</v>
      </c>
      <c r="W207" s="164"/>
      <c r="X207" s="164" t="s">
        <v>218</v>
      </c>
      <c r="Y207" s="164" t="s">
        <v>199</v>
      </c>
      <c r="Z207" s="166"/>
      <c r="AA207" s="166"/>
      <c r="AB207" s="166"/>
      <c r="AC207" s="166"/>
      <c r="AD207" s="166"/>
      <c r="AE207" s="166"/>
      <c r="AF207" s="166"/>
      <c r="AG207" s="166" t="s">
        <v>219</v>
      </c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ht="12.75" outlineLevel="2">
      <c r="A208" s="167"/>
      <c r="B208" s="168"/>
      <c r="C208" s="185" t="s">
        <v>1463</v>
      </c>
      <c r="D208" s="186"/>
      <c r="E208" s="187">
        <v>6.4</v>
      </c>
      <c r="F208" s="164"/>
      <c r="G208" s="164"/>
      <c r="H208" s="164"/>
      <c r="I208" s="164"/>
      <c r="J208" s="164"/>
      <c r="K208" s="164"/>
      <c r="L208" s="164"/>
      <c r="M208" s="164"/>
      <c r="N208" s="165"/>
      <c r="O208" s="165"/>
      <c r="P208" s="165"/>
      <c r="Q208" s="165"/>
      <c r="R208" s="164"/>
      <c r="S208" s="164"/>
      <c r="T208" s="164"/>
      <c r="U208" s="164"/>
      <c r="V208" s="164"/>
      <c r="W208" s="164"/>
      <c r="X208" s="164"/>
      <c r="Y208" s="164"/>
      <c r="Z208" s="166"/>
      <c r="AA208" s="166"/>
      <c r="AB208" s="166"/>
      <c r="AC208" s="166"/>
      <c r="AD208" s="166"/>
      <c r="AE208" s="166"/>
      <c r="AF208" s="166"/>
      <c r="AG208" s="166" t="s">
        <v>228</v>
      </c>
      <c r="AH208" s="166">
        <v>0</v>
      </c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ht="12.75" outlineLevel="3">
      <c r="A209" s="167"/>
      <c r="B209" s="168"/>
      <c r="C209" s="185" t="s">
        <v>1464</v>
      </c>
      <c r="D209" s="186"/>
      <c r="E209" s="187">
        <v>2.8</v>
      </c>
      <c r="F209" s="164"/>
      <c r="G209" s="164"/>
      <c r="H209" s="164"/>
      <c r="I209" s="164"/>
      <c r="J209" s="164"/>
      <c r="K209" s="164"/>
      <c r="L209" s="164"/>
      <c r="M209" s="164"/>
      <c r="N209" s="165"/>
      <c r="O209" s="165"/>
      <c r="P209" s="165"/>
      <c r="Q209" s="165"/>
      <c r="R209" s="164"/>
      <c r="S209" s="164"/>
      <c r="T209" s="164"/>
      <c r="U209" s="164"/>
      <c r="V209" s="164"/>
      <c r="W209" s="164"/>
      <c r="X209" s="164"/>
      <c r="Y209" s="164"/>
      <c r="Z209" s="166"/>
      <c r="AA209" s="166"/>
      <c r="AB209" s="166"/>
      <c r="AC209" s="166"/>
      <c r="AD209" s="166"/>
      <c r="AE209" s="166"/>
      <c r="AF209" s="166"/>
      <c r="AG209" s="166" t="s">
        <v>228</v>
      </c>
      <c r="AH209" s="166">
        <v>0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ht="12.75" outlineLevel="1">
      <c r="A210" s="156">
        <v>71</v>
      </c>
      <c r="B210" s="157" t="s">
        <v>1465</v>
      </c>
      <c r="C210" s="158" t="s">
        <v>1466</v>
      </c>
      <c r="D210" s="159" t="s">
        <v>217</v>
      </c>
      <c r="E210" s="160">
        <v>22.89</v>
      </c>
      <c r="F210" s="161"/>
      <c r="G210" s="162">
        <f>ROUND(E210*F210,2)</f>
        <v>0</v>
      </c>
      <c r="H210" s="163">
        <v>29.21</v>
      </c>
      <c r="I210" s="164">
        <f>ROUND(E210*H210,2)</f>
        <v>668.62</v>
      </c>
      <c r="J210" s="163">
        <v>226.29</v>
      </c>
      <c r="K210" s="164">
        <f>ROUND(E210*J210,2)</f>
        <v>5179.78</v>
      </c>
      <c r="L210" s="164">
        <v>21</v>
      </c>
      <c r="M210" s="164">
        <f>G210*(1+L210/100)</f>
        <v>0</v>
      </c>
      <c r="N210" s="165">
        <v>0.001</v>
      </c>
      <c r="O210" s="165">
        <f>ROUND(E210*N210,2)</f>
        <v>0.02</v>
      </c>
      <c r="P210" s="165">
        <v>0.037200000000000004</v>
      </c>
      <c r="Q210" s="165">
        <f>ROUND(E210*P210,2)</f>
        <v>0.85</v>
      </c>
      <c r="R210" s="164"/>
      <c r="S210" s="164" t="s">
        <v>196</v>
      </c>
      <c r="T210" s="164" t="s">
        <v>196</v>
      </c>
      <c r="U210" s="164">
        <v>0.498</v>
      </c>
      <c r="V210" s="164">
        <f>ROUND(E210*U210,2)</f>
        <v>11.4</v>
      </c>
      <c r="W210" s="164"/>
      <c r="X210" s="164" t="s">
        <v>218</v>
      </c>
      <c r="Y210" s="164" t="s">
        <v>199</v>
      </c>
      <c r="Z210" s="166"/>
      <c r="AA210" s="166"/>
      <c r="AB210" s="166"/>
      <c r="AC210" s="166"/>
      <c r="AD210" s="166"/>
      <c r="AE210" s="166"/>
      <c r="AF210" s="166"/>
      <c r="AG210" s="166" t="s">
        <v>219</v>
      </c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ht="12.75" outlineLevel="2">
      <c r="A211" s="167"/>
      <c r="B211" s="168"/>
      <c r="C211" s="185" t="s">
        <v>1467</v>
      </c>
      <c r="D211" s="186"/>
      <c r="E211" s="187">
        <v>22.89</v>
      </c>
      <c r="F211" s="164"/>
      <c r="G211" s="164"/>
      <c r="H211" s="164"/>
      <c r="I211" s="164"/>
      <c r="J211" s="164"/>
      <c r="K211" s="164"/>
      <c r="L211" s="164"/>
      <c r="M211" s="164"/>
      <c r="N211" s="165"/>
      <c r="O211" s="165"/>
      <c r="P211" s="165"/>
      <c r="Q211" s="165"/>
      <c r="R211" s="164"/>
      <c r="S211" s="164"/>
      <c r="T211" s="164"/>
      <c r="U211" s="164"/>
      <c r="V211" s="164"/>
      <c r="W211" s="164"/>
      <c r="X211" s="164"/>
      <c r="Y211" s="164"/>
      <c r="Z211" s="166"/>
      <c r="AA211" s="166"/>
      <c r="AB211" s="166"/>
      <c r="AC211" s="166"/>
      <c r="AD211" s="166"/>
      <c r="AE211" s="166"/>
      <c r="AF211" s="166"/>
      <c r="AG211" s="166" t="s">
        <v>228</v>
      </c>
      <c r="AH211" s="166">
        <v>0</v>
      </c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ht="22.5" outlineLevel="1">
      <c r="A212" s="170">
        <v>72</v>
      </c>
      <c r="B212" s="171" t="s">
        <v>1468</v>
      </c>
      <c r="C212" s="172" t="s">
        <v>1469</v>
      </c>
      <c r="D212" s="173" t="s">
        <v>295</v>
      </c>
      <c r="E212" s="174">
        <v>0.30000000000000004</v>
      </c>
      <c r="F212" s="175"/>
      <c r="G212" s="176">
        <f>ROUND(E212*F212,2)</f>
        <v>0</v>
      </c>
      <c r="H212" s="163">
        <v>829.93</v>
      </c>
      <c r="I212" s="164">
        <f>ROUND(E212*H212,2)</f>
        <v>248.98</v>
      </c>
      <c r="J212" s="163">
        <v>1775.07</v>
      </c>
      <c r="K212" s="164">
        <f>ROUND(E212*J212,2)</f>
        <v>532.52</v>
      </c>
      <c r="L212" s="164">
        <v>21</v>
      </c>
      <c r="M212" s="164">
        <f>G212*(1+L212/100)</f>
        <v>0</v>
      </c>
      <c r="N212" s="165">
        <v>0</v>
      </c>
      <c r="O212" s="165">
        <f>ROUND(E212*N212,2)</f>
        <v>0</v>
      </c>
      <c r="P212" s="165">
        <v>0.014130000000000002</v>
      </c>
      <c r="Q212" s="165">
        <f>ROUND(E212*P212,2)</f>
        <v>0</v>
      </c>
      <c r="R212" s="164"/>
      <c r="S212" s="164" t="s">
        <v>196</v>
      </c>
      <c r="T212" s="164" t="s">
        <v>196</v>
      </c>
      <c r="U212" s="164">
        <v>2.95</v>
      </c>
      <c r="V212" s="164">
        <f>ROUND(E212*U212,2)</f>
        <v>0.89</v>
      </c>
      <c r="W212" s="164"/>
      <c r="X212" s="164" t="s">
        <v>218</v>
      </c>
      <c r="Y212" s="164" t="s">
        <v>199</v>
      </c>
      <c r="Z212" s="166"/>
      <c r="AA212" s="166"/>
      <c r="AB212" s="166"/>
      <c r="AC212" s="166"/>
      <c r="AD212" s="166"/>
      <c r="AE212" s="166"/>
      <c r="AF212" s="166"/>
      <c r="AG212" s="166" t="s">
        <v>219</v>
      </c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ht="12.75" outlineLevel="1">
      <c r="A213" s="156">
        <v>73</v>
      </c>
      <c r="B213" s="157" t="s">
        <v>1470</v>
      </c>
      <c r="C213" s="158" t="s">
        <v>1471</v>
      </c>
      <c r="D213" s="159" t="s">
        <v>295</v>
      </c>
      <c r="E213" s="160">
        <v>0.4</v>
      </c>
      <c r="F213" s="161"/>
      <c r="G213" s="162">
        <f>ROUND(E213*F213,2)</f>
        <v>0</v>
      </c>
      <c r="H213" s="163">
        <v>1741.15</v>
      </c>
      <c r="I213" s="164">
        <f>ROUND(E213*H213,2)</f>
        <v>696.46</v>
      </c>
      <c r="J213" s="163">
        <v>4168.85</v>
      </c>
      <c r="K213" s="164">
        <f>ROUND(E213*J213,2)</f>
        <v>1667.54</v>
      </c>
      <c r="L213" s="164">
        <v>21</v>
      </c>
      <c r="M213" s="164">
        <f>G213*(1+L213/100)</f>
        <v>0</v>
      </c>
      <c r="N213" s="165">
        <v>0</v>
      </c>
      <c r="O213" s="165">
        <f>ROUND(E213*N213,2)</f>
        <v>0</v>
      </c>
      <c r="P213" s="165">
        <v>0.12417000000000002</v>
      </c>
      <c r="Q213" s="165">
        <f>ROUND(E213*P213,2)</f>
        <v>0.05</v>
      </c>
      <c r="R213" s="164"/>
      <c r="S213" s="164" t="s">
        <v>196</v>
      </c>
      <c r="T213" s="164" t="s">
        <v>196</v>
      </c>
      <c r="U213" s="164">
        <v>6.9</v>
      </c>
      <c r="V213" s="164">
        <f>ROUND(E213*U213,2)</f>
        <v>2.76</v>
      </c>
      <c r="W213" s="164"/>
      <c r="X213" s="164" t="s">
        <v>218</v>
      </c>
      <c r="Y213" s="164" t="s">
        <v>199</v>
      </c>
      <c r="Z213" s="166"/>
      <c r="AA213" s="166"/>
      <c r="AB213" s="166"/>
      <c r="AC213" s="166"/>
      <c r="AD213" s="166"/>
      <c r="AE213" s="166"/>
      <c r="AF213" s="166"/>
      <c r="AG213" s="166" t="s">
        <v>219</v>
      </c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ht="12.75" outlineLevel="2">
      <c r="A214" s="167"/>
      <c r="B214" s="168"/>
      <c r="C214" s="185" t="s">
        <v>1472</v>
      </c>
      <c r="D214" s="186"/>
      <c r="E214" s="187">
        <v>0.4</v>
      </c>
      <c r="F214" s="164"/>
      <c r="G214" s="164"/>
      <c r="H214" s="164"/>
      <c r="I214" s="164"/>
      <c r="J214" s="164"/>
      <c r="K214" s="164"/>
      <c r="L214" s="164"/>
      <c r="M214" s="164"/>
      <c r="N214" s="165"/>
      <c r="O214" s="165"/>
      <c r="P214" s="165"/>
      <c r="Q214" s="165"/>
      <c r="R214" s="164"/>
      <c r="S214" s="164"/>
      <c r="T214" s="164"/>
      <c r="U214" s="164"/>
      <c r="V214" s="164"/>
      <c r="W214" s="164"/>
      <c r="X214" s="164"/>
      <c r="Y214" s="164"/>
      <c r="Z214" s="166"/>
      <c r="AA214" s="166"/>
      <c r="AB214" s="166"/>
      <c r="AC214" s="166"/>
      <c r="AD214" s="166"/>
      <c r="AE214" s="166"/>
      <c r="AF214" s="166"/>
      <c r="AG214" s="166" t="s">
        <v>228</v>
      </c>
      <c r="AH214" s="166">
        <v>0</v>
      </c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ht="12.75" outlineLevel="1">
      <c r="A215" s="156">
        <v>74</v>
      </c>
      <c r="B215" s="157" t="s">
        <v>1473</v>
      </c>
      <c r="C215" s="158" t="s">
        <v>1474</v>
      </c>
      <c r="D215" s="159" t="s">
        <v>295</v>
      </c>
      <c r="E215" s="160">
        <v>40</v>
      </c>
      <c r="F215" s="161"/>
      <c r="G215" s="162">
        <f>ROUND(E215*F215,2)</f>
        <v>0</v>
      </c>
      <c r="H215" s="163">
        <v>89.1</v>
      </c>
      <c r="I215" s="164">
        <f>ROUND(E215*H215,2)</f>
        <v>3564</v>
      </c>
      <c r="J215" s="163">
        <v>556.9</v>
      </c>
      <c r="K215" s="164">
        <f>ROUND(E215*J215,2)</f>
        <v>22276</v>
      </c>
      <c r="L215" s="164">
        <v>21</v>
      </c>
      <c r="M215" s="164">
        <f>G215*(1+L215/100)</f>
        <v>0</v>
      </c>
      <c r="N215" s="165">
        <v>0</v>
      </c>
      <c r="O215" s="165">
        <f>ROUND(E215*N215,2)</f>
        <v>0</v>
      </c>
      <c r="P215" s="165">
        <v>0.00046</v>
      </c>
      <c r="Q215" s="165">
        <f>ROUND(E215*P215,2)</f>
        <v>0.02</v>
      </c>
      <c r="R215" s="164"/>
      <c r="S215" s="164" t="s">
        <v>196</v>
      </c>
      <c r="T215" s="164" t="s">
        <v>196</v>
      </c>
      <c r="U215" s="164">
        <v>0.9</v>
      </c>
      <c r="V215" s="164">
        <f>ROUND(E215*U215,2)</f>
        <v>36</v>
      </c>
      <c r="W215" s="164"/>
      <c r="X215" s="164" t="s">
        <v>218</v>
      </c>
      <c r="Y215" s="164" t="s">
        <v>199</v>
      </c>
      <c r="Z215" s="166"/>
      <c r="AA215" s="166"/>
      <c r="AB215" s="166"/>
      <c r="AC215" s="166"/>
      <c r="AD215" s="166"/>
      <c r="AE215" s="166"/>
      <c r="AF215" s="166"/>
      <c r="AG215" s="166" t="s">
        <v>219</v>
      </c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60" ht="12.75" outlineLevel="2">
      <c r="A216" s="167"/>
      <c r="B216" s="168"/>
      <c r="C216" s="185" t="s">
        <v>1475</v>
      </c>
      <c r="D216" s="186"/>
      <c r="E216" s="187">
        <v>40</v>
      </c>
      <c r="F216" s="164"/>
      <c r="G216" s="164"/>
      <c r="H216" s="164"/>
      <c r="I216" s="164"/>
      <c r="J216" s="164"/>
      <c r="K216" s="164"/>
      <c r="L216" s="164"/>
      <c r="M216" s="164"/>
      <c r="N216" s="165"/>
      <c r="O216" s="165"/>
      <c r="P216" s="165"/>
      <c r="Q216" s="165"/>
      <c r="R216" s="164"/>
      <c r="S216" s="164"/>
      <c r="T216" s="164"/>
      <c r="U216" s="164"/>
      <c r="V216" s="164"/>
      <c r="W216" s="164"/>
      <c r="X216" s="164"/>
      <c r="Y216" s="164"/>
      <c r="Z216" s="166"/>
      <c r="AA216" s="166"/>
      <c r="AB216" s="166"/>
      <c r="AC216" s="166"/>
      <c r="AD216" s="166"/>
      <c r="AE216" s="166"/>
      <c r="AF216" s="166"/>
      <c r="AG216" s="166" t="s">
        <v>228</v>
      </c>
      <c r="AH216" s="166">
        <v>0</v>
      </c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</row>
    <row r="217" spans="1:60" ht="22.5" outlineLevel="1">
      <c r="A217" s="156">
        <v>75</v>
      </c>
      <c r="B217" s="157" t="s">
        <v>605</v>
      </c>
      <c r="C217" s="158" t="s">
        <v>1476</v>
      </c>
      <c r="D217" s="159" t="s">
        <v>275</v>
      </c>
      <c r="E217" s="160">
        <v>7</v>
      </c>
      <c r="F217" s="161"/>
      <c r="G217" s="162">
        <f>ROUND(E217*F217,2)</f>
        <v>0</v>
      </c>
      <c r="H217" s="163">
        <v>0</v>
      </c>
      <c r="I217" s="164">
        <f>ROUND(E217*H217,2)</f>
        <v>0</v>
      </c>
      <c r="J217" s="163">
        <v>98.9</v>
      </c>
      <c r="K217" s="164">
        <f>ROUND(E217*J217,2)</f>
        <v>692.3</v>
      </c>
      <c r="L217" s="164">
        <v>21</v>
      </c>
      <c r="M217" s="164">
        <f>G217*(1+L217/100)</f>
        <v>0</v>
      </c>
      <c r="N217" s="165">
        <v>0</v>
      </c>
      <c r="O217" s="165">
        <f>ROUND(E217*N217,2)</f>
        <v>0</v>
      </c>
      <c r="P217" s="165">
        <v>0.008</v>
      </c>
      <c r="Q217" s="165">
        <f>ROUND(E217*P217,2)</f>
        <v>0.06</v>
      </c>
      <c r="R217" s="164"/>
      <c r="S217" s="164" t="s">
        <v>196</v>
      </c>
      <c r="T217" s="164" t="s">
        <v>196</v>
      </c>
      <c r="U217" s="164">
        <v>0.24</v>
      </c>
      <c r="V217" s="164">
        <f>ROUND(E217*U217,2)</f>
        <v>1.68</v>
      </c>
      <c r="W217" s="164"/>
      <c r="X217" s="164" t="s">
        <v>218</v>
      </c>
      <c r="Y217" s="164" t="s">
        <v>199</v>
      </c>
      <c r="Z217" s="166"/>
      <c r="AA217" s="166"/>
      <c r="AB217" s="166"/>
      <c r="AC217" s="166"/>
      <c r="AD217" s="166"/>
      <c r="AE217" s="166"/>
      <c r="AF217" s="166"/>
      <c r="AG217" s="166" t="s">
        <v>219</v>
      </c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ht="12.75" outlineLevel="2">
      <c r="A218" s="167"/>
      <c r="B218" s="168"/>
      <c r="C218" s="185" t="s">
        <v>610</v>
      </c>
      <c r="D218" s="186"/>
      <c r="E218" s="187">
        <v>7</v>
      </c>
      <c r="F218" s="164"/>
      <c r="G218" s="164"/>
      <c r="H218" s="164"/>
      <c r="I218" s="164"/>
      <c r="J218" s="164"/>
      <c r="K218" s="164"/>
      <c r="L218" s="164"/>
      <c r="M218" s="164"/>
      <c r="N218" s="165"/>
      <c r="O218" s="165"/>
      <c r="P218" s="165"/>
      <c r="Q218" s="165"/>
      <c r="R218" s="164"/>
      <c r="S218" s="164"/>
      <c r="T218" s="164"/>
      <c r="U218" s="164"/>
      <c r="V218" s="164"/>
      <c r="W218" s="164"/>
      <c r="X218" s="164"/>
      <c r="Y218" s="164"/>
      <c r="Z218" s="166"/>
      <c r="AA218" s="166"/>
      <c r="AB218" s="166"/>
      <c r="AC218" s="166"/>
      <c r="AD218" s="166"/>
      <c r="AE218" s="166"/>
      <c r="AF218" s="166"/>
      <c r="AG218" s="166" t="s">
        <v>228</v>
      </c>
      <c r="AH218" s="166">
        <v>0</v>
      </c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ht="12.75" outlineLevel="1">
      <c r="A219" s="156">
        <v>76</v>
      </c>
      <c r="B219" s="157" t="s">
        <v>1477</v>
      </c>
      <c r="C219" s="158" t="s">
        <v>1478</v>
      </c>
      <c r="D219" s="159" t="s">
        <v>226</v>
      </c>
      <c r="E219" s="160">
        <v>0.28</v>
      </c>
      <c r="F219" s="161"/>
      <c r="G219" s="162">
        <f>ROUND(E219*F219,2)</f>
        <v>0</v>
      </c>
      <c r="H219" s="163">
        <v>53.21</v>
      </c>
      <c r="I219" s="164">
        <f>ROUND(E219*H219,2)</f>
        <v>14.9</v>
      </c>
      <c r="J219" s="163">
        <v>2586.79</v>
      </c>
      <c r="K219" s="164">
        <f>ROUND(E219*J219,2)</f>
        <v>724.3</v>
      </c>
      <c r="L219" s="164">
        <v>21</v>
      </c>
      <c r="M219" s="164">
        <f>G219*(1+L219/100)</f>
        <v>0</v>
      </c>
      <c r="N219" s="165">
        <v>0.0018200000000000002</v>
      </c>
      <c r="O219" s="165">
        <f>ROUND(E219*N219,2)</f>
        <v>0</v>
      </c>
      <c r="P219" s="165">
        <v>1.8</v>
      </c>
      <c r="Q219" s="165">
        <f>ROUND(E219*P219,2)</f>
        <v>0.5</v>
      </c>
      <c r="R219" s="164"/>
      <c r="S219" s="164" t="s">
        <v>196</v>
      </c>
      <c r="T219" s="164" t="s">
        <v>196</v>
      </c>
      <c r="U219" s="164">
        <v>5.8</v>
      </c>
      <c r="V219" s="164">
        <f>ROUND(E219*U219,2)</f>
        <v>1.62</v>
      </c>
      <c r="W219" s="164"/>
      <c r="X219" s="164" t="s">
        <v>218</v>
      </c>
      <c r="Y219" s="164" t="s">
        <v>199</v>
      </c>
      <c r="Z219" s="166"/>
      <c r="AA219" s="166"/>
      <c r="AB219" s="166"/>
      <c r="AC219" s="166"/>
      <c r="AD219" s="166"/>
      <c r="AE219" s="166"/>
      <c r="AF219" s="166"/>
      <c r="AG219" s="166" t="s">
        <v>219</v>
      </c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ht="12.75" outlineLevel="2">
      <c r="A220" s="167"/>
      <c r="B220" s="168"/>
      <c r="C220" s="185" t="s">
        <v>1479</v>
      </c>
      <c r="D220" s="186"/>
      <c r="E220" s="187">
        <v>0.28</v>
      </c>
      <c r="F220" s="164"/>
      <c r="G220" s="164"/>
      <c r="H220" s="164"/>
      <c r="I220" s="164"/>
      <c r="J220" s="164"/>
      <c r="K220" s="164"/>
      <c r="L220" s="164"/>
      <c r="M220" s="164"/>
      <c r="N220" s="165"/>
      <c r="O220" s="165"/>
      <c r="P220" s="165"/>
      <c r="Q220" s="165"/>
      <c r="R220" s="164"/>
      <c r="S220" s="164"/>
      <c r="T220" s="164"/>
      <c r="U220" s="164"/>
      <c r="V220" s="164"/>
      <c r="W220" s="164"/>
      <c r="X220" s="164"/>
      <c r="Y220" s="164"/>
      <c r="Z220" s="166"/>
      <c r="AA220" s="166"/>
      <c r="AB220" s="166"/>
      <c r="AC220" s="166"/>
      <c r="AD220" s="166"/>
      <c r="AE220" s="166"/>
      <c r="AF220" s="166"/>
      <c r="AG220" s="166" t="s">
        <v>228</v>
      </c>
      <c r="AH220" s="166">
        <v>0</v>
      </c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60" ht="12.75" outlineLevel="1">
      <c r="A221" s="156">
        <v>77</v>
      </c>
      <c r="B221" s="157" t="s">
        <v>1480</v>
      </c>
      <c r="C221" s="158" t="s">
        <v>1481</v>
      </c>
      <c r="D221" s="159" t="s">
        <v>295</v>
      </c>
      <c r="E221" s="160">
        <v>10</v>
      </c>
      <c r="F221" s="161"/>
      <c r="G221" s="162">
        <f>ROUND(E221*F221,2)</f>
        <v>0</v>
      </c>
      <c r="H221" s="163">
        <v>14.35</v>
      </c>
      <c r="I221" s="164">
        <f>ROUND(E221*H221,2)</f>
        <v>143.5</v>
      </c>
      <c r="J221" s="163">
        <v>401.65</v>
      </c>
      <c r="K221" s="164">
        <f>ROUND(E221*J221,2)</f>
        <v>4016.5</v>
      </c>
      <c r="L221" s="164">
        <v>21</v>
      </c>
      <c r="M221" s="164">
        <f>G221*(1+L221/100)</f>
        <v>0</v>
      </c>
      <c r="N221" s="165">
        <v>0.0004900000000000001</v>
      </c>
      <c r="O221" s="165">
        <f>ROUND(E221*N221,2)</f>
        <v>0</v>
      </c>
      <c r="P221" s="165">
        <v>0.023</v>
      </c>
      <c r="Q221" s="165">
        <f>ROUND(E221*P221,2)</f>
        <v>0.23</v>
      </c>
      <c r="R221" s="164"/>
      <c r="S221" s="164" t="s">
        <v>196</v>
      </c>
      <c r="T221" s="164" t="s">
        <v>196</v>
      </c>
      <c r="U221" s="164">
        <v>0.98</v>
      </c>
      <c r="V221" s="164">
        <f>ROUND(E221*U221,2)</f>
        <v>9.8</v>
      </c>
      <c r="W221" s="164"/>
      <c r="X221" s="164" t="s">
        <v>218</v>
      </c>
      <c r="Y221" s="164" t="s">
        <v>199</v>
      </c>
      <c r="Z221" s="166"/>
      <c r="AA221" s="166"/>
      <c r="AB221" s="166"/>
      <c r="AC221" s="166"/>
      <c r="AD221" s="166"/>
      <c r="AE221" s="166"/>
      <c r="AF221" s="166"/>
      <c r="AG221" s="166" t="s">
        <v>219</v>
      </c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</row>
    <row r="222" spans="1:60" ht="12.75" outlineLevel="2">
      <c r="A222" s="167"/>
      <c r="B222" s="168"/>
      <c r="C222" s="185" t="s">
        <v>1482</v>
      </c>
      <c r="D222" s="186"/>
      <c r="E222" s="187">
        <v>10</v>
      </c>
      <c r="F222" s="164"/>
      <c r="G222" s="164"/>
      <c r="H222" s="164"/>
      <c r="I222" s="164"/>
      <c r="J222" s="164"/>
      <c r="K222" s="164"/>
      <c r="L222" s="164"/>
      <c r="M222" s="164"/>
      <c r="N222" s="165"/>
      <c r="O222" s="165"/>
      <c r="P222" s="165"/>
      <c r="Q222" s="165"/>
      <c r="R222" s="164"/>
      <c r="S222" s="164"/>
      <c r="T222" s="164"/>
      <c r="U222" s="164"/>
      <c r="V222" s="164"/>
      <c r="W222" s="164"/>
      <c r="X222" s="164"/>
      <c r="Y222" s="164"/>
      <c r="Z222" s="166"/>
      <c r="AA222" s="166"/>
      <c r="AB222" s="166"/>
      <c r="AC222" s="166"/>
      <c r="AD222" s="166"/>
      <c r="AE222" s="166"/>
      <c r="AF222" s="166"/>
      <c r="AG222" s="166" t="s">
        <v>228</v>
      </c>
      <c r="AH222" s="166">
        <v>0</v>
      </c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</row>
    <row r="223" spans="1:60" ht="12.75" outlineLevel="1">
      <c r="A223" s="156">
        <v>78</v>
      </c>
      <c r="B223" s="157" t="s">
        <v>1483</v>
      </c>
      <c r="C223" s="158" t="s">
        <v>1484</v>
      </c>
      <c r="D223" s="159" t="s">
        <v>217</v>
      </c>
      <c r="E223" s="160">
        <v>1.308</v>
      </c>
      <c r="F223" s="161"/>
      <c r="G223" s="162">
        <f>ROUND(E223*F223,2)</f>
        <v>0</v>
      </c>
      <c r="H223" s="163">
        <v>0</v>
      </c>
      <c r="I223" s="164">
        <f>ROUND(E223*H223,2)</f>
        <v>0</v>
      </c>
      <c r="J223" s="163">
        <v>122</v>
      </c>
      <c r="K223" s="164">
        <f>ROUND(E223*J223,2)</f>
        <v>159.58</v>
      </c>
      <c r="L223" s="164">
        <v>21</v>
      </c>
      <c r="M223" s="164">
        <f>G223*(1+L223/100)</f>
        <v>0</v>
      </c>
      <c r="N223" s="165">
        <v>0</v>
      </c>
      <c r="O223" s="165">
        <f>ROUND(E223*N223,2)</f>
        <v>0</v>
      </c>
      <c r="P223" s="165">
        <v>0.059000000000000004</v>
      </c>
      <c r="Q223" s="165">
        <f>ROUND(E223*P223,2)</f>
        <v>0.08</v>
      </c>
      <c r="R223" s="164"/>
      <c r="S223" s="164" t="s">
        <v>196</v>
      </c>
      <c r="T223" s="164" t="s">
        <v>196</v>
      </c>
      <c r="U223" s="164">
        <v>0.2</v>
      </c>
      <c r="V223" s="164">
        <f>ROUND(E223*U223,2)</f>
        <v>0.26</v>
      </c>
      <c r="W223" s="164"/>
      <c r="X223" s="164" t="s">
        <v>218</v>
      </c>
      <c r="Y223" s="164" t="s">
        <v>199</v>
      </c>
      <c r="Z223" s="166"/>
      <c r="AA223" s="166"/>
      <c r="AB223" s="166"/>
      <c r="AC223" s="166"/>
      <c r="AD223" s="166"/>
      <c r="AE223" s="166"/>
      <c r="AF223" s="166"/>
      <c r="AG223" s="166" t="s">
        <v>219</v>
      </c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ht="12.75" outlineLevel="2">
      <c r="A224" s="167"/>
      <c r="B224" s="168"/>
      <c r="C224" s="185" t="s">
        <v>1316</v>
      </c>
      <c r="D224" s="186"/>
      <c r="E224" s="187">
        <v>0.4</v>
      </c>
      <c r="F224" s="164"/>
      <c r="G224" s="164"/>
      <c r="H224" s="164"/>
      <c r="I224" s="164"/>
      <c r="J224" s="164"/>
      <c r="K224" s="164"/>
      <c r="L224" s="164"/>
      <c r="M224" s="164"/>
      <c r="N224" s="165"/>
      <c r="O224" s="165"/>
      <c r="P224" s="165"/>
      <c r="Q224" s="165"/>
      <c r="R224" s="164"/>
      <c r="S224" s="164"/>
      <c r="T224" s="164"/>
      <c r="U224" s="164"/>
      <c r="V224" s="164"/>
      <c r="W224" s="164"/>
      <c r="X224" s="164"/>
      <c r="Y224" s="164"/>
      <c r="Z224" s="166"/>
      <c r="AA224" s="166"/>
      <c r="AB224" s="166"/>
      <c r="AC224" s="166"/>
      <c r="AD224" s="166"/>
      <c r="AE224" s="166"/>
      <c r="AF224" s="166"/>
      <c r="AG224" s="166" t="s">
        <v>228</v>
      </c>
      <c r="AH224" s="166">
        <v>0</v>
      </c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ht="12.75" outlineLevel="3">
      <c r="A225" s="167"/>
      <c r="B225" s="168"/>
      <c r="C225" s="185" t="s">
        <v>1338</v>
      </c>
      <c r="D225" s="186"/>
      <c r="E225" s="187">
        <v>0.908</v>
      </c>
      <c r="F225" s="164"/>
      <c r="G225" s="164"/>
      <c r="H225" s="164"/>
      <c r="I225" s="164"/>
      <c r="J225" s="164"/>
      <c r="K225" s="164"/>
      <c r="L225" s="164"/>
      <c r="M225" s="164"/>
      <c r="N225" s="165"/>
      <c r="O225" s="165"/>
      <c r="P225" s="165"/>
      <c r="Q225" s="165"/>
      <c r="R225" s="164"/>
      <c r="S225" s="164"/>
      <c r="T225" s="164"/>
      <c r="U225" s="164"/>
      <c r="V225" s="164"/>
      <c r="W225" s="164"/>
      <c r="X225" s="164"/>
      <c r="Y225" s="164"/>
      <c r="Z225" s="166"/>
      <c r="AA225" s="166"/>
      <c r="AB225" s="166"/>
      <c r="AC225" s="166"/>
      <c r="AD225" s="166"/>
      <c r="AE225" s="166"/>
      <c r="AF225" s="166"/>
      <c r="AG225" s="166" t="s">
        <v>228</v>
      </c>
      <c r="AH225" s="166">
        <v>0</v>
      </c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ht="12.75" outlineLevel="1">
      <c r="A226" s="156">
        <v>79</v>
      </c>
      <c r="B226" s="157" t="s">
        <v>1485</v>
      </c>
      <c r="C226" s="158" t="s">
        <v>1486</v>
      </c>
      <c r="D226" s="159" t="s">
        <v>217</v>
      </c>
      <c r="E226" s="160">
        <v>80.346</v>
      </c>
      <c r="F226" s="161"/>
      <c r="G226" s="162">
        <f>ROUND(E226*F226,2)</f>
        <v>0</v>
      </c>
      <c r="H226" s="163">
        <v>0</v>
      </c>
      <c r="I226" s="164">
        <f>ROUND(E226*H226,2)</f>
        <v>0</v>
      </c>
      <c r="J226" s="163">
        <v>133.5</v>
      </c>
      <c r="K226" s="164">
        <f>ROUND(E226*J226,2)</f>
        <v>10726.19</v>
      </c>
      <c r="L226" s="164">
        <v>21</v>
      </c>
      <c r="M226" s="164">
        <f>G226*(1+L226/100)</f>
        <v>0</v>
      </c>
      <c r="N226" s="165">
        <v>0</v>
      </c>
      <c r="O226" s="165">
        <f>ROUND(E226*N226,2)</f>
        <v>0</v>
      </c>
      <c r="P226" s="165">
        <v>0.068</v>
      </c>
      <c r="Q226" s="165">
        <f>ROUND(E226*P226,2)</f>
        <v>5.46</v>
      </c>
      <c r="R226" s="164"/>
      <c r="S226" s="164" t="s">
        <v>196</v>
      </c>
      <c r="T226" s="164" t="s">
        <v>196</v>
      </c>
      <c r="U226" s="164">
        <v>0.30000000000000004</v>
      </c>
      <c r="V226" s="164">
        <f>ROUND(E226*U226,2)</f>
        <v>24.1</v>
      </c>
      <c r="W226" s="164"/>
      <c r="X226" s="164" t="s">
        <v>218</v>
      </c>
      <c r="Y226" s="164" t="s">
        <v>199</v>
      </c>
      <c r="Z226" s="166"/>
      <c r="AA226" s="166"/>
      <c r="AB226" s="166"/>
      <c r="AC226" s="166"/>
      <c r="AD226" s="166"/>
      <c r="AE226" s="166"/>
      <c r="AF226" s="166"/>
      <c r="AG226" s="166" t="s">
        <v>219</v>
      </c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ht="12.75" outlineLevel="2">
      <c r="A227" s="167"/>
      <c r="B227" s="168"/>
      <c r="C227" s="185" t="s">
        <v>1487</v>
      </c>
      <c r="D227" s="186"/>
      <c r="E227" s="187">
        <v>43.05</v>
      </c>
      <c r="F227" s="164"/>
      <c r="G227" s="164"/>
      <c r="H227" s="164"/>
      <c r="I227" s="164"/>
      <c r="J227" s="164"/>
      <c r="K227" s="164"/>
      <c r="L227" s="164"/>
      <c r="M227" s="164"/>
      <c r="N227" s="165"/>
      <c r="O227" s="165"/>
      <c r="P227" s="165"/>
      <c r="Q227" s="165"/>
      <c r="R227" s="164"/>
      <c r="S227" s="164"/>
      <c r="T227" s="164"/>
      <c r="U227" s="164"/>
      <c r="V227" s="164"/>
      <c r="W227" s="164"/>
      <c r="X227" s="164"/>
      <c r="Y227" s="164"/>
      <c r="Z227" s="166"/>
      <c r="AA227" s="166"/>
      <c r="AB227" s="166"/>
      <c r="AC227" s="166"/>
      <c r="AD227" s="166"/>
      <c r="AE227" s="166"/>
      <c r="AF227" s="166"/>
      <c r="AG227" s="166" t="s">
        <v>228</v>
      </c>
      <c r="AH227" s="166">
        <v>0</v>
      </c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ht="33.75" outlineLevel="3">
      <c r="A228" s="167"/>
      <c r="B228" s="168"/>
      <c r="C228" s="185" t="s">
        <v>1488</v>
      </c>
      <c r="D228" s="186"/>
      <c r="E228" s="187">
        <v>37.296</v>
      </c>
      <c r="F228" s="164"/>
      <c r="G228" s="164"/>
      <c r="H228" s="164"/>
      <c r="I228" s="164"/>
      <c r="J228" s="164"/>
      <c r="K228" s="164"/>
      <c r="L228" s="164"/>
      <c r="M228" s="164"/>
      <c r="N228" s="165"/>
      <c r="O228" s="165"/>
      <c r="P228" s="165"/>
      <c r="Q228" s="165"/>
      <c r="R228" s="164"/>
      <c r="S228" s="164"/>
      <c r="T228" s="164"/>
      <c r="U228" s="164"/>
      <c r="V228" s="164"/>
      <c r="W228" s="164"/>
      <c r="X228" s="164"/>
      <c r="Y228" s="164"/>
      <c r="Z228" s="166"/>
      <c r="AA228" s="166"/>
      <c r="AB228" s="166"/>
      <c r="AC228" s="166"/>
      <c r="AD228" s="166"/>
      <c r="AE228" s="166"/>
      <c r="AF228" s="166"/>
      <c r="AG228" s="166" t="s">
        <v>228</v>
      </c>
      <c r="AH228" s="166">
        <v>0</v>
      </c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ht="12.75" outlineLevel="1">
      <c r="A229" s="156">
        <v>80</v>
      </c>
      <c r="B229" s="157" t="s">
        <v>1489</v>
      </c>
      <c r="C229" s="158" t="s">
        <v>1490</v>
      </c>
      <c r="D229" s="159" t="s">
        <v>217</v>
      </c>
      <c r="E229" s="160">
        <v>1.308</v>
      </c>
      <c r="F229" s="161"/>
      <c r="G229" s="162">
        <f>ROUND(E229*F229,2)</f>
        <v>0</v>
      </c>
      <c r="H229" s="163">
        <v>0</v>
      </c>
      <c r="I229" s="164">
        <f>ROUND(E229*H229,2)</f>
        <v>0</v>
      </c>
      <c r="J229" s="163">
        <v>338.5</v>
      </c>
      <c r="K229" s="164">
        <f>ROUND(E229*J229,2)</f>
        <v>442.76</v>
      </c>
      <c r="L229" s="164">
        <v>21</v>
      </c>
      <c r="M229" s="164">
        <f>G229*(1+L229/100)</f>
        <v>0</v>
      </c>
      <c r="N229" s="165">
        <v>0</v>
      </c>
      <c r="O229" s="165">
        <f>ROUND(E229*N229,2)</f>
        <v>0</v>
      </c>
      <c r="P229" s="165">
        <v>0.089</v>
      </c>
      <c r="Q229" s="165">
        <f>ROUND(E229*P229,2)</f>
        <v>0.12</v>
      </c>
      <c r="R229" s="164"/>
      <c r="S229" s="164" t="s">
        <v>196</v>
      </c>
      <c r="T229" s="164" t="s">
        <v>196</v>
      </c>
      <c r="U229" s="164">
        <v>0.76</v>
      </c>
      <c r="V229" s="164">
        <f>ROUND(E229*U229,2)</f>
        <v>0.99</v>
      </c>
      <c r="W229" s="164"/>
      <c r="X229" s="164" t="s">
        <v>218</v>
      </c>
      <c r="Y229" s="164" t="s">
        <v>199</v>
      </c>
      <c r="Z229" s="166"/>
      <c r="AA229" s="166"/>
      <c r="AB229" s="166"/>
      <c r="AC229" s="166"/>
      <c r="AD229" s="166"/>
      <c r="AE229" s="166"/>
      <c r="AF229" s="166"/>
      <c r="AG229" s="166" t="s">
        <v>219</v>
      </c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ht="12.75" outlineLevel="2">
      <c r="A230" s="167"/>
      <c r="B230" s="168"/>
      <c r="C230" s="185" t="s">
        <v>1359</v>
      </c>
      <c r="D230" s="186"/>
      <c r="E230" s="187">
        <v>1.308</v>
      </c>
      <c r="F230" s="164"/>
      <c r="G230" s="164"/>
      <c r="H230" s="164"/>
      <c r="I230" s="164"/>
      <c r="J230" s="164"/>
      <c r="K230" s="164"/>
      <c r="L230" s="164"/>
      <c r="M230" s="164"/>
      <c r="N230" s="165"/>
      <c r="O230" s="165"/>
      <c r="P230" s="165"/>
      <c r="Q230" s="165"/>
      <c r="R230" s="164"/>
      <c r="S230" s="164"/>
      <c r="T230" s="164"/>
      <c r="U230" s="164"/>
      <c r="V230" s="164"/>
      <c r="W230" s="164"/>
      <c r="X230" s="164"/>
      <c r="Y230" s="164"/>
      <c r="Z230" s="166"/>
      <c r="AA230" s="166"/>
      <c r="AB230" s="166"/>
      <c r="AC230" s="166"/>
      <c r="AD230" s="166"/>
      <c r="AE230" s="166"/>
      <c r="AF230" s="166"/>
      <c r="AG230" s="166" t="s">
        <v>228</v>
      </c>
      <c r="AH230" s="166">
        <v>0</v>
      </c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60" ht="22.5" outlineLevel="1">
      <c r="A231" s="170">
        <v>81</v>
      </c>
      <c r="B231" s="171" t="s">
        <v>1491</v>
      </c>
      <c r="C231" s="172" t="s">
        <v>1492</v>
      </c>
      <c r="D231" s="173" t="s">
        <v>275</v>
      </c>
      <c r="E231" s="174">
        <v>1</v>
      </c>
      <c r="F231" s="175"/>
      <c r="G231" s="176">
        <f>ROUND(E231*F231,2)</f>
        <v>0</v>
      </c>
      <c r="H231" s="163">
        <v>0</v>
      </c>
      <c r="I231" s="164">
        <f>ROUND(E231*H231,2)</f>
        <v>0</v>
      </c>
      <c r="J231" s="163">
        <v>500</v>
      </c>
      <c r="K231" s="164">
        <f>ROUND(E231*J231,2)</f>
        <v>500</v>
      </c>
      <c r="L231" s="164">
        <v>21</v>
      </c>
      <c r="M231" s="164">
        <f>G231*(1+L231/100)</f>
        <v>0</v>
      </c>
      <c r="N231" s="165">
        <v>0</v>
      </c>
      <c r="O231" s="165">
        <f>ROUND(E231*N231,2)</f>
        <v>0</v>
      </c>
      <c r="P231" s="165">
        <v>0</v>
      </c>
      <c r="Q231" s="165">
        <f>ROUND(E231*P231,2)</f>
        <v>0</v>
      </c>
      <c r="R231" s="164"/>
      <c r="S231" s="164" t="s">
        <v>209</v>
      </c>
      <c r="T231" s="164" t="s">
        <v>197</v>
      </c>
      <c r="U231" s="164">
        <v>0</v>
      </c>
      <c r="V231" s="164">
        <f>ROUND(E231*U231,2)</f>
        <v>0</v>
      </c>
      <c r="W231" s="164"/>
      <c r="X231" s="164" t="s">
        <v>218</v>
      </c>
      <c r="Y231" s="164" t="s">
        <v>199</v>
      </c>
      <c r="Z231" s="166"/>
      <c r="AA231" s="166"/>
      <c r="AB231" s="166"/>
      <c r="AC231" s="166"/>
      <c r="AD231" s="166"/>
      <c r="AE231" s="166"/>
      <c r="AF231" s="166"/>
      <c r="AG231" s="166" t="s">
        <v>219</v>
      </c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</row>
    <row r="232" spans="1:60" ht="22.5" outlineLevel="1">
      <c r="A232" s="170">
        <v>82</v>
      </c>
      <c r="B232" s="171" t="s">
        <v>1493</v>
      </c>
      <c r="C232" s="172" t="s">
        <v>1494</v>
      </c>
      <c r="D232" s="173" t="s">
        <v>208</v>
      </c>
      <c r="E232" s="174">
        <v>1</v>
      </c>
      <c r="F232" s="175"/>
      <c r="G232" s="176">
        <f>ROUND(E232*F232,2)</f>
        <v>0</v>
      </c>
      <c r="H232" s="163">
        <v>0</v>
      </c>
      <c r="I232" s="164">
        <f>ROUND(E232*H232,2)</f>
        <v>0</v>
      </c>
      <c r="J232" s="163">
        <v>30000</v>
      </c>
      <c r="K232" s="164">
        <f>ROUND(E232*J232,2)</f>
        <v>30000</v>
      </c>
      <c r="L232" s="164">
        <v>21</v>
      </c>
      <c r="M232" s="164">
        <f>G232*(1+L232/100)</f>
        <v>0</v>
      </c>
      <c r="N232" s="165">
        <v>0</v>
      </c>
      <c r="O232" s="165">
        <f>ROUND(E232*N232,2)</f>
        <v>0</v>
      </c>
      <c r="P232" s="165">
        <v>0</v>
      </c>
      <c r="Q232" s="165">
        <f>ROUND(E232*P232,2)</f>
        <v>0</v>
      </c>
      <c r="R232" s="164"/>
      <c r="S232" s="164" t="s">
        <v>209</v>
      </c>
      <c r="T232" s="164" t="s">
        <v>197</v>
      </c>
      <c r="U232" s="164">
        <v>0</v>
      </c>
      <c r="V232" s="164">
        <f>ROUND(E232*U232,2)</f>
        <v>0</v>
      </c>
      <c r="W232" s="164"/>
      <c r="X232" s="164" t="s">
        <v>218</v>
      </c>
      <c r="Y232" s="164" t="s">
        <v>199</v>
      </c>
      <c r="Z232" s="166"/>
      <c r="AA232" s="166"/>
      <c r="AB232" s="166"/>
      <c r="AC232" s="166"/>
      <c r="AD232" s="166"/>
      <c r="AE232" s="166"/>
      <c r="AF232" s="166"/>
      <c r="AG232" s="166" t="s">
        <v>219</v>
      </c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ht="22.5" outlineLevel="1">
      <c r="A233" s="170">
        <v>83</v>
      </c>
      <c r="B233" s="171" t="s">
        <v>1495</v>
      </c>
      <c r="C233" s="172" t="s">
        <v>1496</v>
      </c>
      <c r="D233" s="173" t="s">
        <v>275</v>
      </c>
      <c r="E233" s="174">
        <v>2</v>
      </c>
      <c r="F233" s="175"/>
      <c r="G233" s="176">
        <f>ROUND(E233*F233,2)</f>
        <v>0</v>
      </c>
      <c r="H233" s="163">
        <v>0</v>
      </c>
      <c r="I233" s="164">
        <f>ROUND(E233*H233,2)</f>
        <v>0</v>
      </c>
      <c r="J233" s="163">
        <v>2500</v>
      </c>
      <c r="K233" s="164">
        <f>ROUND(E233*J233,2)</f>
        <v>5000</v>
      </c>
      <c r="L233" s="164">
        <v>21</v>
      </c>
      <c r="M233" s="164">
        <f>G233*(1+L233/100)</f>
        <v>0</v>
      </c>
      <c r="N233" s="165">
        <v>0</v>
      </c>
      <c r="O233" s="165">
        <f>ROUND(E233*N233,2)</f>
        <v>0</v>
      </c>
      <c r="P233" s="165">
        <v>0</v>
      </c>
      <c r="Q233" s="165">
        <f>ROUND(E233*P233,2)</f>
        <v>0</v>
      </c>
      <c r="R233" s="164"/>
      <c r="S233" s="164" t="s">
        <v>209</v>
      </c>
      <c r="T233" s="164" t="s">
        <v>197</v>
      </c>
      <c r="U233" s="164">
        <v>0</v>
      </c>
      <c r="V233" s="164">
        <f>ROUND(E233*U233,2)</f>
        <v>0</v>
      </c>
      <c r="W233" s="164"/>
      <c r="X233" s="164" t="s">
        <v>218</v>
      </c>
      <c r="Y233" s="164" t="s">
        <v>199</v>
      </c>
      <c r="Z233" s="166"/>
      <c r="AA233" s="166"/>
      <c r="AB233" s="166"/>
      <c r="AC233" s="166"/>
      <c r="AD233" s="166"/>
      <c r="AE233" s="166"/>
      <c r="AF233" s="166"/>
      <c r="AG233" s="166" t="s">
        <v>219</v>
      </c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33" ht="12.75">
      <c r="A234" s="147" t="s">
        <v>191</v>
      </c>
      <c r="B234" s="148" t="s">
        <v>107</v>
      </c>
      <c r="C234" s="149" t="s">
        <v>108</v>
      </c>
      <c r="D234" s="150"/>
      <c r="E234" s="151"/>
      <c r="F234" s="152"/>
      <c r="G234" s="153">
        <f>SUMIF(AG235:AG235,"&lt;&gt;NOR",G235:G235)</f>
        <v>0</v>
      </c>
      <c r="H234" s="154"/>
      <c r="I234" s="154">
        <f>SUM(I235:I235)</f>
        <v>0</v>
      </c>
      <c r="J234" s="154"/>
      <c r="K234" s="154">
        <f>SUM(K235:K235)</f>
        <v>11466.88</v>
      </c>
      <c r="L234" s="154"/>
      <c r="M234" s="154">
        <f>SUM(M235:M235)</f>
        <v>0</v>
      </c>
      <c r="N234" s="155"/>
      <c r="O234" s="155">
        <f>SUM(O235:O235)</f>
        <v>0</v>
      </c>
      <c r="P234" s="155"/>
      <c r="Q234" s="155">
        <f>SUM(Q235:Q235)</f>
        <v>0</v>
      </c>
      <c r="R234" s="154"/>
      <c r="S234" s="154"/>
      <c r="T234" s="154"/>
      <c r="U234" s="154"/>
      <c r="V234" s="154">
        <f>SUM(V235:V235)</f>
        <v>24.54</v>
      </c>
      <c r="W234" s="154"/>
      <c r="X234" s="154"/>
      <c r="Y234" s="154"/>
      <c r="AG234" s="1" t="s">
        <v>192</v>
      </c>
    </row>
    <row r="235" spans="1:60" ht="12.75" outlineLevel="1">
      <c r="A235" s="170">
        <v>84</v>
      </c>
      <c r="B235" s="171" t="s">
        <v>1497</v>
      </c>
      <c r="C235" s="172" t="s">
        <v>1498</v>
      </c>
      <c r="D235" s="173" t="s">
        <v>265</v>
      </c>
      <c r="E235" s="174">
        <v>26.15023</v>
      </c>
      <c r="F235" s="175"/>
      <c r="G235" s="176">
        <f>ROUND(E235*F235,2)</f>
        <v>0</v>
      </c>
      <c r="H235" s="163">
        <v>0</v>
      </c>
      <c r="I235" s="164">
        <f>ROUND(E235*H235,2)</f>
        <v>0</v>
      </c>
      <c r="J235" s="163">
        <v>438.5</v>
      </c>
      <c r="K235" s="164">
        <f>ROUND(E235*J235,2)</f>
        <v>11466.88</v>
      </c>
      <c r="L235" s="164">
        <v>21</v>
      </c>
      <c r="M235" s="164">
        <f>G235*(1+L235/100)</f>
        <v>0</v>
      </c>
      <c r="N235" s="165">
        <v>0</v>
      </c>
      <c r="O235" s="165">
        <f>ROUND(E235*N235,2)</f>
        <v>0</v>
      </c>
      <c r="P235" s="165">
        <v>0</v>
      </c>
      <c r="Q235" s="165">
        <f>ROUND(E235*P235,2)</f>
        <v>0</v>
      </c>
      <c r="R235" s="164"/>
      <c r="S235" s="164" t="s">
        <v>196</v>
      </c>
      <c r="T235" s="164" t="s">
        <v>196</v>
      </c>
      <c r="U235" s="164">
        <v>0.9385</v>
      </c>
      <c r="V235" s="164">
        <f>ROUND(E235*U235,2)</f>
        <v>24.54</v>
      </c>
      <c r="W235" s="164"/>
      <c r="X235" s="164" t="s">
        <v>660</v>
      </c>
      <c r="Y235" s="164" t="s">
        <v>199</v>
      </c>
      <c r="Z235" s="166"/>
      <c r="AA235" s="166"/>
      <c r="AB235" s="166"/>
      <c r="AC235" s="166"/>
      <c r="AD235" s="166"/>
      <c r="AE235" s="166"/>
      <c r="AF235" s="166"/>
      <c r="AG235" s="166" t="s">
        <v>661</v>
      </c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33" ht="12.75">
      <c r="A236" s="147" t="s">
        <v>191</v>
      </c>
      <c r="B236" s="148" t="s">
        <v>111</v>
      </c>
      <c r="C236" s="149" t="s">
        <v>112</v>
      </c>
      <c r="D236" s="150"/>
      <c r="E236" s="151"/>
      <c r="F236" s="152"/>
      <c r="G236" s="153">
        <f>SUMIF(AG237:AG246,"&lt;&gt;NOR",G237:G246)</f>
        <v>0</v>
      </c>
      <c r="H236" s="154"/>
      <c r="I236" s="154">
        <f>SUM(I237:I246)</f>
        <v>3279.04</v>
      </c>
      <c r="J236" s="154"/>
      <c r="K236" s="154">
        <f>SUM(K237:K246)</f>
        <v>100520.87000000001</v>
      </c>
      <c r="L236" s="154"/>
      <c r="M236" s="154">
        <f>SUM(M237:M246)</f>
        <v>0</v>
      </c>
      <c r="N236" s="155"/>
      <c r="O236" s="155">
        <f>SUM(O237:O246)</f>
        <v>0.48</v>
      </c>
      <c r="P236" s="155"/>
      <c r="Q236" s="155">
        <f>SUM(Q237:Q246)</f>
        <v>0</v>
      </c>
      <c r="R236" s="154"/>
      <c r="S236" s="154"/>
      <c r="T236" s="154"/>
      <c r="U236" s="154"/>
      <c r="V236" s="154">
        <f>SUM(V237:V246)</f>
        <v>11.540000000000001</v>
      </c>
      <c r="W236" s="154"/>
      <c r="X236" s="154"/>
      <c r="Y236" s="154"/>
      <c r="AG236" s="1" t="s">
        <v>192</v>
      </c>
    </row>
    <row r="237" spans="1:60" ht="22.5" outlineLevel="1">
      <c r="A237" s="170">
        <v>85</v>
      </c>
      <c r="B237" s="171" t="s">
        <v>1499</v>
      </c>
      <c r="C237" s="172" t="s">
        <v>1500</v>
      </c>
      <c r="D237" s="173" t="s">
        <v>217</v>
      </c>
      <c r="E237" s="174">
        <v>119.75875</v>
      </c>
      <c r="F237" s="175"/>
      <c r="G237" s="176">
        <f>ROUND(E237*F237,2)</f>
        <v>0</v>
      </c>
      <c r="H237" s="163">
        <v>25.7</v>
      </c>
      <c r="I237" s="164">
        <f>ROUND(E237*H237,2)</f>
        <v>3077.8</v>
      </c>
      <c r="J237" s="163">
        <v>49.1</v>
      </c>
      <c r="K237" s="164">
        <f>ROUND(E237*J237,2)</f>
        <v>5880.15</v>
      </c>
      <c r="L237" s="164">
        <v>21</v>
      </c>
      <c r="M237" s="164">
        <f>G237*(1+L237/100)</f>
        <v>0</v>
      </c>
      <c r="N237" s="165">
        <v>0.00021</v>
      </c>
      <c r="O237" s="165">
        <f>ROUND(E237*N237,2)</f>
        <v>0.03</v>
      </c>
      <c r="P237" s="165">
        <v>0</v>
      </c>
      <c r="Q237" s="165">
        <f>ROUND(E237*P237,2)</f>
        <v>0</v>
      </c>
      <c r="R237" s="164"/>
      <c r="S237" s="164" t="s">
        <v>196</v>
      </c>
      <c r="T237" s="164" t="s">
        <v>196</v>
      </c>
      <c r="U237" s="164">
        <v>0.095</v>
      </c>
      <c r="V237" s="164">
        <f>ROUND(E237*U237,2)</f>
        <v>11.38</v>
      </c>
      <c r="W237" s="164"/>
      <c r="X237" s="164" t="s">
        <v>218</v>
      </c>
      <c r="Y237" s="164" t="s">
        <v>199</v>
      </c>
      <c r="Z237" s="166"/>
      <c r="AA237" s="166"/>
      <c r="AB237" s="166"/>
      <c r="AC237" s="166"/>
      <c r="AD237" s="166"/>
      <c r="AE237" s="166"/>
      <c r="AF237" s="166"/>
      <c r="AG237" s="166" t="s">
        <v>219</v>
      </c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ht="12.75" outlineLevel="1">
      <c r="A238" s="156">
        <v>86</v>
      </c>
      <c r="B238" s="157" t="s">
        <v>1501</v>
      </c>
      <c r="C238" s="158" t="s">
        <v>1502</v>
      </c>
      <c r="D238" s="159" t="s">
        <v>217</v>
      </c>
      <c r="E238" s="160">
        <v>0.4</v>
      </c>
      <c r="F238" s="161"/>
      <c r="G238" s="162">
        <f>ROUND(E238*F238,2)</f>
        <v>0</v>
      </c>
      <c r="H238" s="163">
        <v>503.09</v>
      </c>
      <c r="I238" s="164">
        <f>ROUND(E238*H238,2)</f>
        <v>201.24</v>
      </c>
      <c r="J238" s="163">
        <v>216.91</v>
      </c>
      <c r="K238" s="164">
        <f>ROUND(E238*J238,2)</f>
        <v>86.76</v>
      </c>
      <c r="L238" s="164">
        <v>21</v>
      </c>
      <c r="M238" s="164">
        <f>G238*(1+L238/100)</f>
        <v>0</v>
      </c>
      <c r="N238" s="165">
        <v>0.00368</v>
      </c>
      <c r="O238" s="165">
        <f>ROUND(E238*N238,2)</f>
        <v>0</v>
      </c>
      <c r="P238" s="165">
        <v>0</v>
      </c>
      <c r="Q238" s="165">
        <f>ROUND(E238*P238,2)</f>
        <v>0</v>
      </c>
      <c r="R238" s="164"/>
      <c r="S238" s="164" t="s">
        <v>196</v>
      </c>
      <c r="T238" s="164" t="s">
        <v>196</v>
      </c>
      <c r="U238" s="164">
        <v>0.39</v>
      </c>
      <c r="V238" s="164">
        <f>ROUND(E238*U238,2)</f>
        <v>0.16</v>
      </c>
      <c r="W238" s="164"/>
      <c r="X238" s="164" t="s">
        <v>218</v>
      </c>
      <c r="Y238" s="164" t="s">
        <v>199</v>
      </c>
      <c r="Z238" s="166"/>
      <c r="AA238" s="166"/>
      <c r="AB238" s="166"/>
      <c r="AC238" s="166"/>
      <c r="AD238" s="166"/>
      <c r="AE238" s="166"/>
      <c r="AF238" s="166"/>
      <c r="AG238" s="166" t="s">
        <v>219</v>
      </c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ht="12.4" customHeight="1" outlineLevel="2">
      <c r="A239" s="167"/>
      <c r="B239" s="168"/>
      <c r="C239" s="238" t="s">
        <v>1503</v>
      </c>
      <c r="D239" s="238"/>
      <c r="E239" s="238"/>
      <c r="F239" s="238"/>
      <c r="G239" s="238"/>
      <c r="H239" s="164"/>
      <c r="I239" s="164"/>
      <c r="J239" s="164"/>
      <c r="K239" s="164"/>
      <c r="L239" s="164"/>
      <c r="M239" s="164"/>
      <c r="N239" s="165"/>
      <c r="O239" s="165"/>
      <c r="P239" s="165"/>
      <c r="Q239" s="165"/>
      <c r="R239" s="164"/>
      <c r="S239" s="164"/>
      <c r="T239" s="164"/>
      <c r="U239" s="164"/>
      <c r="V239" s="164"/>
      <c r="W239" s="164"/>
      <c r="X239" s="164"/>
      <c r="Y239" s="164"/>
      <c r="Z239" s="166"/>
      <c r="AA239" s="166"/>
      <c r="AB239" s="166"/>
      <c r="AC239" s="166"/>
      <c r="AD239" s="166"/>
      <c r="AE239" s="166"/>
      <c r="AF239" s="166"/>
      <c r="AG239" s="166" t="s">
        <v>202</v>
      </c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ht="12.75" outlineLevel="2">
      <c r="A240" s="167"/>
      <c r="B240" s="168"/>
      <c r="C240" s="185" t="s">
        <v>1504</v>
      </c>
      <c r="D240" s="186"/>
      <c r="E240" s="187">
        <v>0.2</v>
      </c>
      <c r="F240" s="164"/>
      <c r="G240" s="164"/>
      <c r="H240" s="164"/>
      <c r="I240" s="164"/>
      <c r="J240" s="164"/>
      <c r="K240" s="164"/>
      <c r="L240" s="164"/>
      <c r="M240" s="164"/>
      <c r="N240" s="165"/>
      <c r="O240" s="165"/>
      <c r="P240" s="165"/>
      <c r="Q240" s="165"/>
      <c r="R240" s="164"/>
      <c r="S240" s="164"/>
      <c r="T240" s="164"/>
      <c r="U240" s="164"/>
      <c r="V240" s="164"/>
      <c r="W240" s="164"/>
      <c r="X240" s="164"/>
      <c r="Y240" s="164"/>
      <c r="Z240" s="166"/>
      <c r="AA240" s="166"/>
      <c r="AB240" s="166"/>
      <c r="AC240" s="166"/>
      <c r="AD240" s="166"/>
      <c r="AE240" s="166"/>
      <c r="AF240" s="166"/>
      <c r="AG240" s="166" t="s">
        <v>228</v>
      </c>
      <c r="AH240" s="166">
        <v>0</v>
      </c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ht="12.75" outlineLevel="3">
      <c r="A241" s="167"/>
      <c r="B241" s="168"/>
      <c r="C241" s="185" t="s">
        <v>1505</v>
      </c>
      <c r="D241" s="186"/>
      <c r="E241" s="187">
        <v>0.2</v>
      </c>
      <c r="F241" s="164"/>
      <c r="G241" s="164"/>
      <c r="H241" s="164"/>
      <c r="I241" s="164"/>
      <c r="J241" s="164"/>
      <c r="K241" s="164"/>
      <c r="L241" s="164"/>
      <c r="M241" s="164"/>
      <c r="N241" s="165"/>
      <c r="O241" s="165"/>
      <c r="P241" s="165"/>
      <c r="Q241" s="165"/>
      <c r="R241" s="164"/>
      <c r="S241" s="164"/>
      <c r="T241" s="164"/>
      <c r="U241" s="164"/>
      <c r="V241" s="164"/>
      <c r="W241" s="164"/>
      <c r="X241" s="164"/>
      <c r="Y241" s="164"/>
      <c r="Z241" s="166"/>
      <c r="AA241" s="166"/>
      <c r="AB241" s="166"/>
      <c r="AC241" s="166"/>
      <c r="AD241" s="166"/>
      <c r="AE241" s="166"/>
      <c r="AF241" s="166"/>
      <c r="AG241" s="166" t="s">
        <v>228</v>
      </c>
      <c r="AH241" s="166">
        <v>0</v>
      </c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ht="12.75" outlineLevel="1">
      <c r="A242" s="156">
        <v>87</v>
      </c>
      <c r="B242" s="157" t="s">
        <v>1506</v>
      </c>
      <c r="C242" s="158" t="s">
        <v>1507</v>
      </c>
      <c r="D242" s="159" t="s">
        <v>217</v>
      </c>
      <c r="E242" s="160">
        <v>119.75875</v>
      </c>
      <c r="F242" s="161"/>
      <c r="G242" s="162">
        <f>ROUND(E242*F242,2)</f>
        <v>0</v>
      </c>
      <c r="H242" s="163">
        <v>0</v>
      </c>
      <c r="I242" s="164">
        <f>ROUND(E242*H242,2)</f>
        <v>0</v>
      </c>
      <c r="J242" s="163">
        <v>786.14</v>
      </c>
      <c r="K242" s="164">
        <f>ROUND(E242*J242,2)</f>
        <v>94147.14</v>
      </c>
      <c r="L242" s="164">
        <v>21</v>
      </c>
      <c r="M242" s="164">
        <f>G242*(1+L242/100)</f>
        <v>0</v>
      </c>
      <c r="N242" s="165">
        <v>0.0037800000000000004</v>
      </c>
      <c r="O242" s="165">
        <f>ROUND(E242*N242,2)</f>
        <v>0.45</v>
      </c>
      <c r="P242" s="165">
        <v>0</v>
      </c>
      <c r="Q242" s="165">
        <f>ROUND(E242*P242,2)</f>
        <v>0</v>
      </c>
      <c r="R242" s="164"/>
      <c r="S242" s="164" t="s">
        <v>196</v>
      </c>
      <c r="T242" s="164" t="s">
        <v>1263</v>
      </c>
      <c r="U242" s="164">
        <v>0</v>
      </c>
      <c r="V242" s="164">
        <f>ROUND(E242*U242,2)</f>
        <v>0</v>
      </c>
      <c r="W242" s="164"/>
      <c r="X242" s="164" t="s">
        <v>800</v>
      </c>
      <c r="Y242" s="164" t="s">
        <v>199</v>
      </c>
      <c r="Z242" s="166"/>
      <c r="AA242" s="166"/>
      <c r="AB242" s="166"/>
      <c r="AC242" s="166"/>
      <c r="AD242" s="166"/>
      <c r="AE242" s="166"/>
      <c r="AF242" s="166"/>
      <c r="AG242" s="166" t="s">
        <v>801</v>
      </c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ht="21" customHeight="1" outlineLevel="2">
      <c r="A243" s="167"/>
      <c r="B243" s="168"/>
      <c r="C243" s="238" t="s">
        <v>1508</v>
      </c>
      <c r="D243" s="238"/>
      <c r="E243" s="238"/>
      <c r="F243" s="238"/>
      <c r="G243" s="238"/>
      <c r="H243" s="164"/>
      <c r="I243" s="164"/>
      <c r="J243" s="164"/>
      <c r="K243" s="164"/>
      <c r="L243" s="164"/>
      <c r="M243" s="164"/>
      <c r="N243" s="165"/>
      <c r="O243" s="165"/>
      <c r="P243" s="165"/>
      <c r="Q243" s="165"/>
      <c r="R243" s="164"/>
      <c r="S243" s="164"/>
      <c r="T243" s="164"/>
      <c r="U243" s="164"/>
      <c r="V243" s="164"/>
      <c r="W243" s="164"/>
      <c r="X243" s="164"/>
      <c r="Y243" s="164"/>
      <c r="Z243" s="166"/>
      <c r="AA243" s="166"/>
      <c r="AB243" s="166"/>
      <c r="AC243" s="166"/>
      <c r="AD243" s="166"/>
      <c r="AE243" s="166"/>
      <c r="AF243" s="166"/>
      <c r="AG243" s="166" t="s">
        <v>202</v>
      </c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9" t="str">
        <f>C243</f>
        <v>Nanesení hydroizolační stěrky ve dvou vrstvách. Vlepení těsnicí pásky do spoje podlaha-stěna, přitlačení a uhlazení, přetažení pásky další vrstvou izolační stěrky.</v>
      </c>
      <c r="BB243" s="166"/>
      <c r="BC243" s="166"/>
      <c r="BD243" s="166"/>
      <c r="BE243" s="166"/>
      <c r="BF243" s="166"/>
      <c r="BG243" s="166"/>
      <c r="BH243" s="166"/>
    </row>
    <row r="244" spans="1:60" ht="12.75" outlineLevel="2">
      <c r="A244" s="167"/>
      <c r="B244" s="168"/>
      <c r="C244" s="185" t="s">
        <v>1509</v>
      </c>
      <c r="D244" s="186"/>
      <c r="E244" s="187">
        <v>14.09</v>
      </c>
      <c r="F244" s="164"/>
      <c r="G244" s="164"/>
      <c r="H244" s="164"/>
      <c r="I244" s="164"/>
      <c r="J244" s="164"/>
      <c r="K244" s="164"/>
      <c r="L244" s="164"/>
      <c r="M244" s="164"/>
      <c r="N244" s="165"/>
      <c r="O244" s="165"/>
      <c r="P244" s="165"/>
      <c r="Q244" s="165"/>
      <c r="R244" s="164"/>
      <c r="S244" s="164"/>
      <c r="T244" s="164"/>
      <c r="U244" s="164"/>
      <c r="V244" s="164"/>
      <c r="W244" s="164"/>
      <c r="X244" s="164"/>
      <c r="Y244" s="164"/>
      <c r="Z244" s="166"/>
      <c r="AA244" s="166"/>
      <c r="AB244" s="166"/>
      <c r="AC244" s="166"/>
      <c r="AD244" s="166"/>
      <c r="AE244" s="166"/>
      <c r="AF244" s="166"/>
      <c r="AG244" s="166" t="s">
        <v>228</v>
      </c>
      <c r="AH244" s="166">
        <v>0</v>
      </c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</row>
    <row r="245" spans="1:60" ht="12.75" outlineLevel="3">
      <c r="A245" s="167"/>
      <c r="B245" s="168"/>
      <c r="C245" s="185" t="s">
        <v>1510</v>
      </c>
      <c r="D245" s="186"/>
      <c r="E245" s="187">
        <v>105.66875</v>
      </c>
      <c r="F245" s="164"/>
      <c r="G245" s="164"/>
      <c r="H245" s="164"/>
      <c r="I245" s="164"/>
      <c r="J245" s="164"/>
      <c r="K245" s="164"/>
      <c r="L245" s="164"/>
      <c r="M245" s="164"/>
      <c r="N245" s="165"/>
      <c r="O245" s="165"/>
      <c r="P245" s="165"/>
      <c r="Q245" s="165"/>
      <c r="R245" s="164"/>
      <c r="S245" s="164"/>
      <c r="T245" s="164"/>
      <c r="U245" s="164"/>
      <c r="V245" s="164"/>
      <c r="W245" s="164"/>
      <c r="X245" s="164"/>
      <c r="Y245" s="164"/>
      <c r="Z245" s="166"/>
      <c r="AA245" s="166"/>
      <c r="AB245" s="166"/>
      <c r="AC245" s="166"/>
      <c r="AD245" s="166"/>
      <c r="AE245" s="166"/>
      <c r="AF245" s="166"/>
      <c r="AG245" s="166" t="s">
        <v>228</v>
      </c>
      <c r="AH245" s="166">
        <v>0</v>
      </c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ht="12.75" outlineLevel="1">
      <c r="A246" s="170">
        <v>88</v>
      </c>
      <c r="B246" s="171" t="s">
        <v>1511</v>
      </c>
      <c r="C246" s="172" t="s">
        <v>1512</v>
      </c>
      <c r="D246" s="173" t="s">
        <v>24</v>
      </c>
      <c r="E246" s="174">
        <v>92.4595</v>
      </c>
      <c r="F246" s="175"/>
      <c r="G246" s="176">
        <f>ROUND(E246*F246,2)</f>
        <v>0</v>
      </c>
      <c r="H246" s="163">
        <v>0</v>
      </c>
      <c r="I246" s="164">
        <f>ROUND(E246*H246,2)</f>
        <v>0</v>
      </c>
      <c r="J246" s="163">
        <v>4.4</v>
      </c>
      <c r="K246" s="164">
        <f>ROUND(E246*J246,2)</f>
        <v>406.82</v>
      </c>
      <c r="L246" s="164">
        <v>21</v>
      </c>
      <c r="M246" s="164">
        <f>G246*(1+L246/100)</f>
        <v>0</v>
      </c>
      <c r="N246" s="165">
        <v>0</v>
      </c>
      <c r="O246" s="165">
        <f>ROUND(E246*N246,2)</f>
        <v>0</v>
      </c>
      <c r="P246" s="165">
        <v>0</v>
      </c>
      <c r="Q246" s="165">
        <f>ROUND(E246*P246,2)</f>
        <v>0</v>
      </c>
      <c r="R246" s="164"/>
      <c r="S246" s="164" t="s">
        <v>196</v>
      </c>
      <c r="T246" s="164" t="s">
        <v>196</v>
      </c>
      <c r="U246" s="164">
        <v>0</v>
      </c>
      <c r="V246" s="164">
        <f>ROUND(E246*U246,2)</f>
        <v>0</v>
      </c>
      <c r="W246" s="164"/>
      <c r="X246" s="164" t="s">
        <v>660</v>
      </c>
      <c r="Y246" s="164" t="s">
        <v>199</v>
      </c>
      <c r="Z246" s="166"/>
      <c r="AA246" s="166"/>
      <c r="AB246" s="166"/>
      <c r="AC246" s="166"/>
      <c r="AD246" s="166"/>
      <c r="AE246" s="166"/>
      <c r="AF246" s="166"/>
      <c r="AG246" s="166" t="s">
        <v>661</v>
      </c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33" ht="12.75">
      <c r="A247" s="147" t="s">
        <v>191</v>
      </c>
      <c r="B247" s="148" t="s">
        <v>115</v>
      </c>
      <c r="C247" s="149" t="s">
        <v>116</v>
      </c>
      <c r="D247" s="150"/>
      <c r="E247" s="151"/>
      <c r="F247" s="152"/>
      <c r="G247" s="153">
        <f>SUMIF(AG248:AG267,"&lt;&gt;NOR",G248:G267)</f>
        <v>0</v>
      </c>
      <c r="H247" s="154"/>
      <c r="I247" s="154">
        <f>SUM(I248:I267)</f>
        <v>90823.28</v>
      </c>
      <c r="J247" s="154"/>
      <c r="K247" s="154">
        <f>SUM(K248:K267)</f>
        <v>55886.20999999999</v>
      </c>
      <c r="L247" s="154"/>
      <c r="M247" s="154">
        <f>SUM(M248:M267)</f>
        <v>0</v>
      </c>
      <c r="N247" s="155"/>
      <c r="O247" s="155">
        <f>SUM(O248:O267)</f>
        <v>0.72</v>
      </c>
      <c r="P247" s="155"/>
      <c r="Q247" s="155">
        <f>SUM(Q248:Q267)</f>
        <v>1.59</v>
      </c>
      <c r="R247" s="154"/>
      <c r="S247" s="154"/>
      <c r="T247" s="154"/>
      <c r="U247" s="154"/>
      <c r="V247" s="154">
        <f>SUM(V248:V267)</f>
        <v>96.15</v>
      </c>
      <c r="W247" s="154"/>
      <c r="X247" s="154"/>
      <c r="Y247" s="154"/>
      <c r="AG247" s="1" t="s">
        <v>192</v>
      </c>
    </row>
    <row r="248" spans="1:60" ht="12.75" outlineLevel="1">
      <c r="A248" s="156">
        <v>89</v>
      </c>
      <c r="B248" s="157" t="s">
        <v>1513</v>
      </c>
      <c r="C248" s="158" t="s">
        <v>1514</v>
      </c>
      <c r="D248" s="159" t="s">
        <v>217</v>
      </c>
      <c r="E248" s="160">
        <v>153.64</v>
      </c>
      <c r="F248" s="161"/>
      <c r="G248" s="162">
        <f>ROUND(E248*F248,2)</f>
        <v>0</v>
      </c>
      <c r="H248" s="163">
        <v>0</v>
      </c>
      <c r="I248" s="164">
        <f>ROUND(E248*H248,2)</f>
        <v>0</v>
      </c>
      <c r="J248" s="163">
        <v>23.2</v>
      </c>
      <c r="K248" s="164">
        <f>ROUND(E248*J248,2)</f>
        <v>3564.45</v>
      </c>
      <c r="L248" s="164">
        <v>21</v>
      </c>
      <c r="M248" s="164">
        <f>G248*(1+L248/100)</f>
        <v>0</v>
      </c>
      <c r="N248" s="165">
        <v>0</v>
      </c>
      <c r="O248" s="165">
        <f>ROUND(E248*N248,2)</f>
        <v>0</v>
      </c>
      <c r="P248" s="165">
        <v>0.006</v>
      </c>
      <c r="Q248" s="165">
        <f>ROUND(E248*P248,2)</f>
        <v>0.92</v>
      </c>
      <c r="R248" s="164"/>
      <c r="S248" s="164" t="s">
        <v>196</v>
      </c>
      <c r="T248" s="164" t="s">
        <v>196</v>
      </c>
      <c r="U248" s="164">
        <v>0.052000000000000005</v>
      </c>
      <c r="V248" s="164">
        <f>ROUND(E248*U248,2)</f>
        <v>7.99</v>
      </c>
      <c r="W248" s="164"/>
      <c r="X248" s="164" t="s">
        <v>218</v>
      </c>
      <c r="Y248" s="164" t="s">
        <v>199</v>
      </c>
      <c r="Z248" s="166"/>
      <c r="AA248" s="166"/>
      <c r="AB248" s="166"/>
      <c r="AC248" s="166"/>
      <c r="AD248" s="166"/>
      <c r="AE248" s="166"/>
      <c r="AF248" s="166"/>
      <c r="AG248" s="166" t="s">
        <v>219</v>
      </c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ht="12.75" outlineLevel="2">
      <c r="A249" s="167"/>
      <c r="B249" s="168"/>
      <c r="C249" s="185" t="s">
        <v>1515</v>
      </c>
      <c r="D249" s="186"/>
      <c r="E249" s="187">
        <v>153.64</v>
      </c>
      <c r="F249" s="164"/>
      <c r="G249" s="164"/>
      <c r="H249" s="164"/>
      <c r="I249" s="164"/>
      <c r="J249" s="164"/>
      <c r="K249" s="164"/>
      <c r="L249" s="164"/>
      <c r="M249" s="164"/>
      <c r="N249" s="165"/>
      <c r="O249" s="165"/>
      <c r="P249" s="165"/>
      <c r="Q249" s="165"/>
      <c r="R249" s="164"/>
      <c r="S249" s="164"/>
      <c r="T249" s="164"/>
      <c r="U249" s="164"/>
      <c r="V249" s="164"/>
      <c r="W249" s="164"/>
      <c r="X249" s="164"/>
      <c r="Y249" s="164"/>
      <c r="Z249" s="166"/>
      <c r="AA249" s="166"/>
      <c r="AB249" s="166"/>
      <c r="AC249" s="166"/>
      <c r="AD249" s="166"/>
      <c r="AE249" s="166"/>
      <c r="AF249" s="166"/>
      <c r="AG249" s="166" t="s">
        <v>228</v>
      </c>
      <c r="AH249" s="166">
        <v>0</v>
      </c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ht="22.5" outlineLevel="1">
      <c r="A250" s="156">
        <v>90</v>
      </c>
      <c r="B250" s="157" t="s">
        <v>1516</v>
      </c>
      <c r="C250" s="158" t="s">
        <v>1517</v>
      </c>
      <c r="D250" s="159" t="s">
        <v>217</v>
      </c>
      <c r="E250" s="160">
        <v>189.6</v>
      </c>
      <c r="F250" s="161"/>
      <c r="G250" s="162">
        <f>ROUND(E250*F250,2)</f>
        <v>0</v>
      </c>
      <c r="H250" s="163">
        <v>26.57</v>
      </c>
      <c r="I250" s="164">
        <f>ROUND(E250*H250,2)</f>
        <v>5037.67</v>
      </c>
      <c r="J250" s="163">
        <v>128.93</v>
      </c>
      <c r="K250" s="164">
        <f>ROUND(E250*J250,2)</f>
        <v>24445.13</v>
      </c>
      <c r="L250" s="164">
        <v>21</v>
      </c>
      <c r="M250" s="164">
        <f>G250*(1+L250/100)</f>
        <v>0</v>
      </c>
      <c r="N250" s="165">
        <v>0.0005300000000000001</v>
      </c>
      <c r="O250" s="165">
        <f>ROUND(E250*N250,2)</f>
        <v>0.1</v>
      </c>
      <c r="P250" s="165">
        <v>0</v>
      </c>
      <c r="Q250" s="165">
        <f>ROUND(E250*P250,2)</f>
        <v>0</v>
      </c>
      <c r="R250" s="164"/>
      <c r="S250" s="164" t="s">
        <v>196</v>
      </c>
      <c r="T250" s="164" t="s">
        <v>196</v>
      </c>
      <c r="U250" s="164">
        <v>0.23</v>
      </c>
      <c r="V250" s="164">
        <f>ROUND(E250*U250,2)</f>
        <v>43.61</v>
      </c>
      <c r="W250" s="164"/>
      <c r="X250" s="164" t="s">
        <v>218</v>
      </c>
      <c r="Y250" s="164" t="s">
        <v>199</v>
      </c>
      <c r="Z250" s="166"/>
      <c r="AA250" s="166"/>
      <c r="AB250" s="166"/>
      <c r="AC250" s="166"/>
      <c r="AD250" s="166"/>
      <c r="AE250" s="166"/>
      <c r="AF250" s="166"/>
      <c r="AG250" s="166" t="s">
        <v>219</v>
      </c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ht="22.5" outlineLevel="2">
      <c r="A251" s="167"/>
      <c r="B251" s="168"/>
      <c r="C251" s="185" t="s">
        <v>1518</v>
      </c>
      <c r="D251" s="186"/>
      <c r="E251" s="187">
        <v>120.34</v>
      </c>
      <c r="F251" s="164"/>
      <c r="G251" s="164"/>
      <c r="H251" s="164"/>
      <c r="I251" s="164"/>
      <c r="J251" s="164"/>
      <c r="K251" s="164"/>
      <c r="L251" s="164"/>
      <c r="M251" s="164"/>
      <c r="N251" s="165"/>
      <c r="O251" s="165"/>
      <c r="P251" s="165"/>
      <c r="Q251" s="165"/>
      <c r="R251" s="164"/>
      <c r="S251" s="164"/>
      <c r="T251" s="164"/>
      <c r="U251" s="164"/>
      <c r="V251" s="164"/>
      <c r="W251" s="164"/>
      <c r="X251" s="164"/>
      <c r="Y251" s="164"/>
      <c r="Z251" s="166"/>
      <c r="AA251" s="166"/>
      <c r="AB251" s="166"/>
      <c r="AC251" s="166"/>
      <c r="AD251" s="166"/>
      <c r="AE251" s="166"/>
      <c r="AF251" s="166"/>
      <c r="AG251" s="166" t="s">
        <v>228</v>
      </c>
      <c r="AH251" s="166">
        <v>0</v>
      </c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ht="12.75" outlineLevel="3">
      <c r="A252" s="167"/>
      <c r="B252" s="168"/>
      <c r="C252" s="185" t="s">
        <v>1519</v>
      </c>
      <c r="D252" s="186"/>
      <c r="E252" s="187">
        <v>69.26</v>
      </c>
      <c r="F252" s="164"/>
      <c r="G252" s="164"/>
      <c r="H252" s="164"/>
      <c r="I252" s="164"/>
      <c r="J252" s="164"/>
      <c r="K252" s="164"/>
      <c r="L252" s="164"/>
      <c r="M252" s="164"/>
      <c r="N252" s="165"/>
      <c r="O252" s="165"/>
      <c r="P252" s="165"/>
      <c r="Q252" s="165"/>
      <c r="R252" s="164"/>
      <c r="S252" s="164"/>
      <c r="T252" s="164"/>
      <c r="U252" s="164"/>
      <c r="V252" s="164"/>
      <c r="W252" s="164"/>
      <c r="X252" s="164"/>
      <c r="Y252" s="164"/>
      <c r="Z252" s="166"/>
      <c r="AA252" s="166"/>
      <c r="AB252" s="166"/>
      <c r="AC252" s="166"/>
      <c r="AD252" s="166"/>
      <c r="AE252" s="166"/>
      <c r="AF252" s="166"/>
      <c r="AG252" s="166" t="s">
        <v>228</v>
      </c>
      <c r="AH252" s="166">
        <v>0</v>
      </c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60" ht="22.5" outlineLevel="1">
      <c r="A253" s="156">
        <v>91</v>
      </c>
      <c r="B253" s="157" t="s">
        <v>1520</v>
      </c>
      <c r="C253" s="158" t="s">
        <v>1521</v>
      </c>
      <c r="D253" s="159" t="s">
        <v>217</v>
      </c>
      <c r="E253" s="160">
        <v>220.76</v>
      </c>
      <c r="F253" s="161"/>
      <c r="G253" s="162">
        <f>ROUND(E253*F253,2)</f>
        <v>0</v>
      </c>
      <c r="H253" s="163">
        <v>7.57</v>
      </c>
      <c r="I253" s="164">
        <f>ROUND(E253*H253,2)</f>
        <v>1671.15</v>
      </c>
      <c r="J253" s="163">
        <v>90.23</v>
      </c>
      <c r="K253" s="164">
        <f>ROUND(E253*J253,2)</f>
        <v>19919.17</v>
      </c>
      <c r="L253" s="164">
        <v>21</v>
      </c>
      <c r="M253" s="164">
        <f>G253*(1+L253/100)</f>
        <v>0</v>
      </c>
      <c r="N253" s="165">
        <v>2E-05</v>
      </c>
      <c r="O253" s="165">
        <f>ROUND(E253*N253,2)</f>
        <v>0</v>
      </c>
      <c r="P253" s="165">
        <v>0</v>
      </c>
      <c r="Q253" s="165">
        <f>ROUND(E253*P253,2)</f>
        <v>0</v>
      </c>
      <c r="R253" s="164"/>
      <c r="S253" s="164" t="s">
        <v>196</v>
      </c>
      <c r="T253" s="164" t="s">
        <v>196</v>
      </c>
      <c r="U253" s="164">
        <v>0.16</v>
      </c>
      <c r="V253" s="164">
        <f>ROUND(E253*U253,2)</f>
        <v>35.32</v>
      </c>
      <c r="W253" s="164"/>
      <c r="X253" s="164" t="s">
        <v>218</v>
      </c>
      <c r="Y253" s="164" t="s">
        <v>199</v>
      </c>
      <c r="Z253" s="166"/>
      <c r="AA253" s="166"/>
      <c r="AB253" s="166"/>
      <c r="AC253" s="166"/>
      <c r="AD253" s="166"/>
      <c r="AE253" s="166"/>
      <c r="AF253" s="166"/>
      <c r="AG253" s="166" t="s">
        <v>219</v>
      </c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</row>
    <row r="254" spans="1:60" ht="22.5" outlineLevel="2">
      <c r="A254" s="167"/>
      <c r="B254" s="168"/>
      <c r="C254" s="185" t="s">
        <v>1518</v>
      </c>
      <c r="D254" s="186"/>
      <c r="E254" s="187">
        <v>120.34</v>
      </c>
      <c r="F254" s="164"/>
      <c r="G254" s="164"/>
      <c r="H254" s="164"/>
      <c r="I254" s="164"/>
      <c r="J254" s="164"/>
      <c r="K254" s="164"/>
      <c r="L254" s="164"/>
      <c r="M254" s="164"/>
      <c r="N254" s="165"/>
      <c r="O254" s="165"/>
      <c r="P254" s="165"/>
      <c r="Q254" s="165"/>
      <c r="R254" s="164"/>
      <c r="S254" s="164"/>
      <c r="T254" s="164"/>
      <c r="U254" s="164"/>
      <c r="V254" s="164"/>
      <c r="W254" s="164"/>
      <c r="X254" s="164"/>
      <c r="Y254" s="164"/>
      <c r="Z254" s="166"/>
      <c r="AA254" s="166"/>
      <c r="AB254" s="166"/>
      <c r="AC254" s="166"/>
      <c r="AD254" s="166"/>
      <c r="AE254" s="166"/>
      <c r="AF254" s="166"/>
      <c r="AG254" s="166" t="s">
        <v>228</v>
      </c>
      <c r="AH254" s="166">
        <v>0</v>
      </c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</row>
    <row r="255" spans="1:60" ht="12.75" outlineLevel="3">
      <c r="A255" s="167"/>
      <c r="B255" s="168"/>
      <c r="C255" s="185" t="s">
        <v>1522</v>
      </c>
      <c r="D255" s="186"/>
      <c r="E255" s="187">
        <v>69.26</v>
      </c>
      <c r="F255" s="164"/>
      <c r="G255" s="164"/>
      <c r="H255" s="164"/>
      <c r="I255" s="164"/>
      <c r="J255" s="164"/>
      <c r="K255" s="164"/>
      <c r="L255" s="164"/>
      <c r="M255" s="164"/>
      <c r="N255" s="165"/>
      <c r="O255" s="165"/>
      <c r="P255" s="165"/>
      <c r="Q255" s="165"/>
      <c r="R255" s="164"/>
      <c r="S255" s="164"/>
      <c r="T255" s="164"/>
      <c r="U255" s="164"/>
      <c r="V255" s="164"/>
      <c r="W255" s="164"/>
      <c r="X255" s="164"/>
      <c r="Y255" s="164"/>
      <c r="Z255" s="166"/>
      <c r="AA255" s="166"/>
      <c r="AB255" s="166"/>
      <c r="AC255" s="166"/>
      <c r="AD255" s="166"/>
      <c r="AE255" s="166"/>
      <c r="AF255" s="166"/>
      <c r="AG255" s="166" t="s">
        <v>228</v>
      </c>
      <c r="AH255" s="166">
        <v>0</v>
      </c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</row>
    <row r="256" spans="1:60" ht="12.75" outlineLevel="3">
      <c r="A256" s="167"/>
      <c r="B256" s="168"/>
      <c r="C256" s="185" t="s">
        <v>1523</v>
      </c>
      <c r="D256" s="186"/>
      <c r="E256" s="187">
        <v>31.16</v>
      </c>
      <c r="F256" s="164"/>
      <c r="G256" s="164"/>
      <c r="H256" s="164"/>
      <c r="I256" s="164"/>
      <c r="J256" s="164"/>
      <c r="K256" s="164"/>
      <c r="L256" s="164"/>
      <c r="M256" s="164"/>
      <c r="N256" s="165"/>
      <c r="O256" s="165"/>
      <c r="P256" s="165"/>
      <c r="Q256" s="165"/>
      <c r="R256" s="164"/>
      <c r="S256" s="164"/>
      <c r="T256" s="164"/>
      <c r="U256" s="164"/>
      <c r="V256" s="164"/>
      <c r="W256" s="164"/>
      <c r="X256" s="164"/>
      <c r="Y256" s="164"/>
      <c r="Z256" s="166"/>
      <c r="AA256" s="166"/>
      <c r="AB256" s="166"/>
      <c r="AC256" s="166"/>
      <c r="AD256" s="166"/>
      <c r="AE256" s="166"/>
      <c r="AF256" s="166"/>
      <c r="AG256" s="166" t="s">
        <v>228</v>
      </c>
      <c r="AH256" s="166">
        <v>0</v>
      </c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</row>
    <row r="257" spans="1:60" ht="22.5" outlineLevel="1">
      <c r="A257" s="156">
        <v>92</v>
      </c>
      <c r="B257" s="157" t="s">
        <v>1524</v>
      </c>
      <c r="C257" s="158" t="s">
        <v>1525</v>
      </c>
      <c r="D257" s="159" t="s">
        <v>217</v>
      </c>
      <c r="E257" s="160">
        <v>153.64</v>
      </c>
      <c r="F257" s="161"/>
      <c r="G257" s="162">
        <f>ROUND(E257*F257,2)</f>
        <v>0</v>
      </c>
      <c r="H257" s="163">
        <v>0</v>
      </c>
      <c r="I257" s="164">
        <f>ROUND(E257*H257,2)</f>
        <v>0</v>
      </c>
      <c r="J257" s="163">
        <v>22.3</v>
      </c>
      <c r="K257" s="164">
        <f>ROUND(E257*J257,2)</f>
        <v>3426.17</v>
      </c>
      <c r="L257" s="164">
        <v>21</v>
      </c>
      <c r="M257" s="164">
        <f>G257*(1+L257/100)</f>
        <v>0</v>
      </c>
      <c r="N257" s="165">
        <v>0</v>
      </c>
      <c r="O257" s="165">
        <f>ROUND(E257*N257,2)</f>
        <v>0</v>
      </c>
      <c r="P257" s="165">
        <v>0.004</v>
      </c>
      <c r="Q257" s="165">
        <f>ROUND(E257*P257,2)</f>
        <v>0.61</v>
      </c>
      <c r="R257" s="164"/>
      <c r="S257" s="164" t="s">
        <v>196</v>
      </c>
      <c r="T257" s="164" t="s">
        <v>196</v>
      </c>
      <c r="U257" s="164">
        <v>0.045</v>
      </c>
      <c r="V257" s="164">
        <f>ROUND(E257*U257,2)</f>
        <v>6.91</v>
      </c>
      <c r="W257" s="164"/>
      <c r="X257" s="164" t="s">
        <v>218</v>
      </c>
      <c r="Y257" s="164" t="s">
        <v>199</v>
      </c>
      <c r="Z257" s="166"/>
      <c r="AA257" s="166"/>
      <c r="AB257" s="166"/>
      <c r="AC257" s="166"/>
      <c r="AD257" s="166"/>
      <c r="AE257" s="166"/>
      <c r="AF257" s="166"/>
      <c r="AG257" s="166" t="s">
        <v>219</v>
      </c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</row>
    <row r="258" spans="1:60" ht="12.75" outlineLevel="2">
      <c r="A258" s="167"/>
      <c r="B258" s="168"/>
      <c r="C258" s="185" t="s">
        <v>1515</v>
      </c>
      <c r="D258" s="186"/>
      <c r="E258" s="187">
        <v>153.64</v>
      </c>
      <c r="F258" s="164"/>
      <c r="G258" s="164"/>
      <c r="H258" s="164"/>
      <c r="I258" s="164"/>
      <c r="J258" s="164"/>
      <c r="K258" s="164"/>
      <c r="L258" s="164"/>
      <c r="M258" s="164"/>
      <c r="N258" s="165"/>
      <c r="O258" s="165"/>
      <c r="P258" s="165"/>
      <c r="Q258" s="165"/>
      <c r="R258" s="164"/>
      <c r="S258" s="164"/>
      <c r="T258" s="164"/>
      <c r="U258" s="164"/>
      <c r="V258" s="164"/>
      <c r="W258" s="164"/>
      <c r="X258" s="164"/>
      <c r="Y258" s="164"/>
      <c r="Z258" s="166"/>
      <c r="AA258" s="166"/>
      <c r="AB258" s="166"/>
      <c r="AC258" s="166"/>
      <c r="AD258" s="166"/>
      <c r="AE258" s="166"/>
      <c r="AF258" s="166"/>
      <c r="AG258" s="166" t="s">
        <v>228</v>
      </c>
      <c r="AH258" s="166">
        <v>0</v>
      </c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</row>
    <row r="259" spans="1:60" ht="22.5" outlineLevel="1">
      <c r="A259" s="156">
        <v>93</v>
      </c>
      <c r="B259" s="157" t="s">
        <v>1526</v>
      </c>
      <c r="C259" s="158" t="s">
        <v>1527</v>
      </c>
      <c r="D259" s="159" t="s">
        <v>217</v>
      </c>
      <c r="E259" s="160">
        <v>29.5</v>
      </c>
      <c r="F259" s="161"/>
      <c r="G259" s="162">
        <f>ROUND(E259*F259,2)</f>
        <v>0</v>
      </c>
      <c r="H259" s="163">
        <v>0</v>
      </c>
      <c r="I259" s="164">
        <f>ROUND(E259*H259,2)</f>
        <v>0</v>
      </c>
      <c r="J259" s="163">
        <v>18.8</v>
      </c>
      <c r="K259" s="164">
        <f>ROUND(E259*J259,2)</f>
        <v>554.6</v>
      </c>
      <c r="L259" s="164">
        <v>21</v>
      </c>
      <c r="M259" s="164">
        <f>G259*(1+L259/100)</f>
        <v>0</v>
      </c>
      <c r="N259" s="165">
        <v>0</v>
      </c>
      <c r="O259" s="165">
        <f>ROUND(E259*N259,2)</f>
        <v>0</v>
      </c>
      <c r="P259" s="165">
        <v>0.002</v>
      </c>
      <c r="Q259" s="165">
        <f>ROUND(E259*P259,2)</f>
        <v>0.06</v>
      </c>
      <c r="R259" s="164"/>
      <c r="S259" s="164" t="s">
        <v>196</v>
      </c>
      <c r="T259" s="164" t="s">
        <v>196</v>
      </c>
      <c r="U259" s="164">
        <v>0.038</v>
      </c>
      <c r="V259" s="164">
        <f>ROUND(E259*U259,2)</f>
        <v>1.12</v>
      </c>
      <c r="W259" s="164"/>
      <c r="X259" s="164" t="s">
        <v>218</v>
      </c>
      <c r="Y259" s="164" t="s">
        <v>199</v>
      </c>
      <c r="Z259" s="166"/>
      <c r="AA259" s="166"/>
      <c r="AB259" s="166"/>
      <c r="AC259" s="166"/>
      <c r="AD259" s="166"/>
      <c r="AE259" s="166"/>
      <c r="AF259" s="166"/>
      <c r="AG259" s="166" t="s">
        <v>219</v>
      </c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</row>
    <row r="260" spans="1:60" ht="12.75" outlineLevel="2">
      <c r="A260" s="167"/>
      <c r="B260" s="168"/>
      <c r="C260" s="185" t="s">
        <v>1528</v>
      </c>
      <c r="D260" s="186"/>
      <c r="E260" s="187">
        <v>29.5</v>
      </c>
      <c r="F260" s="164"/>
      <c r="G260" s="164"/>
      <c r="H260" s="164"/>
      <c r="I260" s="164"/>
      <c r="J260" s="164"/>
      <c r="K260" s="164"/>
      <c r="L260" s="164"/>
      <c r="M260" s="164"/>
      <c r="N260" s="165"/>
      <c r="O260" s="165"/>
      <c r="P260" s="165"/>
      <c r="Q260" s="165"/>
      <c r="R260" s="164"/>
      <c r="S260" s="164"/>
      <c r="T260" s="164"/>
      <c r="U260" s="164"/>
      <c r="V260" s="164"/>
      <c r="W260" s="164"/>
      <c r="X260" s="164"/>
      <c r="Y260" s="164"/>
      <c r="Z260" s="166"/>
      <c r="AA260" s="166"/>
      <c r="AB260" s="166"/>
      <c r="AC260" s="166"/>
      <c r="AD260" s="166"/>
      <c r="AE260" s="166"/>
      <c r="AF260" s="166"/>
      <c r="AG260" s="166" t="s">
        <v>228</v>
      </c>
      <c r="AH260" s="166">
        <v>0</v>
      </c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</row>
    <row r="261" spans="1:60" ht="12.75" outlineLevel="1">
      <c r="A261" s="156">
        <v>94</v>
      </c>
      <c r="B261" s="157" t="s">
        <v>1529</v>
      </c>
      <c r="C261" s="158" t="s">
        <v>1530</v>
      </c>
      <c r="D261" s="159" t="s">
        <v>295</v>
      </c>
      <c r="E261" s="160">
        <v>24</v>
      </c>
      <c r="F261" s="161"/>
      <c r="G261" s="162">
        <f>ROUND(E261*F261,2)</f>
        <v>0</v>
      </c>
      <c r="H261" s="163">
        <v>2.54</v>
      </c>
      <c r="I261" s="164">
        <f>ROUND(E261*H261,2)</f>
        <v>60.96</v>
      </c>
      <c r="J261" s="163">
        <v>28.26</v>
      </c>
      <c r="K261" s="164">
        <f>ROUND(E261*J261,2)</f>
        <v>678.24</v>
      </c>
      <c r="L261" s="164">
        <v>21</v>
      </c>
      <c r="M261" s="164">
        <f>G261*(1+L261/100)</f>
        <v>0</v>
      </c>
      <c r="N261" s="165">
        <v>0</v>
      </c>
      <c r="O261" s="165">
        <f>ROUND(E261*N261,2)</f>
        <v>0</v>
      </c>
      <c r="P261" s="165">
        <v>0</v>
      </c>
      <c r="Q261" s="165">
        <f>ROUND(E261*P261,2)</f>
        <v>0</v>
      </c>
      <c r="R261" s="164"/>
      <c r="S261" s="164" t="s">
        <v>196</v>
      </c>
      <c r="T261" s="164" t="s">
        <v>196</v>
      </c>
      <c r="U261" s="164">
        <v>0.05</v>
      </c>
      <c r="V261" s="164">
        <f>ROUND(E261*U261,2)</f>
        <v>1.2</v>
      </c>
      <c r="W261" s="164"/>
      <c r="X261" s="164" t="s">
        <v>218</v>
      </c>
      <c r="Y261" s="164" t="s">
        <v>199</v>
      </c>
      <c r="Z261" s="166"/>
      <c r="AA261" s="166"/>
      <c r="AB261" s="166"/>
      <c r="AC261" s="166"/>
      <c r="AD261" s="166"/>
      <c r="AE261" s="166"/>
      <c r="AF261" s="166"/>
      <c r="AG261" s="166" t="s">
        <v>219</v>
      </c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</row>
    <row r="262" spans="1:60" ht="12.75" outlineLevel="2">
      <c r="A262" s="167"/>
      <c r="B262" s="168"/>
      <c r="C262" s="185" t="s">
        <v>1531</v>
      </c>
      <c r="D262" s="186"/>
      <c r="E262" s="187">
        <v>24</v>
      </c>
      <c r="F262" s="164"/>
      <c r="G262" s="164"/>
      <c r="H262" s="164"/>
      <c r="I262" s="164"/>
      <c r="J262" s="164"/>
      <c r="K262" s="164"/>
      <c r="L262" s="164"/>
      <c r="M262" s="164"/>
      <c r="N262" s="165"/>
      <c r="O262" s="165"/>
      <c r="P262" s="165"/>
      <c r="Q262" s="165"/>
      <c r="R262" s="164"/>
      <c r="S262" s="164"/>
      <c r="T262" s="164"/>
      <c r="U262" s="164"/>
      <c r="V262" s="164"/>
      <c r="W262" s="164"/>
      <c r="X262" s="164"/>
      <c r="Y262" s="164"/>
      <c r="Z262" s="166"/>
      <c r="AA262" s="166"/>
      <c r="AB262" s="166"/>
      <c r="AC262" s="166"/>
      <c r="AD262" s="166"/>
      <c r="AE262" s="166"/>
      <c r="AF262" s="166"/>
      <c r="AG262" s="166" t="s">
        <v>228</v>
      </c>
      <c r="AH262" s="166">
        <v>0</v>
      </c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</row>
    <row r="263" spans="1:60" ht="12.75" outlineLevel="1">
      <c r="A263" s="156">
        <v>95</v>
      </c>
      <c r="B263" s="157" t="s">
        <v>1532</v>
      </c>
      <c r="C263" s="158" t="s">
        <v>1533</v>
      </c>
      <c r="D263" s="159" t="s">
        <v>217</v>
      </c>
      <c r="E263" s="160">
        <v>193.392</v>
      </c>
      <c r="F263" s="161"/>
      <c r="G263" s="162">
        <f>ROUND(E263*F263,2)</f>
        <v>0</v>
      </c>
      <c r="H263" s="163">
        <v>356</v>
      </c>
      <c r="I263" s="164">
        <f>ROUND(E263*H263,2)</f>
        <v>68847.55</v>
      </c>
      <c r="J263" s="163">
        <v>0</v>
      </c>
      <c r="K263" s="164">
        <f>ROUND(E263*J263,2)</f>
        <v>0</v>
      </c>
      <c r="L263" s="164">
        <v>21</v>
      </c>
      <c r="M263" s="164">
        <f>G263*(1+L263/100)</f>
        <v>0</v>
      </c>
      <c r="N263" s="165">
        <v>0.003</v>
      </c>
      <c r="O263" s="165">
        <f>ROUND(E263*N263,2)</f>
        <v>0.58</v>
      </c>
      <c r="P263" s="165">
        <v>0</v>
      </c>
      <c r="Q263" s="165">
        <f>ROUND(E263*P263,2)</f>
        <v>0</v>
      </c>
      <c r="R263" s="164" t="s">
        <v>280</v>
      </c>
      <c r="S263" s="164" t="s">
        <v>196</v>
      </c>
      <c r="T263" s="164" t="s">
        <v>196</v>
      </c>
      <c r="U263" s="164">
        <v>0</v>
      </c>
      <c r="V263" s="164">
        <f>ROUND(E263*U263,2)</f>
        <v>0</v>
      </c>
      <c r="W263" s="164"/>
      <c r="X263" s="164" t="s">
        <v>281</v>
      </c>
      <c r="Y263" s="164" t="s">
        <v>199</v>
      </c>
      <c r="Z263" s="166"/>
      <c r="AA263" s="166"/>
      <c r="AB263" s="166"/>
      <c r="AC263" s="166"/>
      <c r="AD263" s="166"/>
      <c r="AE263" s="166"/>
      <c r="AF263" s="166"/>
      <c r="AG263" s="166" t="s">
        <v>282</v>
      </c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</row>
    <row r="264" spans="1:60" ht="12.75" outlineLevel="2">
      <c r="A264" s="167"/>
      <c r="B264" s="168"/>
      <c r="C264" s="185" t="s">
        <v>1534</v>
      </c>
      <c r="D264" s="186"/>
      <c r="E264" s="187">
        <v>193.392</v>
      </c>
      <c r="F264" s="164"/>
      <c r="G264" s="164"/>
      <c r="H264" s="164"/>
      <c r="I264" s="164"/>
      <c r="J264" s="164"/>
      <c r="K264" s="164"/>
      <c r="L264" s="164"/>
      <c r="M264" s="164"/>
      <c r="N264" s="165"/>
      <c r="O264" s="165"/>
      <c r="P264" s="165"/>
      <c r="Q264" s="165"/>
      <c r="R264" s="164"/>
      <c r="S264" s="164"/>
      <c r="T264" s="164"/>
      <c r="U264" s="164"/>
      <c r="V264" s="164"/>
      <c r="W264" s="164"/>
      <c r="X264" s="164"/>
      <c r="Y264" s="164"/>
      <c r="Z264" s="166"/>
      <c r="AA264" s="166"/>
      <c r="AB264" s="166"/>
      <c r="AC264" s="166"/>
      <c r="AD264" s="166"/>
      <c r="AE264" s="166"/>
      <c r="AF264" s="166"/>
      <c r="AG264" s="166" t="s">
        <v>228</v>
      </c>
      <c r="AH264" s="166">
        <v>0</v>
      </c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</row>
    <row r="265" spans="1:60" ht="12.75" outlineLevel="1">
      <c r="A265" s="156">
        <v>96</v>
      </c>
      <c r="B265" s="157" t="s">
        <v>1535</v>
      </c>
      <c r="C265" s="158" t="s">
        <v>1536</v>
      </c>
      <c r="D265" s="159" t="s">
        <v>217</v>
      </c>
      <c r="E265" s="160">
        <v>264.912</v>
      </c>
      <c r="F265" s="161"/>
      <c r="G265" s="162">
        <f>ROUND(E265*F265,2)</f>
        <v>0</v>
      </c>
      <c r="H265" s="163">
        <v>57.4</v>
      </c>
      <c r="I265" s="164">
        <f>ROUND(E265*H265,2)</f>
        <v>15205.95</v>
      </c>
      <c r="J265" s="163">
        <v>0</v>
      </c>
      <c r="K265" s="164">
        <f>ROUND(E265*J265,2)</f>
        <v>0</v>
      </c>
      <c r="L265" s="164">
        <v>21</v>
      </c>
      <c r="M265" s="164">
        <f>G265*(1+L265/100)</f>
        <v>0</v>
      </c>
      <c r="N265" s="165">
        <v>0.00015000000000000001</v>
      </c>
      <c r="O265" s="165">
        <f>ROUND(E265*N265,2)</f>
        <v>0.04</v>
      </c>
      <c r="P265" s="165">
        <v>0</v>
      </c>
      <c r="Q265" s="165">
        <f>ROUND(E265*P265,2)</f>
        <v>0</v>
      </c>
      <c r="R265" s="164" t="s">
        <v>280</v>
      </c>
      <c r="S265" s="164" t="s">
        <v>196</v>
      </c>
      <c r="T265" s="164" t="s">
        <v>196</v>
      </c>
      <c r="U265" s="164">
        <v>0</v>
      </c>
      <c r="V265" s="164">
        <f>ROUND(E265*U265,2)</f>
        <v>0</v>
      </c>
      <c r="W265" s="164"/>
      <c r="X265" s="164" t="s">
        <v>281</v>
      </c>
      <c r="Y265" s="164" t="s">
        <v>199</v>
      </c>
      <c r="Z265" s="166"/>
      <c r="AA265" s="166"/>
      <c r="AB265" s="166"/>
      <c r="AC265" s="166"/>
      <c r="AD265" s="166"/>
      <c r="AE265" s="166"/>
      <c r="AF265" s="166"/>
      <c r="AG265" s="166" t="s">
        <v>282</v>
      </c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</row>
    <row r="266" spans="1:60" ht="12.75" outlineLevel="2">
      <c r="A266" s="167"/>
      <c r="B266" s="168"/>
      <c r="C266" s="185" t="s">
        <v>1537</v>
      </c>
      <c r="D266" s="186"/>
      <c r="E266" s="187">
        <v>264.912</v>
      </c>
      <c r="F266" s="164"/>
      <c r="G266" s="164"/>
      <c r="H266" s="164"/>
      <c r="I266" s="164"/>
      <c r="J266" s="164"/>
      <c r="K266" s="164"/>
      <c r="L266" s="164"/>
      <c r="M266" s="164"/>
      <c r="N266" s="165"/>
      <c r="O266" s="165"/>
      <c r="P266" s="165"/>
      <c r="Q266" s="165"/>
      <c r="R266" s="164"/>
      <c r="S266" s="164"/>
      <c r="T266" s="164"/>
      <c r="U266" s="164"/>
      <c r="V266" s="164"/>
      <c r="W266" s="164"/>
      <c r="X266" s="164"/>
      <c r="Y266" s="164"/>
      <c r="Z266" s="166"/>
      <c r="AA266" s="166"/>
      <c r="AB266" s="166"/>
      <c r="AC266" s="166"/>
      <c r="AD266" s="166"/>
      <c r="AE266" s="166"/>
      <c r="AF266" s="166"/>
      <c r="AG266" s="166" t="s">
        <v>228</v>
      </c>
      <c r="AH266" s="166">
        <v>0</v>
      </c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</row>
    <row r="267" spans="1:60" ht="12.75" outlineLevel="1">
      <c r="A267" s="170">
        <v>97</v>
      </c>
      <c r="B267" s="171" t="s">
        <v>1538</v>
      </c>
      <c r="C267" s="172" t="s">
        <v>1539</v>
      </c>
      <c r="D267" s="173" t="s">
        <v>24</v>
      </c>
      <c r="E267" s="174">
        <v>1434.1105</v>
      </c>
      <c r="F267" s="175"/>
      <c r="G267" s="176">
        <f>ROUND(E267*F267,2)</f>
        <v>0</v>
      </c>
      <c r="H267" s="163">
        <v>0</v>
      </c>
      <c r="I267" s="164">
        <f>ROUND(E267*H267,2)</f>
        <v>0</v>
      </c>
      <c r="J267" s="163">
        <v>2.3</v>
      </c>
      <c r="K267" s="164">
        <f>ROUND(E267*J267,2)</f>
        <v>3298.45</v>
      </c>
      <c r="L267" s="164">
        <v>21</v>
      </c>
      <c r="M267" s="164">
        <f>G267*(1+L267/100)</f>
        <v>0</v>
      </c>
      <c r="N267" s="165">
        <v>0</v>
      </c>
      <c r="O267" s="165">
        <f>ROUND(E267*N267,2)</f>
        <v>0</v>
      </c>
      <c r="P267" s="165">
        <v>0</v>
      </c>
      <c r="Q267" s="165">
        <f>ROUND(E267*P267,2)</f>
        <v>0</v>
      </c>
      <c r="R267" s="164"/>
      <c r="S267" s="164" t="s">
        <v>196</v>
      </c>
      <c r="T267" s="164" t="s">
        <v>196</v>
      </c>
      <c r="U267" s="164">
        <v>0</v>
      </c>
      <c r="V267" s="164">
        <f>ROUND(E267*U267,2)</f>
        <v>0</v>
      </c>
      <c r="W267" s="164"/>
      <c r="X267" s="164" t="s">
        <v>660</v>
      </c>
      <c r="Y267" s="164" t="s">
        <v>199</v>
      </c>
      <c r="Z267" s="166"/>
      <c r="AA267" s="166"/>
      <c r="AB267" s="166"/>
      <c r="AC267" s="166"/>
      <c r="AD267" s="166"/>
      <c r="AE267" s="166"/>
      <c r="AF267" s="166"/>
      <c r="AG267" s="166" t="s">
        <v>661</v>
      </c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</row>
    <row r="268" spans="1:33" ht="12.75">
      <c r="A268" s="147" t="s">
        <v>191</v>
      </c>
      <c r="B268" s="148" t="s">
        <v>121</v>
      </c>
      <c r="C268" s="149" t="s">
        <v>122</v>
      </c>
      <c r="D268" s="150"/>
      <c r="E268" s="151"/>
      <c r="F268" s="152"/>
      <c r="G268" s="153">
        <f>SUMIF(AG269:AG287,"&lt;&gt;NOR",G269:G287)</f>
        <v>0</v>
      </c>
      <c r="H268" s="154"/>
      <c r="I268" s="154">
        <f>SUM(I269:I287)</f>
        <v>0</v>
      </c>
      <c r="J268" s="154"/>
      <c r="K268" s="154">
        <f>SUM(K269:K287)</f>
        <v>48168</v>
      </c>
      <c r="L268" s="154"/>
      <c r="M268" s="154">
        <f>SUM(M269:M287)</f>
        <v>0</v>
      </c>
      <c r="N268" s="155"/>
      <c r="O268" s="155">
        <f>SUM(O269:O287)</f>
        <v>0</v>
      </c>
      <c r="P268" s="155"/>
      <c r="Q268" s="155">
        <f>SUM(Q269:Q287)</f>
        <v>0</v>
      </c>
      <c r="R268" s="154"/>
      <c r="S268" s="154"/>
      <c r="T268" s="154"/>
      <c r="U268" s="154"/>
      <c r="V268" s="154">
        <f>SUM(V269:V287)</f>
        <v>0</v>
      </c>
      <c r="W268" s="154"/>
      <c r="X268" s="154"/>
      <c r="Y268" s="154"/>
      <c r="AG268" s="1" t="s">
        <v>192</v>
      </c>
    </row>
    <row r="269" spans="1:60" ht="12.75" outlineLevel="1">
      <c r="A269" s="156">
        <v>98</v>
      </c>
      <c r="B269" s="157" t="s">
        <v>1540</v>
      </c>
      <c r="C269" s="158" t="s">
        <v>1541</v>
      </c>
      <c r="D269" s="159" t="s">
        <v>275</v>
      </c>
      <c r="E269" s="160">
        <v>1</v>
      </c>
      <c r="F269" s="161"/>
      <c r="G269" s="162">
        <f>ROUND(E269*F269,2)</f>
        <v>0</v>
      </c>
      <c r="H269" s="163">
        <v>0</v>
      </c>
      <c r="I269" s="164">
        <f>ROUND(E269*H269,2)</f>
        <v>0</v>
      </c>
      <c r="J269" s="163">
        <v>32000</v>
      </c>
      <c r="K269" s="164">
        <f>ROUND(E269*J269,2)</f>
        <v>32000</v>
      </c>
      <c r="L269" s="164">
        <v>21</v>
      </c>
      <c r="M269" s="164">
        <f>G269*(1+L269/100)</f>
        <v>0</v>
      </c>
      <c r="N269" s="165">
        <v>0</v>
      </c>
      <c r="O269" s="165">
        <f>ROUND(E269*N269,2)</f>
        <v>0</v>
      </c>
      <c r="P269" s="165">
        <v>0</v>
      </c>
      <c r="Q269" s="165">
        <f>ROUND(E269*P269,2)</f>
        <v>0</v>
      </c>
      <c r="R269" s="164"/>
      <c r="S269" s="164" t="s">
        <v>209</v>
      </c>
      <c r="T269" s="164" t="s">
        <v>197</v>
      </c>
      <c r="U269" s="164">
        <v>0</v>
      </c>
      <c r="V269" s="164">
        <f>ROUND(E269*U269,2)</f>
        <v>0</v>
      </c>
      <c r="W269" s="164"/>
      <c r="X269" s="164" t="s">
        <v>218</v>
      </c>
      <c r="Y269" s="164" t="s">
        <v>199</v>
      </c>
      <c r="Z269" s="166"/>
      <c r="AA269" s="166"/>
      <c r="AB269" s="166"/>
      <c r="AC269" s="166"/>
      <c r="AD269" s="166"/>
      <c r="AE269" s="166"/>
      <c r="AF269" s="166"/>
      <c r="AG269" s="166" t="s">
        <v>219</v>
      </c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</row>
    <row r="270" spans="1:60" ht="12.4" customHeight="1" outlineLevel="2">
      <c r="A270" s="167"/>
      <c r="B270" s="168"/>
      <c r="C270" s="238" t="s">
        <v>1403</v>
      </c>
      <c r="D270" s="238"/>
      <c r="E270" s="238"/>
      <c r="F270" s="238"/>
      <c r="G270" s="238"/>
      <c r="H270" s="164"/>
      <c r="I270" s="164"/>
      <c r="J270" s="164"/>
      <c r="K270" s="164"/>
      <c r="L270" s="164"/>
      <c r="M270" s="164"/>
      <c r="N270" s="165"/>
      <c r="O270" s="165"/>
      <c r="P270" s="165"/>
      <c r="Q270" s="165"/>
      <c r="R270" s="164"/>
      <c r="S270" s="164"/>
      <c r="T270" s="164"/>
      <c r="U270" s="164"/>
      <c r="V270" s="164"/>
      <c r="W270" s="164"/>
      <c r="X270" s="164"/>
      <c r="Y270" s="164"/>
      <c r="Z270" s="166"/>
      <c r="AA270" s="166"/>
      <c r="AB270" s="166"/>
      <c r="AC270" s="166"/>
      <c r="AD270" s="166"/>
      <c r="AE270" s="166"/>
      <c r="AF270" s="166"/>
      <c r="AG270" s="166" t="s">
        <v>202</v>
      </c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</row>
    <row r="271" spans="1:60" ht="12.75" outlineLevel="3">
      <c r="A271" s="167"/>
      <c r="B271" s="168"/>
      <c r="C271" s="188"/>
      <c r="D271" s="189"/>
      <c r="E271" s="190"/>
      <c r="F271" s="191"/>
      <c r="G271" s="191"/>
      <c r="H271" s="164"/>
      <c r="I271" s="164"/>
      <c r="J271" s="164"/>
      <c r="K271" s="164"/>
      <c r="L271" s="164"/>
      <c r="M271" s="164"/>
      <c r="N271" s="165"/>
      <c r="O271" s="165"/>
      <c r="P271" s="165"/>
      <c r="Q271" s="165"/>
      <c r="R271" s="164"/>
      <c r="S271" s="164"/>
      <c r="T271" s="164"/>
      <c r="U271" s="164"/>
      <c r="V271" s="164"/>
      <c r="W271" s="164"/>
      <c r="X271" s="164"/>
      <c r="Y271" s="164"/>
      <c r="Z271" s="166"/>
      <c r="AA271" s="166"/>
      <c r="AB271" s="166"/>
      <c r="AC271" s="166"/>
      <c r="AD271" s="166"/>
      <c r="AE271" s="166"/>
      <c r="AF271" s="166"/>
      <c r="AG271" s="166" t="s">
        <v>202</v>
      </c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</row>
    <row r="272" spans="1:60" ht="12.4" customHeight="1" outlineLevel="3">
      <c r="A272" s="167"/>
      <c r="B272" s="168"/>
      <c r="C272" s="232" t="s">
        <v>1542</v>
      </c>
      <c r="D272" s="232"/>
      <c r="E272" s="232"/>
      <c r="F272" s="232"/>
      <c r="G272" s="232"/>
      <c r="H272" s="164"/>
      <c r="I272" s="164"/>
      <c r="J272" s="164"/>
      <c r="K272" s="164"/>
      <c r="L272" s="164"/>
      <c r="M272" s="164"/>
      <c r="N272" s="165"/>
      <c r="O272" s="165"/>
      <c r="P272" s="165"/>
      <c r="Q272" s="165"/>
      <c r="R272" s="164"/>
      <c r="S272" s="164"/>
      <c r="T272" s="164"/>
      <c r="U272" s="164"/>
      <c r="V272" s="164"/>
      <c r="W272" s="164"/>
      <c r="X272" s="164"/>
      <c r="Y272" s="164"/>
      <c r="Z272" s="166"/>
      <c r="AA272" s="166"/>
      <c r="AB272" s="166"/>
      <c r="AC272" s="166"/>
      <c r="AD272" s="166"/>
      <c r="AE272" s="166"/>
      <c r="AF272" s="166"/>
      <c r="AG272" s="166" t="s">
        <v>202</v>
      </c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</row>
    <row r="273" spans="1:60" ht="12.4" customHeight="1" outlineLevel="3">
      <c r="A273" s="167"/>
      <c r="B273" s="168"/>
      <c r="C273" s="232" t="s">
        <v>1543</v>
      </c>
      <c r="D273" s="232"/>
      <c r="E273" s="232"/>
      <c r="F273" s="232"/>
      <c r="G273" s="232"/>
      <c r="H273" s="164"/>
      <c r="I273" s="164"/>
      <c r="J273" s="164"/>
      <c r="K273" s="164"/>
      <c r="L273" s="164"/>
      <c r="M273" s="164"/>
      <c r="N273" s="165"/>
      <c r="O273" s="165"/>
      <c r="P273" s="165"/>
      <c r="Q273" s="165"/>
      <c r="R273" s="164"/>
      <c r="S273" s="164"/>
      <c r="T273" s="164"/>
      <c r="U273" s="164"/>
      <c r="V273" s="164"/>
      <c r="W273" s="164"/>
      <c r="X273" s="164"/>
      <c r="Y273" s="164"/>
      <c r="Z273" s="166"/>
      <c r="AA273" s="166"/>
      <c r="AB273" s="166"/>
      <c r="AC273" s="166"/>
      <c r="AD273" s="166"/>
      <c r="AE273" s="166"/>
      <c r="AF273" s="166"/>
      <c r="AG273" s="166" t="s">
        <v>202</v>
      </c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</row>
    <row r="274" spans="1:60" ht="12.4" customHeight="1" outlineLevel="3">
      <c r="A274" s="167"/>
      <c r="B274" s="168"/>
      <c r="C274" s="232" t="s">
        <v>1544</v>
      </c>
      <c r="D274" s="232"/>
      <c r="E274" s="232"/>
      <c r="F274" s="232"/>
      <c r="G274" s="232"/>
      <c r="H274" s="164"/>
      <c r="I274" s="164"/>
      <c r="J274" s="164"/>
      <c r="K274" s="164"/>
      <c r="L274" s="164"/>
      <c r="M274" s="164"/>
      <c r="N274" s="165"/>
      <c r="O274" s="165"/>
      <c r="P274" s="165"/>
      <c r="Q274" s="165"/>
      <c r="R274" s="164"/>
      <c r="S274" s="164"/>
      <c r="T274" s="164"/>
      <c r="U274" s="164"/>
      <c r="V274" s="164"/>
      <c r="W274" s="164"/>
      <c r="X274" s="164"/>
      <c r="Y274" s="164"/>
      <c r="Z274" s="166"/>
      <c r="AA274" s="166"/>
      <c r="AB274" s="166"/>
      <c r="AC274" s="166"/>
      <c r="AD274" s="166"/>
      <c r="AE274" s="166"/>
      <c r="AF274" s="166"/>
      <c r="AG274" s="166" t="s">
        <v>202</v>
      </c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</row>
    <row r="275" spans="1:60" ht="12.4" customHeight="1" outlineLevel="3">
      <c r="A275" s="167"/>
      <c r="B275" s="168"/>
      <c r="C275" s="232" t="s">
        <v>1545</v>
      </c>
      <c r="D275" s="232"/>
      <c r="E275" s="232"/>
      <c r="F275" s="232"/>
      <c r="G275" s="232"/>
      <c r="H275" s="164"/>
      <c r="I275" s="164"/>
      <c r="J275" s="164"/>
      <c r="K275" s="164"/>
      <c r="L275" s="164"/>
      <c r="M275" s="164"/>
      <c r="N275" s="165"/>
      <c r="O275" s="165"/>
      <c r="P275" s="165"/>
      <c r="Q275" s="165"/>
      <c r="R275" s="164"/>
      <c r="S275" s="164"/>
      <c r="T275" s="164"/>
      <c r="U275" s="164"/>
      <c r="V275" s="164"/>
      <c r="W275" s="164"/>
      <c r="X275" s="164"/>
      <c r="Y275" s="164"/>
      <c r="Z275" s="166"/>
      <c r="AA275" s="166"/>
      <c r="AB275" s="166"/>
      <c r="AC275" s="166"/>
      <c r="AD275" s="166"/>
      <c r="AE275" s="166"/>
      <c r="AF275" s="166"/>
      <c r="AG275" s="166" t="s">
        <v>202</v>
      </c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</row>
    <row r="276" spans="1:60" ht="12.4" customHeight="1" outlineLevel="3">
      <c r="A276" s="167"/>
      <c r="B276" s="168"/>
      <c r="C276" s="232" t="s">
        <v>1546</v>
      </c>
      <c r="D276" s="232"/>
      <c r="E276" s="232"/>
      <c r="F276" s="232"/>
      <c r="G276" s="232"/>
      <c r="H276" s="164"/>
      <c r="I276" s="164"/>
      <c r="J276" s="164"/>
      <c r="K276" s="164"/>
      <c r="L276" s="164"/>
      <c r="M276" s="164"/>
      <c r="N276" s="165"/>
      <c r="O276" s="165"/>
      <c r="P276" s="165"/>
      <c r="Q276" s="165"/>
      <c r="R276" s="164"/>
      <c r="S276" s="164"/>
      <c r="T276" s="164"/>
      <c r="U276" s="164"/>
      <c r="V276" s="164"/>
      <c r="W276" s="164"/>
      <c r="X276" s="164"/>
      <c r="Y276" s="164"/>
      <c r="Z276" s="166"/>
      <c r="AA276" s="166"/>
      <c r="AB276" s="166"/>
      <c r="AC276" s="166"/>
      <c r="AD276" s="166"/>
      <c r="AE276" s="166"/>
      <c r="AF276" s="166"/>
      <c r="AG276" s="166" t="s">
        <v>202</v>
      </c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</row>
    <row r="277" spans="1:60" ht="12.75" outlineLevel="2">
      <c r="A277" s="167"/>
      <c r="B277" s="168"/>
      <c r="C277" s="185" t="s">
        <v>1547</v>
      </c>
      <c r="D277" s="186"/>
      <c r="E277" s="187">
        <v>1</v>
      </c>
      <c r="F277" s="164"/>
      <c r="G277" s="164"/>
      <c r="H277" s="164"/>
      <c r="I277" s="164"/>
      <c r="J277" s="164"/>
      <c r="K277" s="164"/>
      <c r="L277" s="164"/>
      <c r="M277" s="164"/>
      <c r="N277" s="165"/>
      <c r="O277" s="165"/>
      <c r="P277" s="165"/>
      <c r="Q277" s="165"/>
      <c r="R277" s="164"/>
      <c r="S277" s="164"/>
      <c r="T277" s="164"/>
      <c r="U277" s="164"/>
      <c r="V277" s="164"/>
      <c r="W277" s="164"/>
      <c r="X277" s="164"/>
      <c r="Y277" s="164"/>
      <c r="Z277" s="166"/>
      <c r="AA277" s="166"/>
      <c r="AB277" s="166"/>
      <c r="AC277" s="166"/>
      <c r="AD277" s="166"/>
      <c r="AE277" s="166"/>
      <c r="AF277" s="166"/>
      <c r="AG277" s="166" t="s">
        <v>228</v>
      </c>
      <c r="AH277" s="166">
        <v>0</v>
      </c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</row>
    <row r="278" spans="1:60" ht="12.75" outlineLevel="1">
      <c r="A278" s="156">
        <v>99</v>
      </c>
      <c r="B278" s="157" t="s">
        <v>1548</v>
      </c>
      <c r="C278" s="158" t="s">
        <v>1549</v>
      </c>
      <c r="D278" s="159" t="s">
        <v>275</v>
      </c>
      <c r="E278" s="160">
        <v>1</v>
      </c>
      <c r="F278" s="161"/>
      <c r="G278" s="162">
        <f>ROUND(E278*F278,2)</f>
        <v>0</v>
      </c>
      <c r="H278" s="163">
        <v>0</v>
      </c>
      <c r="I278" s="164">
        <f>ROUND(E278*H278,2)</f>
        <v>0</v>
      </c>
      <c r="J278" s="163">
        <v>16000</v>
      </c>
      <c r="K278" s="164">
        <f>ROUND(E278*J278,2)</f>
        <v>16000</v>
      </c>
      <c r="L278" s="164">
        <v>21</v>
      </c>
      <c r="M278" s="164">
        <f>G278*(1+L278/100)</f>
        <v>0</v>
      </c>
      <c r="N278" s="165">
        <v>0</v>
      </c>
      <c r="O278" s="165">
        <f>ROUND(E278*N278,2)</f>
        <v>0</v>
      </c>
      <c r="P278" s="165">
        <v>0</v>
      </c>
      <c r="Q278" s="165">
        <f>ROUND(E278*P278,2)</f>
        <v>0</v>
      </c>
      <c r="R278" s="164"/>
      <c r="S278" s="164" t="s">
        <v>209</v>
      </c>
      <c r="T278" s="164" t="s">
        <v>197</v>
      </c>
      <c r="U278" s="164">
        <v>0</v>
      </c>
      <c r="V278" s="164">
        <f>ROUND(E278*U278,2)</f>
        <v>0</v>
      </c>
      <c r="W278" s="164"/>
      <c r="X278" s="164" t="s">
        <v>218</v>
      </c>
      <c r="Y278" s="164" t="s">
        <v>199</v>
      </c>
      <c r="Z278" s="166"/>
      <c r="AA278" s="166"/>
      <c r="AB278" s="166"/>
      <c r="AC278" s="166"/>
      <c r="AD278" s="166"/>
      <c r="AE278" s="166"/>
      <c r="AF278" s="166"/>
      <c r="AG278" s="166" t="s">
        <v>219</v>
      </c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</row>
    <row r="279" spans="1:60" ht="12.4" customHeight="1" outlineLevel="2">
      <c r="A279" s="167"/>
      <c r="B279" s="168"/>
      <c r="C279" s="238" t="s">
        <v>1403</v>
      </c>
      <c r="D279" s="238"/>
      <c r="E279" s="238"/>
      <c r="F279" s="238"/>
      <c r="G279" s="238"/>
      <c r="H279" s="164"/>
      <c r="I279" s="164"/>
      <c r="J279" s="164"/>
      <c r="K279" s="164"/>
      <c r="L279" s="164"/>
      <c r="M279" s="164"/>
      <c r="N279" s="165"/>
      <c r="O279" s="165"/>
      <c r="P279" s="165"/>
      <c r="Q279" s="165"/>
      <c r="R279" s="164"/>
      <c r="S279" s="164"/>
      <c r="T279" s="164"/>
      <c r="U279" s="164"/>
      <c r="V279" s="164"/>
      <c r="W279" s="164"/>
      <c r="X279" s="164"/>
      <c r="Y279" s="164"/>
      <c r="Z279" s="166"/>
      <c r="AA279" s="166"/>
      <c r="AB279" s="166"/>
      <c r="AC279" s="166"/>
      <c r="AD279" s="166"/>
      <c r="AE279" s="166"/>
      <c r="AF279" s="166"/>
      <c r="AG279" s="166" t="s">
        <v>202</v>
      </c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</row>
    <row r="280" spans="1:60" ht="12.75" outlineLevel="3">
      <c r="A280" s="167"/>
      <c r="B280" s="168"/>
      <c r="C280" s="188"/>
      <c r="D280" s="189"/>
      <c r="E280" s="190"/>
      <c r="F280" s="191"/>
      <c r="G280" s="191"/>
      <c r="H280" s="164"/>
      <c r="I280" s="164"/>
      <c r="J280" s="164"/>
      <c r="K280" s="164"/>
      <c r="L280" s="164"/>
      <c r="M280" s="164"/>
      <c r="N280" s="165"/>
      <c r="O280" s="165"/>
      <c r="P280" s="165"/>
      <c r="Q280" s="165"/>
      <c r="R280" s="164"/>
      <c r="S280" s="164"/>
      <c r="T280" s="164"/>
      <c r="U280" s="164"/>
      <c r="V280" s="164"/>
      <c r="W280" s="164"/>
      <c r="X280" s="164"/>
      <c r="Y280" s="164"/>
      <c r="Z280" s="166"/>
      <c r="AA280" s="166"/>
      <c r="AB280" s="166"/>
      <c r="AC280" s="166"/>
      <c r="AD280" s="166"/>
      <c r="AE280" s="166"/>
      <c r="AF280" s="166"/>
      <c r="AG280" s="166" t="s">
        <v>202</v>
      </c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</row>
    <row r="281" spans="1:60" ht="12.4" customHeight="1" outlineLevel="3">
      <c r="A281" s="167"/>
      <c r="B281" s="168"/>
      <c r="C281" s="232" t="s">
        <v>1542</v>
      </c>
      <c r="D281" s="232"/>
      <c r="E281" s="232"/>
      <c r="F281" s="232"/>
      <c r="G281" s="232"/>
      <c r="H281" s="164"/>
      <c r="I281" s="164"/>
      <c r="J281" s="164"/>
      <c r="K281" s="164"/>
      <c r="L281" s="164"/>
      <c r="M281" s="164"/>
      <c r="N281" s="165"/>
      <c r="O281" s="165"/>
      <c r="P281" s="165"/>
      <c r="Q281" s="165"/>
      <c r="R281" s="164"/>
      <c r="S281" s="164"/>
      <c r="T281" s="164"/>
      <c r="U281" s="164"/>
      <c r="V281" s="164"/>
      <c r="W281" s="164"/>
      <c r="X281" s="164"/>
      <c r="Y281" s="164"/>
      <c r="Z281" s="166"/>
      <c r="AA281" s="166"/>
      <c r="AB281" s="166"/>
      <c r="AC281" s="166"/>
      <c r="AD281" s="166"/>
      <c r="AE281" s="166"/>
      <c r="AF281" s="166"/>
      <c r="AG281" s="166" t="s">
        <v>202</v>
      </c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</row>
    <row r="282" spans="1:60" ht="12.4" customHeight="1" outlineLevel="3">
      <c r="A282" s="167"/>
      <c r="B282" s="168"/>
      <c r="C282" s="232" t="s">
        <v>1550</v>
      </c>
      <c r="D282" s="232"/>
      <c r="E282" s="232"/>
      <c r="F282" s="232"/>
      <c r="G282" s="232"/>
      <c r="H282" s="164"/>
      <c r="I282" s="164"/>
      <c r="J282" s="164"/>
      <c r="K282" s="164"/>
      <c r="L282" s="164"/>
      <c r="M282" s="164"/>
      <c r="N282" s="165"/>
      <c r="O282" s="165"/>
      <c r="P282" s="165"/>
      <c r="Q282" s="165"/>
      <c r="R282" s="164"/>
      <c r="S282" s="164"/>
      <c r="T282" s="164"/>
      <c r="U282" s="164"/>
      <c r="V282" s="164"/>
      <c r="W282" s="164"/>
      <c r="X282" s="164"/>
      <c r="Y282" s="164"/>
      <c r="Z282" s="166"/>
      <c r="AA282" s="166"/>
      <c r="AB282" s="166"/>
      <c r="AC282" s="166"/>
      <c r="AD282" s="166"/>
      <c r="AE282" s="166"/>
      <c r="AF282" s="166"/>
      <c r="AG282" s="166" t="s">
        <v>202</v>
      </c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</row>
    <row r="283" spans="1:60" ht="12.4" customHeight="1" outlineLevel="3">
      <c r="A283" s="167"/>
      <c r="B283" s="168"/>
      <c r="C283" s="232" t="s">
        <v>1544</v>
      </c>
      <c r="D283" s="232"/>
      <c r="E283" s="232"/>
      <c r="F283" s="232"/>
      <c r="G283" s="232"/>
      <c r="H283" s="164"/>
      <c r="I283" s="164"/>
      <c r="J283" s="164"/>
      <c r="K283" s="164"/>
      <c r="L283" s="164"/>
      <c r="M283" s="164"/>
      <c r="N283" s="165"/>
      <c r="O283" s="165"/>
      <c r="P283" s="165"/>
      <c r="Q283" s="165"/>
      <c r="R283" s="164"/>
      <c r="S283" s="164"/>
      <c r="T283" s="164"/>
      <c r="U283" s="164"/>
      <c r="V283" s="164"/>
      <c r="W283" s="164"/>
      <c r="X283" s="164"/>
      <c r="Y283" s="164"/>
      <c r="Z283" s="166"/>
      <c r="AA283" s="166"/>
      <c r="AB283" s="166"/>
      <c r="AC283" s="166"/>
      <c r="AD283" s="166"/>
      <c r="AE283" s="166"/>
      <c r="AF283" s="166"/>
      <c r="AG283" s="166" t="s">
        <v>202</v>
      </c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</row>
    <row r="284" spans="1:60" ht="12.4" customHeight="1" outlineLevel="3">
      <c r="A284" s="167"/>
      <c r="B284" s="168"/>
      <c r="C284" s="232" t="s">
        <v>1545</v>
      </c>
      <c r="D284" s="232"/>
      <c r="E284" s="232"/>
      <c r="F284" s="232"/>
      <c r="G284" s="232"/>
      <c r="H284" s="164"/>
      <c r="I284" s="164"/>
      <c r="J284" s="164"/>
      <c r="K284" s="164"/>
      <c r="L284" s="164"/>
      <c r="M284" s="164"/>
      <c r="N284" s="165"/>
      <c r="O284" s="165"/>
      <c r="P284" s="165"/>
      <c r="Q284" s="165"/>
      <c r="R284" s="164"/>
      <c r="S284" s="164"/>
      <c r="T284" s="164"/>
      <c r="U284" s="164"/>
      <c r="V284" s="164"/>
      <c r="W284" s="164"/>
      <c r="X284" s="164"/>
      <c r="Y284" s="164"/>
      <c r="Z284" s="166"/>
      <c r="AA284" s="166"/>
      <c r="AB284" s="166"/>
      <c r="AC284" s="166"/>
      <c r="AD284" s="166"/>
      <c r="AE284" s="166"/>
      <c r="AF284" s="166"/>
      <c r="AG284" s="166" t="s">
        <v>202</v>
      </c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</row>
    <row r="285" spans="1:60" ht="12.4" customHeight="1" outlineLevel="3">
      <c r="A285" s="167"/>
      <c r="B285" s="168"/>
      <c r="C285" s="232" t="s">
        <v>1546</v>
      </c>
      <c r="D285" s="232"/>
      <c r="E285" s="232"/>
      <c r="F285" s="232"/>
      <c r="G285" s="232"/>
      <c r="H285" s="164"/>
      <c r="I285" s="164"/>
      <c r="J285" s="164"/>
      <c r="K285" s="164"/>
      <c r="L285" s="164"/>
      <c r="M285" s="164"/>
      <c r="N285" s="165"/>
      <c r="O285" s="165"/>
      <c r="P285" s="165"/>
      <c r="Q285" s="165"/>
      <c r="R285" s="164"/>
      <c r="S285" s="164"/>
      <c r="T285" s="164"/>
      <c r="U285" s="164"/>
      <c r="V285" s="164"/>
      <c r="W285" s="164"/>
      <c r="X285" s="164"/>
      <c r="Y285" s="164"/>
      <c r="Z285" s="166"/>
      <c r="AA285" s="166"/>
      <c r="AB285" s="166"/>
      <c r="AC285" s="166"/>
      <c r="AD285" s="166"/>
      <c r="AE285" s="166"/>
      <c r="AF285" s="166"/>
      <c r="AG285" s="166" t="s">
        <v>202</v>
      </c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</row>
    <row r="286" spans="1:60" ht="12.75" outlineLevel="2">
      <c r="A286" s="167"/>
      <c r="B286" s="168"/>
      <c r="C286" s="185" t="s">
        <v>1551</v>
      </c>
      <c r="D286" s="186"/>
      <c r="E286" s="187">
        <v>1</v>
      </c>
      <c r="F286" s="164"/>
      <c r="G286" s="164"/>
      <c r="H286" s="164"/>
      <c r="I286" s="164"/>
      <c r="J286" s="164"/>
      <c r="K286" s="164"/>
      <c r="L286" s="164"/>
      <c r="M286" s="164"/>
      <c r="N286" s="165"/>
      <c r="O286" s="165"/>
      <c r="P286" s="165"/>
      <c r="Q286" s="165"/>
      <c r="R286" s="164"/>
      <c r="S286" s="164"/>
      <c r="T286" s="164"/>
      <c r="U286" s="164"/>
      <c r="V286" s="164"/>
      <c r="W286" s="164"/>
      <c r="X286" s="164"/>
      <c r="Y286" s="164"/>
      <c r="Z286" s="166"/>
      <c r="AA286" s="166"/>
      <c r="AB286" s="166"/>
      <c r="AC286" s="166"/>
      <c r="AD286" s="166"/>
      <c r="AE286" s="166"/>
      <c r="AF286" s="166"/>
      <c r="AG286" s="166" t="s">
        <v>228</v>
      </c>
      <c r="AH286" s="166">
        <v>0</v>
      </c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</row>
    <row r="287" spans="1:60" ht="12.75" outlineLevel="1">
      <c r="A287" s="170">
        <v>100</v>
      </c>
      <c r="B287" s="171" t="s">
        <v>1552</v>
      </c>
      <c r="C287" s="172" t="s">
        <v>1553</v>
      </c>
      <c r="D287" s="173" t="s">
        <v>24</v>
      </c>
      <c r="E287" s="174">
        <v>480</v>
      </c>
      <c r="F287" s="175"/>
      <c r="G287" s="176">
        <f>ROUND(E287*F287,2)</f>
        <v>0</v>
      </c>
      <c r="H287" s="163">
        <v>0</v>
      </c>
      <c r="I287" s="164">
        <f>ROUND(E287*H287,2)</f>
        <v>0</v>
      </c>
      <c r="J287" s="163">
        <v>0.35</v>
      </c>
      <c r="K287" s="164">
        <f>ROUND(E287*J287,2)</f>
        <v>168</v>
      </c>
      <c r="L287" s="164">
        <v>21</v>
      </c>
      <c r="M287" s="164">
        <f>G287*(1+L287/100)</f>
        <v>0</v>
      </c>
      <c r="N287" s="165">
        <v>0</v>
      </c>
      <c r="O287" s="165">
        <f>ROUND(E287*N287,2)</f>
        <v>0</v>
      </c>
      <c r="P287" s="165">
        <v>0</v>
      </c>
      <c r="Q287" s="165">
        <f>ROUND(E287*P287,2)</f>
        <v>0</v>
      </c>
      <c r="R287" s="164"/>
      <c r="S287" s="164" t="s">
        <v>196</v>
      </c>
      <c r="T287" s="164" t="s">
        <v>196</v>
      </c>
      <c r="U287" s="164">
        <v>0</v>
      </c>
      <c r="V287" s="164">
        <f>ROUND(E287*U287,2)</f>
        <v>0</v>
      </c>
      <c r="W287" s="164"/>
      <c r="X287" s="164" t="s">
        <v>660</v>
      </c>
      <c r="Y287" s="164" t="s">
        <v>199</v>
      </c>
      <c r="Z287" s="166"/>
      <c r="AA287" s="166"/>
      <c r="AB287" s="166"/>
      <c r="AC287" s="166"/>
      <c r="AD287" s="166"/>
      <c r="AE287" s="166"/>
      <c r="AF287" s="166"/>
      <c r="AG287" s="166" t="s">
        <v>661</v>
      </c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</row>
    <row r="288" spans="1:33" ht="12.75">
      <c r="A288" s="147" t="s">
        <v>191</v>
      </c>
      <c r="B288" s="148" t="s">
        <v>133</v>
      </c>
      <c r="C288" s="149" t="s">
        <v>134</v>
      </c>
      <c r="D288" s="150"/>
      <c r="E288" s="151"/>
      <c r="F288" s="152"/>
      <c r="G288" s="153">
        <f>SUMIF(AG289:AG290,"&lt;&gt;NOR",G289:G290)</f>
        <v>0</v>
      </c>
      <c r="H288" s="154"/>
      <c r="I288" s="154">
        <f>SUM(I289:I290)</f>
        <v>425.97</v>
      </c>
      <c r="J288" s="154"/>
      <c r="K288" s="154">
        <f>SUM(K289:K290)</f>
        <v>1422.31</v>
      </c>
      <c r="L288" s="154"/>
      <c r="M288" s="154">
        <f>SUM(M289:M290)</f>
        <v>0</v>
      </c>
      <c r="N288" s="155"/>
      <c r="O288" s="155">
        <f>SUM(O289:O290)</f>
        <v>0.04</v>
      </c>
      <c r="P288" s="155"/>
      <c r="Q288" s="155">
        <f>SUM(Q289:Q290)</f>
        <v>0</v>
      </c>
      <c r="R288" s="154"/>
      <c r="S288" s="154"/>
      <c r="T288" s="154"/>
      <c r="U288" s="154"/>
      <c r="V288" s="154">
        <f>SUM(V289:V290)</f>
        <v>0</v>
      </c>
      <c r="W288" s="154"/>
      <c r="X288" s="154"/>
      <c r="Y288" s="154"/>
      <c r="AG288" s="1" t="s">
        <v>192</v>
      </c>
    </row>
    <row r="289" spans="1:60" ht="22.5" outlineLevel="1">
      <c r="A289" s="156">
        <v>101</v>
      </c>
      <c r="B289" s="157" t="s">
        <v>1554</v>
      </c>
      <c r="C289" s="158" t="s">
        <v>1555</v>
      </c>
      <c r="D289" s="159" t="s">
        <v>295</v>
      </c>
      <c r="E289" s="160">
        <v>3.1</v>
      </c>
      <c r="F289" s="161"/>
      <c r="G289" s="162">
        <f>ROUND(E289*F289,2)</f>
        <v>0</v>
      </c>
      <c r="H289" s="163">
        <v>137.41</v>
      </c>
      <c r="I289" s="164">
        <f>ROUND(E289*H289,2)</f>
        <v>425.97</v>
      </c>
      <c r="J289" s="163">
        <v>458.81</v>
      </c>
      <c r="K289" s="164">
        <f>ROUND(E289*J289,2)</f>
        <v>1422.31</v>
      </c>
      <c r="L289" s="164">
        <v>21</v>
      </c>
      <c r="M289" s="164">
        <f>G289*(1+L289/100)</f>
        <v>0</v>
      </c>
      <c r="N289" s="165">
        <v>0.01149</v>
      </c>
      <c r="O289" s="165">
        <f>ROUND(E289*N289,2)</f>
        <v>0.04</v>
      </c>
      <c r="P289" s="165">
        <v>0</v>
      </c>
      <c r="Q289" s="165">
        <f>ROUND(E289*P289,2)</f>
        <v>0</v>
      </c>
      <c r="R289" s="164"/>
      <c r="S289" s="164" t="s">
        <v>196</v>
      </c>
      <c r="T289" s="164" t="s">
        <v>1263</v>
      </c>
      <c r="U289" s="164">
        <v>0</v>
      </c>
      <c r="V289" s="164">
        <f>ROUND(E289*U289,2)</f>
        <v>0</v>
      </c>
      <c r="W289" s="164"/>
      <c r="X289" s="164" t="s">
        <v>800</v>
      </c>
      <c r="Y289" s="164" t="s">
        <v>199</v>
      </c>
      <c r="Z289" s="166"/>
      <c r="AA289" s="166"/>
      <c r="AB289" s="166"/>
      <c r="AC289" s="166"/>
      <c r="AD289" s="166"/>
      <c r="AE289" s="166"/>
      <c r="AF289" s="166"/>
      <c r="AG289" s="166" t="s">
        <v>801</v>
      </c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</row>
    <row r="290" spans="1:60" ht="12.75" outlineLevel="2">
      <c r="A290" s="167"/>
      <c r="B290" s="168"/>
      <c r="C290" s="185" t="s">
        <v>1556</v>
      </c>
      <c r="D290" s="186"/>
      <c r="E290" s="187">
        <v>3.1</v>
      </c>
      <c r="F290" s="164"/>
      <c r="G290" s="164"/>
      <c r="H290" s="164"/>
      <c r="I290" s="164"/>
      <c r="J290" s="164"/>
      <c r="K290" s="164"/>
      <c r="L290" s="164"/>
      <c r="M290" s="164"/>
      <c r="N290" s="165"/>
      <c r="O290" s="165"/>
      <c r="P290" s="165"/>
      <c r="Q290" s="165"/>
      <c r="R290" s="164"/>
      <c r="S290" s="164"/>
      <c r="T290" s="164"/>
      <c r="U290" s="164"/>
      <c r="V290" s="164"/>
      <c r="W290" s="164"/>
      <c r="X290" s="164"/>
      <c r="Y290" s="164"/>
      <c r="Z290" s="166"/>
      <c r="AA290" s="166"/>
      <c r="AB290" s="166"/>
      <c r="AC290" s="166"/>
      <c r="AD290" s="166"/>
      <c r="AE290" s="166"/>
      <c r="AF290" s="166"/>
      <c r="AG290" s="166" t="s">
        <v>228</v>
      </c>
      <c r="AH290" s="166">
        <v>0</v>
      </c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</row>
    <row r="291" spans="1:33" ht="12.75">
      <c r="A291" s="147" t="s">
        <v>191</v>
      </c>
      <c r="B291" s="148" t="s">
        <v>135</v>
      </c>
      <c r="C291" s="149" t="s">
        <v>136</v>
      </c>
      <c r="D291" s="150"/>
      <c r="E291" s="151"/>
      <c r="F291" s="152"/>
      <c r="G291" s="153">
        <f>SUMIF(AG292:AG376,"&lt;&gt;NOR",G292:G376)</f>
        <v>0</v>
      </c>
      <c r="H291" s="154"/>
      <c r="I291" s="154">
        <f>SUM(I292:I376)</f>
        <v>0</v>
      </c>
      <c r="J291" s="154"/>
      <c r="K291" s="154">
        <f>SUM(K292:K376)</f>
        <v>285384</v>
      </c>
      <c r="L291" s="154"/>
      <c r="M291" s="154">
        <f>SUM(M292:M376)</f>
        <v>0</v>
      </c>
      <c r="N291" s="155"/>
      <c r="O291" s="155">
        <f>SUM(O292:O376)</f>
        <v>0</v>
      </c>
      <c r="P291" s="155"/>
      <c r="Q291" s="155">
        <f>SUM(Q292:Q376)</f>
        <v>0</v>
      </c>
      <c r="R291" s="154"/>
      <c r="S291" s="154"/>
      <c r="T291" s="154"/>
      <c r="U291" s="154"/>
      <c r="V291" s="154">
        <f>SUM(V292:V376)</f>
        <v>0</v>
      </c>
      <c r="W291" s="154"/>
      <c r="X291" s="154"/>
      <c r="Y291" s="154"/>
      <c r="AG291" s="1" t="s">
        <v>192</v>
      </c>
    </row>
    <row r="292" spans="1:60" ht="22.5" outlineLevel="1">
      <c r="A292" s="156">
        <v>102</v>
      </c>
      <c r="B292" s="157" t="s">
        <v>1557</v>
      </c>
      <c r="C292" s="158" t="s">
        <v>1558</v>
      </c>
      <c r="D292" s="159" t="s">
        <v>275</v>
      </c>
      <c r="E292" s="160">
        <v>2</v>
      </c>
      <c r="F292" s="161"/>
      <c r="G292" s="162">
        <f>ROUND(E292*F292,2)</f>
        <v>0</v>
      </c>
      <c r="H292" s="163">
        <v>0</v>
      </c>
      <c r="I292" s="164">
        <f>ROUND(E292*H292,2)</f>
        <v>0</v>
      </c>
      <c r="J292" s="163">
        <v>20000</v>
      </c>
      <c r="K292" s="164">
        <f>ROUND(E292*J292,2)</f>
        <v>40000</v>
      </c>
      <c r="L292" s="164">
        <v>21</v>
      </c>
      <c r="M292" s="164">
        <f>G292*(1+L292/100)</f>
        <v>0</v>
      </c>
      <c r="N292" s="165">
        <v>0</v>
      </c>
      <c r="O292" s="165">
        <f>ROUND(E292*N292,2)</f>
        <v>0</v>
      </c>
      <c r="P292" s="165">
        <v>0</v>
      </c>
      <c r="Q292" s="165">
        <f>ROUND(E292*P292,2)</f>
        <v>0</v>
      </c>
      <c r="R292" s="164"/>
      <c r="S292" s="164" t="s">
        <v>209</v>
      </c>
      <c r="T292" s="164" t="s">
        <v>197</v>
      </c>
      <c r="U292" s="164">
        <v>0</v>
      </c>
      <c r="V292" s="164">
        <f>ROUND(E292*U292,2)</f>
        <v>0</v>
      </c>
      <c r="W292" s="164"/>
      <c r="X292" s="164" t="s">
        <v>218</v>
      </c>
      <c r="Y292" s="164" t="s">
        <v>199</v>
      </c>
      <c r="Z292" s="166"/>
      <c r="AA292" s="166"/>
      <c r="AB292" s="166"/>
      <c r="AC292" s="166"/>
      <c r="AD292" s="166"/>
      <c r="AE292" s="166"/>
      <c r="AF292" s="166"/>
      <c r="AG292" s="166" t="s">
        <v>219</v>
      </c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</row>
    <row r="293" spans="1:60" ht="12.4" customHeight="1" outlineLevel="2">
      <c r="A293" s="167"/>
      <c r="B293" s="168"/>
      <c r="C293" s="238" t="s">
        <v>1403</v>
      </c>
      <c r="D293" s="238"/>
      <c r="E293" s="238"/>
      <c r="F293" s="238"/>
      <c r="G293" s="238"/>
      <c r="H293" s="164"/>
      <c r="I293" s="164"/>
      <c r="J293" s="164"/>
      <c r="K293" s="164"/>
      <c r="L293" s="164"/>
      <c r="M293" s="164"/>
      <c r="N293" s="165"/>
      <c r="O293" s="165"/>
      <c r="P293" s="165"/>
      <c r="Q293" s="165"/>
      <c r="R293" s="164"/>
      <c r="S293" s="164"/>
      <c r="T293" s="164"/>
      <c r="U293" s="164"/>
      <c r="V293" s="164"/>
      <c r="W293" s="164"/>
      <c r="X293" s="164"/>
      <c r="Y293" s="164"/>
      <c r="Z293" s="166"/>
      <c r="AA293" s="166"/>
      <c r="AB293" s="166"/>
      <c r="AC293" s="166"/>
      <c r="AD293" s="166"/>
      <c r="AE293" s="166"/>
      <c r="AF293" s="166"/>
      <c r="AG293" s="166" t="s">
        <v>202</v>
      </c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</row>
    <row r="294" spans="1:60" ht="12.75" outlineLevel="3">
      <c r="A294" s="167"/>
      <c r="B294" s="168"/>
      <c r="C294" s="188"/>
      <c r="D294" s="189"/>
      <c r="E294" s="190"/>
      <c r="F294" s="191"/>
      <c r="G294" s="191"/>
      <c r="H294" s="164"/>
      <c r="I294" s="164"/>
      <c r="J294" s="164"/>
      <c r="K294" s="164"/>
      <c r="L294" s="164"/>
      <c r="M294" s="164"/>
      <c r="N294" s="165"/>
      <c r="O294" s="165"/>
      <c r="P294" s="165"/>
      <c r="Q294" s="165"/>
      <c r="R294" s="164"/>
      <c r="S294" s="164"/>
      <c r="T294" s="164"/>
      <c r="U294" s="164"/>
      <c r="V294" s="164"/>
      <c r="W294" s="164"/>
      <c r="X294" s="164"/>
      <c r="Y294" s="164"/>
      <c r="Z294" s="166"/>
      <c r="AA294" s="166"/>
      <c r="AB294" s="166"/>
      <c r="AC294" s="166"/>
      <c r="AD294" s="166"/>
      <c r="AE294" s="166"/>
      <c r="AF294" s="166"/>
      <c r="AG294" s="166" t="s">
        <v>202</v>
      </c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</row>
    <row r="295" spans="1:60" ht="12.4" customHeight="1" outlineLevel="3">
      <c r="A295" s="167"/>
      <c r="B295" s="168"/>
      <c r="C295" s="232" t="s">
        <v>1559</v>
      </c>
      <c r="D295" s="232"/>
      <c r="E295" s="232"/>
      <c r="F295" s="232"/>
      <c r="G295" s="232"/>
      <c r="H295" s="164"/>
      <c r="I295" s="164"/>
      <c r="J295" s="164"/>
      <c r="K295" s="164"/>
      <c r="L295" s="164"/>
      <c r="M295" s="164"/>
      <c r="N295" s="165"/>
      <c r="O295" s="165"/>
      <c r="P295" s="165"/>
      <c r="Q295" s="165"/>
      <c r="R295" s="164"/>
      <c r="S295" s="164"/>
      <c r="T295" s="164"/>
      <c r="U295" s="164"/>
      <c r="V295" s="164"/>
      <c r="W295" s="164"/>
      <c r="X295" s="164"/>
      <c r="Y295" s="164"/>
      <c r="Z295" s="166"/>
      <c r="AA295" s="166"/>
      <c r="AB295" s="166"/>
      <c r="AC295" s="166"/>
      <c r="AD295" s="166"/>
      <c r="AE295" s="166"/>
      <c r="AF295" s="166"/>
      <c r="AG295" s="166" t="s">
        <v>202</v>
      </c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</row>
    <row r="296" spans="1:60" ht="12.4" customHeight="1" outlineLevel="3">
      <c r="A296" s="167"/>
      <c r="B296" s="168"/>
      <c r="C296" s="232" t="s">
        <v>1560</v>
      </c>
      <c r="D296" s="232"/>
      <c r="E296" s="232"/>
      <c r="F296" s="232"/>
      <c r="G296" s="232"/>
      <c r="H296" s="164"/>
      <c r="I296" s="164"/>
      <c r="J296" s="164"/>
      <c r="K296" s="164"/>
      <c r="L296" s="164"/>
      <c r="M296" s="164"/>
      <c r="N296" s="165"/>
      <c r="O296" s="165"/>
      <c r="P296" s="165"/>
      <c r="Q296" s="165"/>
      <c r="R296" s="164"/>
      <c r="S296" s="164"/>
      <c r="T296" s="164"/>
      <c r="U296" s="164"/>
      <c r="V296" s="164"/>
      <c r="W296" s="164"/>
      <c r="X296" s="164"/>
      <c r="Y296" s="164"/>
      <c r="Z296" s="166"/>
      <c r="AA296" s="166"/>
      <c r="AB296" s="166"/>
      <c r="AC296" s="166"/>
      <c r="AD296" s="166"/>
      <c r="AE296" s="166"/>
      <c r="AF296" s="166"/>
      <c r="AG296" s="166" t="s">
        <v>202</v>
      </c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</row>
    <row r="297" spans="1:60" ht="12.4" customHeight="1" outlineLevel="3">
      <c r="A297" s="167"/>
      <c r="B297" s="168"/>
      <c r="C297" s="232" t="s">
        <v>1561</v>
      </c>
      <c r="D297" s="232"/>
      <c r="E297" s="232"/>
      <c r="F297" s="232"/>
      <c r="G297" s="232"/>
      <c r="H297" s="164"/>
      <c r="I297" s="164"/>
      <c r="J297" s="164"/>
      <c r="K297" s="164"/>
      <c r="L297" s="164"/>
      <c r="M297" s="164"/>
      <c r="N297" s="165"/>
      <c r="O297" s="165"/>
      <c r="P297" s="165"/>
      <c r="Q297" s="165"/>
      <c r="R297" s="164"/>
      <c r="S297" s="164"/>
      <c r="T297" s="164"/>
      <c r="U297" s="164"/>
      <c r="V297" s="164"/>
      <c r="W297" s="164"/>
      <c r="X297" s="164"/>
      <c r="Y297" s="164"/>
      <c r="Z297" s="166"/>
      <c r="AA297" s="166"/>
      <c r="AB297" s="166"/>
      <c r="AC297" s="166"/>
      <c r="AD297" s="166"/>
      <c r="AE297" s="166"/>
      <c r="AF297" s="166"/>
      <c r="AG297" s="166" t="s">
        <v>202</v>
      </c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</row>
    <row r="298" spans="1:60" ht="12.4" customHeight="1" outlineLevel="3">
      <c r="A298" s="167"/>
      <c r="B298" s="168"/>
      <c r="C298" s="232" t="s">
        <v>1562</v>
      </c>
      <c r="D298" s="232"/>
      <c r="E298" s="232"/>
      <c r="F298" s="232"/>
      <c r="G298" s="232"/>
      <c r="H298" s="164"/>
      <c r="I298" s="164"/>
      <c r="J298" s="164"/>
      <c r="K298" s="164"/>
      <c r="L298" s="164"/>
      <c r="M298" s="164"/>
      <c r="N298" s="165"/>
      <c r="O298" s="165"/>
      <c r="P298" s="165"/>
      <c r="Q298" s="165"/>
      <c r="R298" s="164"/>
      <c r="S298" s="164"/>
      <c r="T298" s="164"/>
      <c r="U298" s="164"/>
      <c r="V298" s="164"/>
      <c r="W298" s="164"/>
      <c r="X298" s="164"/>
      <c r="Y298" s="164"/>
      <c r="Z298" s="166"/>
      <c r="AA298" s="166"/>
      <c r="AB298" s="166"/>
      <c r="AC298" s="166"/>
      <c r="AD298" s="166"/>
      <c r="AE298" s="166"/>
      <c r="AF298" s="166"/>
      <c r="AG298" s="166" t="s">
        <v>202</v>
      </c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</row>
    <row r="299" spans="1:60" ht="12.4" customHeight="1" outlineLevel="3">
      <c r="A299" s="167"/>
      <c r="B299" s="168"/>
      <c r="C299" s="232" t="s">
        <v>1545</v>
      </c>
      <c r="D299" s="232"/>
      <c r="E299" s="232"/>
      <c r="F299" s="232"/>
      <c r="G299" s="232"/>
      <c r="H299" s="164"/>
      <c r="I299" s="164"/>
      <c r="J299" s="164"/>
      <c r="K299" s="164"/>
      <c r="L299" s="164"/>
      <c r="M299" s="164"/>
      <c r="N299" s="165"/>
      <c r="O299" s="165"/>
      <c r="P299" s="165"/>
      <c r="Q299" s="165"/>
      <c r="R299" s="164"/>
      <c r="S299" s="164"/>
      <c r="T299" s="164"/>
      <c r="U299" s="164"/>
      <c r="V299" s="164"/>
      <c r="W299" s="164"/>
      <c r="X299" s="164"/>
      <c r="Y299" s="164"/>
      <c r="Z299" s="166"/>
      <c r="AA299" s="166"/>
      <c r="AB299" s="166"/>
      <c r="AC299" s="166"/>
      <c r="AD299" s="166"/>
      <c r="AE299" s="166"/>
      <c r="AF299" s="166"/>
      <c r="AG299" s="166" t="s">
        <v>202</v>
      </c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</row>
    <row r="300" spans="1:60" ht="12.4" customHeight="1" outlineLevel="3">
      <c r="A300" s="167"/>
      <c r="B300" s="168"/>
      <c r="C300" s="232" t="s">
        <v>1563</v>
      </c>
      <c r="D300" s="232"/>
      <c r="E300" s="232"/>
      <c r="F300" s="232"/>
      <c r="G300" s="232"/>
      <c r="H300" s="164"/>
      <c r="I300" s="164"/>
      <c r="J300" s="164"/>
      <c r="K300" s="164"/>
      <c r="L300" s="164"/>
      <c r="M300" s="164"/>
      <c r="N300" s="165"/>
      <c r="O300" s="165"/>
      <c r="P300" s="165"/>
      <c r="Q300" s="165"/>
      <c r="R300" s="164"/>
      <c r="S300" s="164"/>
      <c r="T300" s="164"/>
      <c r="U300" s="164"/>
      <c r="V300" s="164"/>
      <c r="W300" s="164"/>
      <c r="X300" s="164"/>
      <c r="Y300" s="164"/>
      <c r="Z300" s="166"/>
      <c r="AA300" s="166"/>
      <c r="AB300" s="166"/>
      <c r="AC300" s="166"/>
      <c r="AD300" s="166"/>
      <c r="AE300" s="166"/>
      <c r="AF300" s="166"/>
      <c r="AG300" s="166" t="s">
        <v>202</v>
      </c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</row>
    <row r="301" spans="1:60" ht="12.4" customHeight="1" outlineLevel="3">
      <c r="A301" s="167"/>
      <c r="B301" s="168"/>
      <c r="C301" s="232" t="s">
        <v>1564</v>
      </c>
      <c r="D301" s="232"/>
      <c r="E301" s="232"/>
      <c r="F301" s="232"/>
      <c r="G301" s="232"/>
      <c r="H301" s="164"/>
      <c r="I301" s="164"/>
      <c r="J301" s="164"/>
      <c r="K301" s="164"/>
      <c r="L301" s="164"/>
      <c r="M301" s="164"/>
      <c r="N301" s="165"/>
      <c r="O301" s="165"/>
      <c r="P301" s="165"/>
      <c r="Q301" s="165"/>
      <c r="R301" s="164"/>
      <c r="S301" s="164"/>
      <c r="T301" s="164"/>
      <c r="U301" s="164"/>
      <c r="V301" s="164"/>
      <c r="W301" s="164"/>
      <c r="X301" s="164"/>
      <c r="Y301" s="164"/>
      <c r="Z301" s="166"/>
      <c r="AA301" s="166"/>
      <c r="AB301" s="166"/>
      <c r="AC301" s="166"/>
      <c r="AD301" s="166"/>
      <c r="AE301" s="166"/>
      <c r="AF301" s="166"/>
      <c r="AG301" s="166" t="s">
        <v>202</v>
      </c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</row>
    <row r="302" spans="1:60" ht="12.75" outlineLevel="2">
      <c r="A302" s="167"/>
      <c r="B302" s="168"/>
      <c r="C302" s="185" t="s">
        <v>1565</v>
      </c>
      <c r="D302" s="186"/>
      <c r="E302" s="187">
        <v>2</v>
      </c>
      <c r="F302" s="164"/>
      <c r="G302" s="164"/>
      <c r="H302" s="164"/>
      <c r="I302" s="164"/>
      <c r="J302" s="164"/>
      <c r="K302" s="164"/>
      <c r="L302" s="164"/>
      <c r="M302" s="164"/>
      <c r="N302" s="165"/>
      <c r="O302" s="165"/>
      <c r="P302" s="165"/>
      <c r="Q302" s="165"/>
      <c r="R302" s="164"/>
      <c r="S302" s="164"/>
      <c r="T302" s="164"/>
      <c r="U302" s="164"/>
      <c r="V302" s="164"/>
      <c r="W302" s="164"/>
      <c r="X302" s="164"/>
      <c r="Y302" s="164"/>
      <c r="Z302" s="166"/>
      <c r="AA302" s="166"/>
      <c r="AB302" s="166"/>
      <c r="AC302" s="166"/>
      <c r="AD302" s="166"/>
      <c r="AE302" s="166"/>
      <c r="AF302" s="166"/>
      <c r="AG302" s="166" t="s">
        <v>228</v>
      </c>
      <c r="AH302" s="166">
        <v>0</v>
      </c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</row>
    <row r="303" spans="1:60" ht="33.75" outlineLevel="1">
      <c r="A303" s="156">
        <v>103</v>
      </c>
      <c r="B303" s="157" t="s">
        <v>1566</v>
      </c>
      <c r="C303" s="158" t="s">
        <v>1567</v>
      </c>
      <c r="D303" s="159" t="s">
        <v>275</v>
      </c>
      <c r="E303" s="160">
        <v>1</v>
      </c>
      <c r="F303" s="161"/>
      <c r="G303" s="162">
        <f>ROUND(E303*F303,2)</f>
        <v>0</v>
      </c>
      <c r="H303" s="163">
        <v>0</v>
      </c>
      <c r="I303" s="164">
        <f>ROUND(E303*H303,2)</f>
        <v>0</v>
      </c>
      <c r="J303" s="163">
        <v>25000</v>
      </c>
      <c r="K303" s="164">
        <f>ROUND(E303*J303,2)</f>
        <v>25000</v>
      </c>
      <c r="L303" s="164">
        <v>21</v>
      </c>
      <c r="M303" s="164">
        <f>G303*(1+L303/100)</f>
        <v>0</v>
      </c>
      <c r="N303" s="165">
        <v>0</v>
      </c>
      <c r="O303" s="165">
        <f>ROUND(E303*N303,2)</f>
        <v>0</v>
      </c>
      <c r="P303" s="165">
        <v>0</v>
      </c>
      <c r="Q303" s="165">
        <f>ROUND(E303*P303,2)</f>
        <v>0</v>
      </c>
      <c r="R303" s="164"/>
      <c r="S303" s="164" t="s">
        <v>209</v>
      </c>
      <c r="T303" s="164" t="s">
        <v>197</v>
      </c>
      <c r="U303" s="164">
        <v>0</v>
      </c>
      <c r="V303" s="164">
        <f>ROUND(E303*U303,2)</f>
        <v>0</v>
      </c>
      <c r="W303" s="164"/>
      <c r="X303" s="164" t="s">
        <v>218</v>
      </c>
      <c r="Y303" s="164" t="s">
        <v>199</v>
      </c>
      <c r="Z303" s="166"/>
      <c r="AA303" s="166"/>
      <c r="AB303" s="166"/>
      <c r="AC303" s="166"/>
      <c r="AD303" s="166"/>
      <c r="AE303" s="166"/>
      <c r="AF303" s="166"/>
      <c r="AG303" s="166" t="s">
        <v>219</v>
      </c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</row>
    <row r="304" spans="1:60" ht="12.4" customHeight="1" outlineLevel="2">
      <c r="A304" s="167"/>
      <c r="B304" s="168"/>
      <c r="C304" s="238" t="s">
        <v>1403</v>
      </c>
      <c r="D304" s="238"/>
      <c r="E304" s="238"/>
      <c r="F304" s="238"/>
      <c r="G304" s="238"/>
      <c r="H304" s="164"/>
      <c r="I304" s="164"/>
      <c r="J304" s="164"/>
      <c r="K304" s="164"/>
      <c r="L304" s="164"/>
      <c r="M304" s="164"/>
      <c r="N304" s="165"/>
      <c r="O304" s="165"/>
      <c r="P304" s="165"/>
      <c r="Q304" s="165"/>
      <c r="R304" s="164"/>
      <c r="S304" s="164"/>
      <c r="T304" s="164"/>
      <c r="U304" s="164"/>
      <c r="V304" s="164"/>
      <c r="W304" s="164"/>
      <c r="X304" s="164"/>
      <c r="Y304" s="164"/>
      <c r="Z304" s="166"/>
      <c r="AA304" s="166"/>
      <c r="AB304" s="166"/>
      <c r="AC304" s="166"/>
      <c r="AD304" s="166"/>
      <c r="AE304" s="166"/>
      <c r="AF304" s="166"/>
      <c r="AG304" s="166" t="s">
        <v>202</v>
      </c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</row>
    <row r="305" spans="1:60" ht="12.75" outlineLevel="3">
      <c r="A305" s="167"/>
      <c r="B305" s="168"/>
      <c r="C305" s="188"/>
      <c r="D305" s="189"/>
      <c r="E305" s="190"/>
      <c r="F305" s="191"/>
      <c r="G305" s="191"/>
      <c r="H305" s="164"/>
      <c r="I305" s="164"/>
      <c r="J305" s="164"/>
      <c r="K305" s="164"/>
      <c r="L305" s="164"/>
      <c r="M305" s="164"/>
      <c r="N305" s="165"/>
      <c r="O305" s="165"/>
      <c r="P305" s="165"/>
      <c r="Q305" s="165"/>
      <c r="R305" s="164"/>
      <c r="S305" s="164"/>
      <c r="T305" s="164"/>
      <c r="U305" s="164"/>
      <c r="V305" s="164"/>
      <c r="W305" s="164"/>
      <c r="X305" s="164"/>
      <c r="Y305" s="164"/>
      <c r="Z305" s="166"/>
      <c r="AA305" s="166"/>
      <c r="AB305" s="166"/>
      <c r="AC305" s="166"/>
      <c r="AD305" s="166"/>
      <c r="AE305" s="166"/>
      <c r="AF305" s="166"/>
      <c r="AG305" s="166" t="s">
        <v>202</v>
      </c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</row>
    <row r="306" spans="1:60" ht="12.4" customHeight="1" outlineLevel="3">
      <c r="A306" s="167"/>
      <c r="B306" s="168"/>
      <c r="C306" s="232" t="s">
        <v>1568</v>
      </c>
      <c r="D306" s="232"/>
      <c r="E306" s="232"/>
      <c r="F306" s="232"/>
      <c r="G306" s="232"/>
      <c r="H306" s="164"/>
      <c r="I306" s="164"/>
      <c r="J306" s="164"/>
      <c r="K306" s="164"/>
      <c r="L306" s="164"/>
      <c r="M306" s="164"/>
      <c r="N306" s="165"/>
      <c r="O306" s="165"/>
      <c r="P306" s="165"/>
      <c r="Q306" s="165"/>
      <c r="R306" s="164"/>
      <c r="S306" s="164"/>
      <c r="T306" s="164"/>
      <c r="U306" s="164"/>
      <c r="V306" s="164"/>
      <c r="W306" s="164"/>
      <c r="X306" s="164"/>
      <c r="Y306" s="164"/>
      <c r="Z306" s="166"/>
      <c r="AA306" s="166"/>
      <c r="AB306" s="166"/>
      <c r="AC306" s="166"/>
      <c r="AD306" s="166"/>
      <c r="AE306" s="166"/>
      <c r="AF306" s="166"/>
      <c r="AG306" s="166" t="s">
        <v>202</v>
      </c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</row>
    <row r="307" spans="1:60" ht="12.4" customHeight="1" outlineLevel="3">
      <c r="A307" s="167"/>
      <c r="B307" s="168"/>
      <c r="C307" s="232" t="s">
        <v>1560</v>
      </c>
      <c r="D307" s="232"/>
      <c r="E307" s="232"/>
      <c r="F307" s="232"/>
      <c r="G307" s="232"/>
      <c r="H307" s="164"/>
      <c r="I307" s="164"/>
      <c r="J307" s="164"/>
      <c r="K307" s="164"/>
      <c r="L307" s="164"/>
      <c r="M307" s="164"/>
      <c r="N307" s="165"/>
      <c r="O307" s="165"/>
      <c r="P307" s="165"/>
      <c r="Q307" s="165"/>
      <c r="R307" s="164"/>
      <c r="S307" s="164"/>
      <c r="T307" s="164"/>
      <c r="U307" s="164"/>
      <c r="V307" s="164"/>
      <c r="W307" s="164"/>
      <c r="X307" s="164"/>
      <c r="Y307" s="164"/>
      <c r="Z307" s="166"/>
      <c r="AA307" s="166"/>
      <c r="AB307" s="166"/>
      <c r="AC307" s="166"/>
      <c r="AD307" s="166"/>
      <c r="AE307" s="166"/>
      <c r="AF307" s="166"/>
      <c r="AG307" s="166" t="s">
        <v>202</v>
      </c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</row>
    <row r="308" spans="1:60" ht="12.4" customHeight="1" outlineLevel="3">
      <c r="A308" s="167"/>
      <c r="B308" s="168"/>
      <c r="C308" s="232" t="s">
        <v>1561</v>
      </c>
      <c r="D308" s="232"/>
      <c r="E308" s="232"/>
      <c r="F308" s="232"/>
      <c r="G308" s="232"/>
      <c r="H308" s="164"/>
      <c r="I308" s="164"/>
      <c r="J308" s="164"/>
      <c r="K308" s="164"/>
      <c r="L308" s="164"/>
      <c r="M308" s="164"/>
      <c r="N308" s="165"/>
      <c r="O308" s="165"/>
      <c r="P308" s="165"/>
      <c r="Q308" s="165"/>
      <c r="R308" s="164"/>
      <c r="S308" s="164"/>
      <c r="T308" s="164"/>
      <c r="U308" s="164"/>
      <c r="V308" s="164"/>
      <c r="W308" s="164"/>
      <c r="X308" s="164"/>
      <c r="Y308" s="164"/>
      <c r="Z308" s="166"/>
      <c r="AA308" s="166"/>
      <c r="AB308" s="166"/>
      <c r="AC308" s="166"/>
      <c r="AD308" s="166"/>
      <c r="AE308" s="166"/>
      <c r="AF308" s="166"/>
      <c r="AG308" s="166" t="s">
        <v>202</v>
      </c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</row>
    <row r="309" spans="1:60" ht="12.4" customHeight="1" outlineLevel="3">
      <c r="A309" s="167"/>
      <c r="B309" s="168"/>
      <c r="C309" s="232" t="s">
        <v>1562</v>
      </c>
      <c r="D309" s="232"/>
      <c r="E309" s="232"/>
      <c r="F309" s="232"/>
      <c r="G309" s="232"/>
      <c r="H309" s="164"/>
      <c r="I309" s="164"/>
      <c r="J309" s="164"/>
      <c r="K309" s="164"/>
      <c r="L309" s="164"/>
      <c r="M309" s="164"/>
      <c r="N309" s="165"/>
      <c r="O309" s="165"/>
      <c r="P309" s="165"/>
      <c r="Q309" s="165"/>
      <c r="R309" s="164"/>
      <c r="S309" s="164"/>
      <c r="T309" s="164"/>
      <c r="U309" s="164"/>
      <c r="V309" s="164"/>
      <c r="W309" s="164"/>
      <c r="X309" s="164"/>
      <c r="Y309" s="164"/>
      <c r="Z309" s="166"/>
      <c r="AA309" s="166"/>
      <c r="AB309" s="166"/>
      <c r="AC309" s="166"/>
      <c r="AD309" s="166"/>
      <c r="AE309" s="166"/>
      <c r="AF309" s="166"/>
      <c r="AG309" s="166" t="s">
        <v>202</v>
      </c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</row>
    <row r="310" spans="1:60" ht="12.4" customHeight="1" outlineLevel="3">
      <c r="A310" s="167"/>
      <c r="B310" s="168"/>
      <c r="C310" s="232" t="s">
        <v>1545</v>
      </c>
      <c r="D310" s="232"/>
      <c r="E310" s="232"/>
      <c r="F310" s="232"/>
      <c r="G310" s="232"/>
      <c r="H310" s="164"/>
      <c r="I310" s="164"/>
      <c r="J310" s="164"/>
      <c r="K310" s="164"/>
      <c r="L310" s="164"/>
      <c r="M310" s="164"/>
      <c r="N310" s="165"/>
      <c r="O310" s="165"/>
      <c r="P310" s="165"/>
      <c r="Q310" s="165"/>
      <c r="R310" s="164"/>
      <c r="S310" s="164"/>
      <c r="T310" s="164"/>
      <c r="U310" s="164"/>
      <c r="V310" s="164"/>
      <c r="W310" s="164"/>
      <c r="X310" s="164"/>
      <c r="Y310" s="164"/>
      <c r="Z310" s="166"/>
      <c r="AA310" s="166"/>
      <c r="AB310" s="166"/>
      <c r="AC310" s="166"/>
      <c r="AD310" s="166"/>
      <c r="AE310" s="166"/>
      <c r="AF310" s="166"/>
      <c r="AG310" s="166" t="s">
        <v>202</v>
      </c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</row>
    <row r="311" spans="1:60" ht="12.4" customHeight="1" outlineLevel="3">
      <c r="A311" s="167"/>
      <c r="B311" s="168"/>
      <c r="C311" s="232" t="s">
        <v>1569</v>
      </c>
      <c r="D311" s="232"/>
      <c r="E311" s="232"/>
      <c r="F311" s="232"/>
      <c r="G311" s="232"/>
      <c r="H311" s="164"/>
      <c r="I311" s="164"/>
      <c r="J311" s="164"/>
      <c r="K311" s="164"/>
      <c r="L311" s="164"/>
      <c r="M311" s="164"/>
      <c r="N311" s="165"/>
      <c r="O311" s="165"/>
      <c r="P311" s="165"/>
      <c r="Q311" s="165"/>
      <c r="R311" s="164"/>
      <c r="S311" s="164"/>
      <c r="T311" s="164"/>
      <c r="U311" s="164"/>
      <c r="V311" s="164"/>
      <c r="W311" s="164"/>
      <c r="X311" s="164"/>
      <c r="Y311" s="164"/>
      <c r="Z311" s="166"/>
      <c r="AA311" s="166"/>
      <c r="AB311" s="166"/>
      <c r="AC311" s="166"/>
      <c r="AD311" s="166"/>
      <c r="AE311" s="166"/>
      <c r="AF311" s="166"/>
      <c r="AG311" s="166" t="s">
        <v>202</v>
      </c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</row>
    <row r="312" spans="1:60" ht="12.4" customHeight="1" outlineLevel="3">
      <c r="A312" s="167"/>
      <c r="B312" s="168"/>
      <c r="C312" s="232" t="s">
        <v>1564</v>
      </c>
      <c r="D312" s="232"/>
      <c r="E312" s="232"/>
      <c r="F312" s="232"/>
      <c r="G312" s="232"/>
      <c r="H312" s="164"/>
      <c r="I312" s="164"/>
      <c r="J312" s="164"/>
      <c r="K312" s="164"/>
      <c r="L312" s="164"/>
      <c r="M312" s="164"/>
      <c r="N312" s="165"/>
      <c r="O312" s="165"/>
      <c r="P312" s="165"/>
      <c r="Q312" s="165"/>
      <c r="R312" s="164"/>
      <c r="S312" s="164"/>
      <c r="T312" s="164"/>
      <c r="U312" s="164"/>
      <c r="V312" s="164"/>
      <c r="W312" s="164"/>
      <c r="X312" s="164"/>
      <c r="Y312" s="164"/>
      <c r="Z312" s="166"/>
      <c r="AA312" s="166"/>
      <c r="AB312" s="166"/>
      <c r="AC312" s="166"/>
      <c r="AD312" s="166"/>
      <c r="AE312" s="166"/>
      <c r="AF312" s="166"/>
      <c r="AG312" s="166" t="s">
        <v>202</v>
      </c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</row>
    <row r="313" spans="1:60" ht="12.75" outlineLevel="2">
      <c r="A313" s="167"/>
      <c r="B313" s="168"/>
      <c r="C313" s="185" t="s">
        <v>1570</v>
      </c>
      <c r="D313" s="186"/>
      <c r="E313" s="187">
        <v>1</v>
      </c>
      <c r="F313" s="164"/>
      <c r="G313" s="164"/>
      <c r="H313" s="164"/>
      <c r="I313" s="164"/>
      <c r="J313" s="164"/>
      <c r="K313" s="164"/>
      <c r="L313" s="164"/>
      <c r="M313" s="164"/>
      <c r="N313" s="165"/>
      <c r="O313" s="165"/>
      <c r="P313" s="165"/>
      <c r="Q313" s="165"/>
      <c r="R313" s="164"/>
      <c r="S313" s="164"/>
      <c r="T313" s="164"/>
      <c r="U313" s="164"/>
      <c r="V313" s="164"/>
      <c r="W313" s="164"/>
      <c r="X313" s="164"/>
      <c r="Y313" s="164"/>
      <c r="Z313" s="166"/>
      <c r="AA313" s="166"/>
      <c r="AB313" s="166"/>
      <c r="AC313" s="166"/>
      <c r="AD313" s="166"/>
      <c r="AE313" s="166"/>
      <c r="AF313" s="166"/>
      <c r="AG313" s="166" t="s">
        <v>228</v>
      </c>
      <c r="AH313" s="166">
        <v>0</v>
      </c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</row>
    <row r="314" spans="1:60" ht="22.5" outlineLevel="1">
      <c r="A314" s="156">
        <v>104</v>
      </c>
      <c r="B314" s="157" t="s">
        <v>1571</v>
      </c>
      <c r="C314" s="158" t="s">
        <v>1572</v>
      </c>
      <c r="D314" s="159" t="s">
        <v>275</v>
      </c>
      <c r="E314" s="160">
        <v>1</v>
      </c>
      <c r="F314" s="161"/>
      <c r="G314" s="162">
        <f>ROUND(E314*F314,2)</f>
        <v>0</v>
      </c>
      <c r="H314" s="163">
        <v>0</v>
      </c>
      <c r="I314" s="164">
        <f>ROUND(E314*H314,2)</f>
        <v>0</v>
      </c>
      <c r="J314" s="163">
        <v>20000</v>
      </c>
      <c r="K314" s="164">
        <f>ROUND(E314*J314,2)</f>
        <v>20000</v>
      </c>
      <c r="L314" s="164">
        <v>21</v>
      </c>
      <c r="M314" s="164">
        <f>G314*(1+L314/100)</f>
        <v>0</v>
      </c>
      <c r="N314" s="165">
        <v>0</v>
      </c>
      <c r="O314" s="165">
        <f>ROUND(E314*N314,2)</f>
        <v>0</v>
      </c>
      <c r="P314" s="165">
        <v>0</v>
      </c>
      <c r="Q314" s="165">
        <f>ROUND(E314*P314,2)</f>
        <v>0</v>
      </c>
      <c r="R314" s="164"/>
      <c r="S314" s="164" t="s">
        <v>209</v>
      </c>
      <c r="T314" s="164" t="s">
        <v>197</v>
      </c>
      <c r="U314" s="164">
        <v>0</v>
      </c>
      <c r="V314" s="164">
        <f>ROUND(E314*U314,2)</f>
        <v>0</v>
      </c>
      <c r="W314" s="164"/>
      <c r="X314" s="164" t="s">
        <v>218</v>
      </c>
      <c r="Y314" s="164" t="s">
        <v>199</v>
      </c>
      <c r="Z314" s="166"/>
      <c r="AA314" s="166"/>
      <c r="AB314" s="166"/>
      <c r="AC314" s="166"/>
      <c r="AD314" s="166"/>
      <c r="AE314" s="166"/>
      <c r="AF314" s="166"/>
      <c r="AG314" s="166" t="s">
        <v>219</v>
      </c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</row>
    <row r="315" spans="1:60" ht="12.4" customHeight="1" outlineLevel="2">
      <c r="A315" s="167"/>
      <c r="B315" s="168"/>
      <c r="C315" s="238" t="s">
        <v>1403</v>
      </c>
      <c r="D315" s="238"/>
      <c r="E315" s="238"/>
      <c r="F315" s="238"/>
      <c r="G315" s="238"/>
      <c r="H315" s="164"/>
      <c r="I315" s="164"/>
      <c r="J315" s="164"/>
      <c r="K315" s="164"/>
      <c r="L315" s="164"/>
      <c r="M315" s="164"/>
      <c r="N315" s="165"/>
      <c r="O315" s="165"/>
      <c r="P315" s="165"/>
      <c r="Q315" s="165"/>
      <c r="R315" s="164"/>
      <c r="S315" s="164"/>
      <c r="T315" s="164"/>
      <c r="U315" s="164"/>
      <c r="V315" s="164"/>
      <c r="W315" s="164"/>
      <c r="X315" s="164"/>
      <c r="Y315" s="164"/>
      <c r="Z315" s="166"/>
      <c r="AA315" s="166"/>
      <c r="AB315" s="166"/>
      <c r="AC315" s="166"/>
      <c r="AD315" s="166"/>
      <c r="AE315" s="166"/>
      <c r="AF315" s="166"/>
      <c r="AG315" s="166" t="s">
        <v>202</v>
      </c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</row>
    <row r="316" spans="1:60" ht="12.75" outlineLevel="3">
      <c r="A316" s="167"/>
      <c r="B316" s="168"/>
      <c r="C316" s="188"/>
      <c r="D316" s="189"/>
      <c r="E316" s="190"/>
      <c r="F316" s="191"/>
      <c r="G316" s="191"/>
      <c r="H316" s="164"/>
      <c r="I316" s="164"/>
      <c r="J316" s="164"/>
      <c r="K316" s="164"/>
      <c r="L316" s="164"/>
      <c r="M316" s="164"/>
      <c r="N316" s="165"/>
      <c r="O316" s="165"/>
      <c r="P316" s="165"/>
      <c r="Q316" s="165"/>
      <c r="R316" s="164"/>
      <c r="S316" s="164"/>
      <c r="T316" s="164"/>
      <c r="U316" s="164"/>
      <c r="V316" s="164"/>
      <c r="W316" s="164"/>
      <c r="X316" s="164"/>
      <c r="Y316" s="164"/>
      <c r="Z316" s="166"/>
      <c r="AA316" s="166"/>
      <c r="AB316" s="166"/>
      <c r="AC316" s="166"/>
      <c r="AD316" s="166"/>
      <c r="AE316" s="166"/>
      <c r="AF316" s="166"/>
      <c r="AG316" s="166" t="s">
        <v>202</v>
      </c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</row>
    <row r="317" spans="1:60" ht="12.4" customHeight="1" outlineLevel="3">
      <c r="A317" s="167"/>
      <c r="B317" s="168"/>
      <c r="C317" s="232" t="s">
        <v>1568</v>
      </c>
      <c r="D317" s="232"/>
      <c r="E317" s="232"/>
      <c r="F317" s="232"/>
      <c r="G317" s="232"/>
      <c r="H317" s="164"/>
      <c r="I317" s="164"/>
      <c r="J317" s="164"/>
      <c r="K317" s="164"/>
      <c r="L317" s="164"/>
      <c r="M317" s="164"/>
      <c r="N317" s="165"/>
      <c r="O317" s="165"/>
      <c r="P317" s="165"/>
      <c r="Q317" s="165"/>
      <c r="R317" s="164"/>
      <c r="S317" s="164"/>
      <c r="T317" s="164"/>
      <c r="U317" s="164"/>
      <c r="V317" s="164"/>
      <c r="W317" s="164"/>
      <c r="X317" s="164"/>
      <c r="Y317" s="164"/>
      <c r="Z317" s="166"/>
      <c r="AA317" s="166"/>
      <c r="AB317" s="166"/>
      <c r="AC317" s="166"/>
      <c r="AD317" s="166"/>
      <c r="AE317" s="166"/>
      <c r="AF317" s="166"/>
      <c r="AG317" s="166" t="s">
        <v>202</v>
      </c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</row>
    <row r="318" spans="1:60" ht="12.4" customHeight="1" outlineLevel="3">
      <c r="A318" s="167"/>
      <c r="B318" s="168"/>
      <c r="C318" s="232" t="s">
        <v>1573</v>
      </c>
      <c r="D318" s="232"/>
      <c r="E318" s="232"/>
      <c r="F318" s="232"/>
      <c r="G318" s="232"/>
      <c r="H318" s="164"/>
      <c r="I318" s="164"/>
      <c r="J318" s="164"/>
      <c r="K318" s="164"/>
      <c r="L318" s="164"/>
      <c r="M318" s="164"/>
      <c r="N318" s="165"/>
      <c r="O318" s="165"/>
      <c r="P318" s="165"/>
      <c r="Q318" s="165"/>
      <c r="R318" s="164"/>
      <c r="S318" s="164"/>
      <c r="T318" s="164"/>
      <c r="U318" s="164"/>
      <c r="V318" s="164"/>
      <c r="W318" s="164"/>
      <c r="X318" s="164"/>
      <c r="Y318" s="164"/>
      <c r="Z318" s="166"/>
      <c r="AA318" s="166"/>
      <c r="AB318" s="166"/>
      <c r="AC318" s="166"/>
      <c r="AD318" s="166"/>
      <c r="AE318" s="166"/>
      <c r="AF318" s="166"/>
      <c r="AG318" s="166" t="s">
        <v>202</v>
      </c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</row>
    <row r="319" spans="1:60" ht="12.4" customHeight="1" outlineLevel="3">
      <c r="A319" s="167"/>
      <c r="B319" s="168"/>
      <c r="C319" s="232" t="s">
        <v>1561</v>
      </c>
      <c r="D319" s="232"/>
      <c r="E319" s="232"/>
      <c r="F319" s="232"/>
      <c r="G319" s="232"/>
      <c r="H319" s="164"/>
      <c r="I319" s="164"/>
      <c r="J319" s="164"/>
      <c r="K319" s="164"/>
      <c r="L319" s="164"/>
      <c r="M319" s="164"/>
      <c r="N319" s="165"/>
      <c r="O319" s="165"/>
      <c r="P319" s="165"/>
      <c r="Q319" s="165"/>
      <c r="R319" s="164"/>
      <c r="S319" s="164"/>
      <c r="T319" s="164"/>
      <c r="U319" s="164"/>
      <c r="V319" s="164"/>
      <c r="W319" s="164"/>
      <c r="X319" s="164"/>
      <c r="Y319" s="164"/>
      <c r="Z319" s="166"/>
      <c r="AA319" s="166"/>
      <c r="AB319" s="166"/>
      <c r="AC319" s="166"/>
      <c r="AD319" s="166"/>
      <c r="AE319" s="166"/>
      <c r="AF319" s="166"/>
      <c r="AG319" s="166" t="s">
        <v>202</v>
      </c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</row>
    <row r="320" spans="1:60" ht="12.4" customHeight="1" outlineLevel="3">
      <c r="A320" s="167"/>
      <c r="B320" s="168"/>
      <c r="C320" s="232" t="s">
        <v>1562</v>
      </c>
      <c r="D320" s="232"/>
      <c r="E320" s="232"/>
      <c r="F320" s="232"/>
      <c r="G320" s="232"/>
      <c r="H320" s="164"/>
      <c r="I320" s="164"/>
      <c r="J320" s="164"/>
      <c r="K320" s="164"/>
      <c r="L320" s="164"/>
      <c r="M320" s="164"/>
      <c r="N320" s="165"/>
      <c r="O320" s="165"/>
      <c r="P320" s="165"/>
      <c r="Q320" s="165"/>
      <c r="R320" s="164"/>
      <c r="S320" s="164"/>
      <c r="T320" s="164"/>
      <c r="U320" s="164"/>
      <c r="V320" s="164"/>
      <c r="W320" s="164"/>
      <c r="X320" s="164"/>
      <c r="Y320" s="164"/>
      <c r="Z320" s="166"/>
      <c r="AA320" s="166"/>
      <c r="AB320" s="166"/>
      <c r="AC320" s="166"/>
      <c r="AD320" s="166"/>
      <c r="AE320" s="166"/>
      <c r="AF320" s="166"/>
      <c r="AG320" s="166" t="s">
        <v>202</v>
      </c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</row>
    <row r="321" spans="1:60" ht="12.4" customHeight="1" outlineLevel="3">
      <c r="A321" s="167"/>
      <c r="B321" s="168"/>
      <c r="C321" s="232" t="s">
        <v>1545</v>
      </c>
      <c r="D321" s="232"/>
      <c r="E321" s="232"/>
      <c r="F321" s="232"/>
      <c r="G321" s="232"/>
      <c r="H321" s="164"/>
      <c r="I321" s="164"/>
      <c r="J321" s="164"/>
      <c r="K321" s="164"/>
      <c r="L321" s="164"/>
      <c r="M321" s="164"/>
      <c r="N321" s="165"/>
      <c r="O321" s="165"/>
      <c r="P321" s="165"/>
      <c r="Q321" s="165"/>
      <c r="R321" s="164"/>
      <c r="S321" s="164"/>
      <c r="T321" s="164"/>
      <c r="U321" s="164"/>
      <c r="V321" s="164"/>
      <c r="W321" s="164"/>
      <c r="X321" s="164"/>
      <c r="Y321" s="164"/>
      <c r="Z321" s="166"/>
      <c r="AA321" s="166"/>
      <c r="AB321" s="166"/>
      <c r="AC321" s="166"/>
      <c r="AD321" s="166"/>
      <c r="AE321" s="166"/>
      <c r="AF321" s="166"/>
      <c r="AG321" s="166" t="s">
        <v>202</v>
      </c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</row>
    <row r="322" spans="1:60" ht="12.4" customHeight="1" outlineLevel="3">
      <c r="A322" s="167"/>
      <c r="B322" s="168"/>
      <c r="C322" s="232" t="s">
        <v>1574</v>
      </c>
      <c r="D322" s="232"/>
      <c r="E322" s="232"/>
      <c r="F322" s="232"/>
      <c r="G322" s="232"/>
      <c r="H322" s="164"/>
      <c r="I322" s="164"/>
      <c r="J322" s="164"/>
      <c r="K322" s="164"/>
      <c r="L322" s="164"/>
      <c r="M322" s="164"/>
      <c r="N322" s="165"/>
      <c r="O322" s="165"/>
      <c r="P322" s="165"/>
      <c r="Q322" s="165"/>
      <c r="R322" s="164"/>
      <c r="S322" s="164"/>
      <c r="T322" s="164"/>
      <c r="U322" s="164"/>
      <c r="V322" s="164"/>
      <c r="W322" s="164"/>
      <c r="X322" s="164"/>
      <c r="Y322" s="164"/>
      <c r="Z322" s="166"/>
      <c r="AA322" s="166"/>
      <c r="AB322" s="166"/>
      <c r="AC322" s="166"/>
      <c r="AD322" s="166"/>
      <c r="AE322" s="166"/>
      <c r="AF322" s="166"/>
      <c r="AG322" s="166" t="s">
        <v>202</v>
      </c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</row>
    <row r="323" spans="1:60" ht="12.4" customHeight="1" outlineLevel="3">
      <c r="A323" s="167"/>
      <c r="B323" s="168"/>
      <c r="C323" s="232" t="s">
        <v>1564</v>
      </c>
      <c r="D323" s="232"/>
      <c r="E323" s="232"/>
      <c r="F323" s="232"/>
      <c r="G323" s="232"/>
      <c r="H323" s="164"/>
      <c r="I323" s="164"/>
      <c r="J323" s="164"/>
      <c r="K323" s="164"/>
      <c r="L323" s="164"/>
      <c r="M323" s="164"/>
      <c r="N323" s="165"/>
      <c r="O323" s="165"/>
      <c r="P323" s="165"/>
      <c r="Q323" s="165"/>
      <c r="R323" s="164"/>
      <c r="S323" s="164"/>
      <c r="T323" s="164"/>
      <c r="U323" s="164"/>
      <c r="V323" s="164"/>
      <c r="W323" s="164"/>
      <c r="X323" s="164"/>
      <c r="Y323" s="164"/>
      <c r="Z323" s="166"/>
      <c r="AA323" s="166"/>
      <c r="AB323" s="166"/>
      <c r="AC323" s="166"/>
      <c r="AD323" s="166"/>
      <c r="AE323" s="166"/>
      <c r="AF323" s="166"/>
      <c r="AG323" s="166" t="s">
        <v>202</v>
      </c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</row>
    <row r="324" spans="1:60" ht="12.75" outlineLevel="2">
      <c r="A324" s="167"/>
      <c r="B324" s="168"/>
      <c r="C324" s="185" t="s">
        <v>1575</v>
      </c>
      <c r="D324" s="186"/>
      <c r="E324" s="187">
        <v>1</v>
      </c>
      <c r="F324" s="164"/>
      <c r="G324" s="164"/>
      <c r="H324" s="164"/>
      <c r="I324" s="164"/>
      <c r="J324" s="164"/>
      <c r="K324" s="164"/>
      <c r="L324" s="164"/>
      <c r="M324" s="164"/>
      <c r="N324" s="165"/>
      <c r="O324" s="165"/>
      <c r="P324" s="165"/>
      <c r="Q324" s="165"/>
      <c r="R324" s="164"/>
      <c r="S324" s="164"/>
      <c r="T324" s="164"/>
      <c r="U324" s="164"/>
      <c r="V324" s="164"/>
      <c r="W324" s="164"/>
      <c r="X324" s="164"/>
      <c r="Y324" s="164"/>
      <c r="Z324" s="166"/>
      <c r="AA324" s="166"/>
      <c r="AB324" s="166"/>
      <c r="AC324" s="166"/>
      <c r="AD324" s="166"/>
      <c r="AE324" s="166"/>
      <c r="AF324" s="166"/>
      <c r="AG324" s="166" t="s">
        <v>228</v>
      </c>
      <c r="AH324" s="166">
        <v>0</v>
      </c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</row>
    <row r="325" spans="1:60" ht="22.5" outlineLevel="1">
      <c r="A325" s="156">
        <v>105</v>
      </c>
      <c r="B325" s="157" t="s">
        <v>1576</v>
      </c>
      <c r="C325" s="158" t="s">
        <v>1577</v>
      </c>
      <c r="D325" s="159" t="s">
        <v>275</v>
      </c>
      <c r="E325" s="160">
        <v>1</v>
      </c>
      <c r="F325" s="161"/>
      <c r="G325" s="162">
        <f>ROUND(E325*F325,2)</f>
        <v>0</v>
      </c>
      <c r="H325" s="163">
        <v>0</v>
      </c>
      <c r="I325" s="164">
        <f>ROUND(E325*H325,2)</f>
        <v>0</v>
      </c>
      <c r="J325" s="163">
        <v>20000</v>
      </c>
      <c r="K325" s="164">
        <f>ROUND(E325*J325,2)</f>
        <v>20000</v>
      </c>
      <c r="L325" s="164">
        <v>21</v>
      </c>
      <c r="M325" s="164">
        <f>G325*(1+L325/100)</f>
        <v>0</v>
      </c>
      <c r="N325" s="165">
        <v>0</v>
      </c>
      <c r="O325" s="165">
        <f>ROUND(E325*N325,2)</f>
        <v>0</v>
      </c>
      <c r="P325" s="165">
        <v>0</v>
      </c>
      <c r="Q325" s="165">
        <f>ROUND(E325*P325,2)</f>
        <v>0</v>
      </c>
      <c r="R325" s="164"/>
      <c r="S325" s="164" t="s">
        <v>209</v>
      </c>
      <c r="T325" s="164" t="s">
        <v>197</v>
      </c>
      <c r="U325" s="164">
        <v>0</v>
      </c>
      <c r="V325" s="164">
        <f>ROUND(E325*U325,2)</f>
        <v>0</v>
      </c>
      <c r="W325" s="164"/>
      <c r="X325" s="164" t="s">
        <v>218</v>
      </c>
      <c r="Y325" s="164" t="s">
        <v>199</v>
      </c>
      <c r="Z325" s="166"/>
      <c r="AA325" s="166"/>
      <c r="AB325" s="166"/>
      <c r="AC325" s="166"/>
      <c r="AD325" s="166"/>
      <c r="AE325" s="166"/>
      <c r="AF325" s="166"/>
      <c r="AG325" s="166" t="s">
        <v>219</v>
      </c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</row>
    <row r="326" spans="1:60" ht="12.4" customHeight="1" outlineLevel="2">
      <c r="A326" s="167"/>
      <c r="B326" s="168"/>
      <c r="C326" s="238" t="s">
        <v>1403</v>
      </c>
      <c r="D326" s="238"/>
      <c r="E326" s="238"/>
      <c r="F326" s="238"/>
      <c r="G326" s="238"/>
      <c r="H326" s="164"/>
      <c r="I326" s="164"/>
      <c r="J326" s="164"/>
      <c r="K326" s="164"/>
      <c r="L326" s="164"/>
      <c r="M326" s="164"/>
      <c r="N326" s="165"/>
      <c r="O326" s="165"/>
      <c r="P326" s="165"/>
      <c r="Q326" s="165"/>
      <c r="R326" s="164"/>
      <c r="S326" s="164"/>
      <c r="T326" s="164"/>
      <c r="U326" s="164"/>
      <c r="V326" s="164"/>
      <c r="W326" s="164"/>
      <c r="X326" s="164"/>
      <c r="Y326" s="164"/>
      <c r="Z326" s="166"/>
      <c r="AA326" s="166"/>
      <c r="AB326" s="166"/>
      <c r="AC326" s="166"/>
      <c r="AD326" s="166"/>
      <c r="AE326" s="166"/>
      <c r="AF326" s="166"/>
      <c r="AG326" s="166" t="s">
        <v>202</v>
      </c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</row>
    <row r="327" spans="1:60" ht="12.75" outlineLevel="3">
      <c r="A327" s="167"/>
      <c r="B327" s="168"/>
      <c r="C327" s="188"/>
      <c r="D327" s="189"/>
      <c r="E327" s="190"/>
      <c r="F327" s="191"/>
      <c r="G327" s="191"/>
      <c r="H327" s="164"/>
      <c r="I327" s="164"/>
      <c r="J327" s="164"/>
      <c r="K327" s="164"/>
      <c r="L327" s="164"/>
      <c r="M327" s="164"/>
      <c r="N327" s="165"/>
      <c r="O327" s="165"/>
      <c r="P327" s="165"/>
      <c r="Q327" s="165"/>
      <c r="R327" s="164"/>
      <c r="S327" s="164"/>
      <c r="T327" s="164"/>
      <c r="U327" s="164"/>
      <c r="V327" s="164"/>
      <c r="W327" s="164"/>
      <c r="X327" s="164"/>
      <c r="Y327" s="164"/>
      <c r="Z327" s="166"/>
      <c r="AA327" s="166"/>
      <c r="AB327" s="166"/>
      <c r="AC327" s="166"/>
      <c r="AD327" s="166"/>
      <c r="AE327" s="166"/>
      <c r="AF327" s="166"/>
      <c r="AG327" s="166" t="s">
        <v>202</v>
      </c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</row>
    <row r="328" spans="1:60" ht="12.4" customHeight="1" outlineLevel="3">
      <c r="A328" s="167"/>
      <c r="B328" s="168"/>
      <c r="C328" s="232" t="s">
        <v>1578</v>
      </c>
      <c r="D328" s="232"/>
      <c r="E328" s="232"/>
      <c r="F328" s="232"/>
      <c r="G328" s="232"/>
      <c r="H328" s="164"/>
      <c r="I328" s="164"/>
      <c r="J328" s="164"/>
      <c r="K328" s="164"/>
      <c r="L328" s="164"/>
      <c r="M328" s="164"/>
      <c r="N328" s="165"/>
      <c r="O328" s="165"/>
      <c r="P328" s="165"/>
      <c r="Q328" s="165"/>
      <c r="R328" s="164"/>
      <c r="S328" s="164"/>
      <c r="T328" s="164"/>
      <c r="U328" s="164"/>
      <c r="V328" s="164"/>
      <c r="W328" s="164"/>
      <c r="X328" s="164"/>
      <c r="Y328" s="164"/>
      <c r="Z328" s="166"/>
      <c r="AA328" s="166"/>
      <c r="AB328" s="166"/>
      <c r="AC328" s="166"/>
      <c r="AD328" s="166"/>
      <c r="AE328" s="166"/>
      <c r="AF328" s="166"/>
      <c r="AG328" s="166" t="s">
        <v>202</v>
      </c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</row>
    <row r="329" spans="1:60" ht="12.4" customHeight="1" outlineLevel="3">
      <c r="A329" s="167"/>
      <c r="B329" s="168"/>
      <c r="C329" s="232" t="s">
        <v>1579</v>
      </c>
      <c r="D329" s="232"/>
      <c r="E329" s="232"/>
      <c r="F329" s="232"/>
      <c r="G329" s="232"/>
      <c r="H329" s="164"/>
      <c r="I329" s="164"/>
      <c r="J329" s="164"/>
      <c r="K329" s="164"/>
      <c r="L329" s="164"/>
      <c r="M329" s="164"/>
      <c r="N329" s="165"/>
      <c r="O329" s="165"/>
      <c r="P329" s="165"/>
      <c r="Q329" s="165"/>
      <c r="R329" s="164"/>
      <c r="S329" s="164"/>
      <c r="T329" s="164"/>
      <c r="U329" s="164"/>
      <c r="V329" s="164"/>
      <c r="W329" s="164"/>
      <c r="X329" s="164"/>
      <c r="Y329" s="164"/>
      <c r="Z329" s="166"/>
      <c r="AA329" s="166"/>
      <c r="AB329" s="166"/>
      <c r="AC329" s="166"/>
      <c r="AD329" s="166"/>
      <c r="AE329" s="166"/>
      <c r="AF329" s="166"/>
      <c r="AG329" s="166" t="s">
        <v>202</v>
      </c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</row>
    <row r="330" spans="1:60" ht="12.4" customHeight="1" outlineLevel="3">
      <c r="A330" s="167"/>
      <c r="B330" s="168"/>
      <c r="C330" s="232" t="s">
        <v>1560</v>
      </c>
      <c r="D330" s="232"/>
      <c r="E330" s="232"/>
      <c r="F330" s="232"/>
      <c r="G330" s="232"/>
      <c r="H330" s="164"/>
      <c r="I330" s="164"/>
      <c r="J330" s="164"/>
      <c r="K330" s="164"/>
      <c r="L330" s="164"/>
      <c r="M330" s="164"/>
      <c r="N330" s="165"/>
      <c r="O330" s="165"/>
      <c r="P330" s="165"/>
      <c r="Q330" s="165"/>
      <c r="R330" s="164"/>
      <c r="S330" s="164"/>
      <c r="T330" s="164"/>
      <c r="U330" s="164"/>
      <c r="V330" s="164"/>
      <c r="W330" s="164"/>
      <c r="X330" s="164"/>
      <c r="Y330" s="164"/>
      <c r="Z330" s="166"/>
      <c r="AA330" s="166"/>
      <c r="AB330" s="166"/>
      <c r="AC330" s="166"/>
      <c r="AD330" s="166"/>
      <c r="AE330" s="166"/>
      <c r="AF330" s="166"/>
      <c r="AG330" s="166" t="s">
        <v>202</v>
      </c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</row>
    <row r="331" spans="1:60" ht="12.4" customHeight="1" outlineLevel="3">
      <c r="A331" s="167"/>
      <c r="B331" s="168"/>
      <c r="C331" s="232" t="s">
        <v>1580</v>
      </c>
      <c r="D331" s="232"/>
      <c r="E331" s="232"/>
      <c r="F331" s="232"/>
      <c r="G331" s="232"/>
      <c r="H331" s="164"/>
      <c r="I331" s="164"/>
      <c r="J331" s="164"/>
      <c r="K331" s="164"/>
      <c r="L331" s="164"/>
      <c r="M331" s="164"/>
      <c r="N331" s="165"/>
      <c r="O331" s="165"/>
      <c r="P331" s="165"/>
      <c r="Q331" s="165"/>
      <c r="R331" s="164"/>
      <c r="S331" s="164"/>
      <c r="T331" s="164"/>
      <c r="U331" s="164"/>
      <c r="V331" s="164"/>
      <c r="W331" s="164"/>
      <c r="X331" s="164"/>
      <c r="Y331" s="164"/>
      <c r="Z331" s="166"/>
      <c r="AA331" s="166"/>
      <c r="AB331" s="166"/>
      <c r="AC331" s="166"/>
      <c r="AD331" s="166"/>
      <c r="AE331" s="166"/>
      <c r="AF331" s="166"/>
      <c r="AG331" s="166" t="s">
        <v>202</v>
      </c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</row>
    <row r="332" spans="1:60" ht="12.4" customHeight="1" outlineLevel="3">
      <c r="A332" s="167"/>
      <c r="B332" s="168"/>
      <c r="C332" s="232" t="s">
        <v>1545</v>
      </c>
      <c r="D332" s="232"/>
      <c r="E332" s="232"/>
      <c r="F332" s="232"/>
      <c r="G332" s="232"/>
      <c r="H332" s="164"/>
      <c r="I332" s="164"/>
      <c r="J332" s="164"/>
      <c r="K332" s="164"/>
      <c r="L332" s="164"/>
      <c r="M332" s="164"/>
      <c r="N332" s="165"/>
      <c r="O332" s="165"/>
      <c r="P332" s="165"/>
      <c r="Q332" s="165"/>
      <c r="R332" s="164"/>
      <c r="S332" s="164"/>
      <c r="T332" s="164"/>
      <c r="U332" s="164"/>
      <c r="V332" s="164"/>
      <c r="W332" s="164"/>
      <c r="X332" s="164"/>
      <c r="Y332" s="164"/>
      <c r="Z332" s="166"/>
      <c r="AA332" s="166"/>
      <c r="AB332" s="166"/>
      <c r="AC332" s="166"/>
      <c r="AD332" s="166"/>
      <c r="AE332" s="166"/>
      <c r="AF332" s="166"/>
      <c r="AG332" s="166" t="s">
        <v>202</v>
      </c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</row>
    <row r="333" spans="1:60" ht="12.4" customHeight="1" outlineLevel="3">
      <c r="A333" s="167"/>
      <c r="B333" s="168"/>
      <c r="C333" s="232" t="s">
        <v>1581</v>
      </c>
      <c r="D333" s="232"/>
      <c r="E333" s="232"/>
      <c r="F333" s="232"/>
      <c r="G333" s="232"/>
      <c r="H333" s="164"/>
      <c r="I333" s="164"/>
      <c r="J333" s="164"/>
      <c r="K333" s="164"/>
      <c r="L333" s="164"/>
      <c r="M333" s="164"/>
      <c r="N333" s="165"/>
      <c r="O333" s="165"/>
      <c r="P333" s="165"/>
      <c r="Q333" s="165"/>
      <c r="R333" s="164"/>
      <c r="S333" s="164"/>
      <c r="T333" s="164"/>
      <c r="U333" s="164"/>
      <c r="V333" s="164"/>
      <c r="W333" s="164"/>
      <c r="X333" s="164"/>
      <c r="Y333" s="164"/>
      <c r="Z333" s="166"/>
      <c r="AA333" s="166"/>
      <c r="AB333" s="166"/>
      <c r="AC333" s="166"/>
      <c r="AD333" s="166"/>
      <c r="AE333" s="166"/>
      <c r="AF333" s="166"/>
      <c r="AG333" s="166" t="s">
        <v>202</v>
      </c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</row>
    <row r="334" spans="1:60" ht="12.75" outlineLevel="2">
      <c r="A334" s="167"/>
      <c r="B334" s="168"/>
      <c r="C334" s="185" t="s">
        <v>1582</v>
      </c>
      <c r="D334" s="186"/>
      <c r="E334" s="187">
        <v>1</v>
      </c>
      <c r="F334" s="164"/>
      <c r="G334" s="164"/>
      <c r="H334" s="164"/>
      <c r="I334" s="164"/>
      <c r="J334" s="164"/>
      <c r="K334" s="164"/>
      <c r="L334" s="164"/>
      <c r="M334" s="164"/>
      <c r="N334" s="165"/>
      <c r="O334" s="165"/>
      <c r="P334" s="165"/>
      <c r="Q334" s="165"/>
      <c r="R334" s="164"/>
      <c r="S334" s="164"/>
      <c r="T334" s="164"/>
      <c r="U334" s="164"/>
      <c r="V334" s="164"/>
      <c r="W334" s="164"/>
      <c r="X334" s="164"/>
      <c r="Y334" s="164"/>
      <c r="Z334" s="166"/>
      <c r="AA334" s="166"/>
      <c r="AB334" s="166"/>
      <c r="AC334" s="166"/>
      <c r="AD334" s="166"/>
      <c r="AE334" s="166"/>
      <c r="AF334" s="166"/>
      <c r="AG334" s="166" t="s">
        <v>228</v>
      </c>
      <c r="AH334" s="166">
        <v>0</v>
      </c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</row>
    <row r="335" spans="1:60" ht="22.5" outlineLevel="1">
      <c r="A335" s="156">
        <v>106</v>
      </c>
      <c r="B335" s="157" t="s">
        <v>1583</v>
      </c>
      <c r="C335" s="158" t="s">
        <v>1584</v>
      </c>
      <c r="D335" s="159" t="s">
        <v>275</v>
      </c>
      <c r="E335" s="160">
        <v>5</v>
      </c>
      <c r="F335" s="161"/>
      <c r="G335" s="162">
        <f>ROUND(E335*F335,2)</f>
        <v>0</v>
      </c>
      <c r="H335" s="163">
        <v>0</v>
      </c>
      <c r="I335" s="164">
        <f>ROUND(E335*H335,2)</f>
        <v>0</v>
      </c>
      <c r="J335" s="163">
        <v>20000</v>
      </c>
      <c r="K335" s="164">
        <f>ROUND(E335*J335,2)</f>
        <v>100000</v>
      </c>
      <c r="L335" s="164">
        <v>21</v>
      </c>
      <c r="M335" s="164">
        <f>G335*(1+L335/100)</f>
        <v>0</v>
      </c>
      <c r="N335" s="165">
        <v>0</v>
      </c>
      <c r="O335" s="165">
        <f>ROUND(E335*N335,2)</f>
        <v>0</v>
      </c>
      <c r="P335" s="165">
        <v>0</v>
      </c>
      <c r="Q335" s="165">
        <f>ROUND(E335*P335,2)</f>
        <v>0</v>
      </c>
      <c r="R335" s="164"/>
      <c r="S335" s="164" t="s">
        <v>209</v>
      </c>
      <c r="T335" s="164" t="s">
        <v>197</v>
      </c>
      <c r="U335" s="164">
        <v>0</v>
      </c>
      <c r="V335" s="164">
        <f>ROUND(E335*U335,2)</f>
        <v>0</v>
      </c>
      <c r="W335" s="164"/>
      <c r="X335" s="164" t="s">
        <v>218</v>
      </c>
      <c r="Y335" s="164" t="s">
        <v>199</v>
      </c>
      <c r="Z335" s="166"/>
      <c r="AA335" s="166"/>
      <c r="AB335" s="166"/>
      <c r="AC335" s="166"/>
      <c r="AD335" s="166"/>
      <c r="AE335" s="166"/>
      <c r="AF335" s="166"/>
      <c r="AG335" s="166" t="s">
        <v>219</v>
      </c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</row>
    <row r="336" spans="1:60" ht="12.4" customHeight="1" outlineLevel="2">
      <c r="A336" s="167"/>
      <c r="B336" s="168"/>
      <c r="C336" s="238" t="s">
        <v>1403</v>
      </c>
      <c r="D336" s="238"/>
      <c r="E336" s="238"/>
      <c r="F336" s="238"/>
      <c r="G336" s="238"/>
      <c r="H336" s="164"/>
      <c r="I336" s="164"/>
      <c r="J336" s="164"/>
      <c r="K336" s="164"/>
      <c r="L336" s="164"/>
      <c r="M336" s="164"/>
      <c r="N336" s="165"/>
      <c r="O336" s="165"/>
      <c r="P336" s="165"/>
      <c r="Q336" s="165"/>
      <c r="R336" s="164"/>
      <c r="S336" s="164"/>
      <c r="T336" s="164"/>
      <c r="U336" s="164"/>
      <c r="V336" s="164"/>
      <c r="W336" s="164"/>
      <c r="X336" s="164"/>
      <c r="Y336" s="164"/>
      <c r="Z336" s="166"/>
      <c r="AA336" s="166"/>
      <c r="AB336" s="166"/>
      <c r="AC336" s="166"/>
      <c r="AD336" s="166"/>
      <c r="AE336" s="166"/>
      <c r="AF336" s="166"/>
      <c r="AG336" s="166" t="s">
        <v>202</v>
      </c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</row>
    <row r="337" spans="1:60" ht="12.75" outlineLevel="3">
      <c r="A337" s="167"/>
      <c r="B337" s="168"/>
      <c r="C337" s="188"/>
      <c r="D337" s="189"/>
      <c r="E337" s="190"/>
      <c r="F337" s="191"/>
      <c r="G337" s="191"/>
      <c r="H337" s="164"/>
      <c r="I337" s="164"/>
      <c r="J337" s="164"/>
      <c r="K337" s="164"/>
      <c r="L337" s="164"/>
      <c r="M337" s="164"/>
      <c r="N337" s="165"/>
      <c r="O337" s="165"/>
      <c r="P337" s="165"/>
      <c r="Q337" s="165"/>
      <c r="R337" s="164"/>
      <c r="S337" s="164"/>
      <c r="T337" s="164"/>
      <c r="U337" s="164"/>
      <c r="V337" s="164"/>
      <c r="W337" s="164"/>
      <c r="X337" s="164"/>
      <c r="Y337" s="164"/>
      <c r="Z337" s="166"/>
      <c r="AA337" s="166"/>
      <c r="AB337" s="166"/>
      <c r="AC337" s="166"/>
      <c r="AD337" s="166"/>
      <c r="AE337" s="166"/>
      <c r="AF337" s="166"/>
      <c r="AG337" s="166" t="s">
        <v>202</v>
      </c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</row>
    <row r="338" spans="1:60" ht="12.4" customHeight="1" outlineLevel="3">
      <c r="A338" s="167"/>
      <c r="B338" s="168"/>
      <c r="C338" s="232" t="s">
        <v>1559</v>
      </c>
      <c r="D338" s="232"/>
      <c r="E338" s="232"/>
      <c r="F338" s="232"/>
      <c r="G338" s="232"/>
      <c r="H338" s="164"/>
      <c r="I338" s="164"/>
      <c r="J338" s="164"/>
      <c r="K338" s="164"/>
      <c r="L338" s="164"/>
      <c r="M338" s="164"/>
      <c r="N338" s="165"/>
      <c r="O338" s="165"/>
      <c r="P338" s="165"/>
      <c r="Q338" s="165"/>
      <c r="R338" s="164"/>
      <c r="S338" s="164"/>
      <c r="T338" s="164"/>
      <c r="U338" s="164"/>
      <c r="V338" s="164"/>
      <c r="W338" s="164"/>
      <c r="X338" s="164"/>
      <c r="Y338" s="164"/>
      <c r="Z338" s="166"/>
      <c r="AA338" s="166"/>
      <c r="AB338" s="166"/>
      <c r="AC338" s="166"/>
      <c r="AD338" s="166"/>
      <c r="AE338" s="166"/>
      <c r="AF338" s="166"/>
      <c r="AG338" s="166" t="s">
        <v>202</v>
      </c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</row>
    <row r="339" spans="1:60" ht="12.4" customHeight="1" outlineLevel="3">
      <c r="A339" s="167"/>
      <c r="B339" s="168"/>
      <c r="C339" s="232" t="s">
        <v>1560</v>
      </c>
      <c r="D339" s="232"/>
      <c r="E339" s="232"/>
      <c r="F339" s="232"/>
      <c r="G339" s="232"/>
      <c r="H339" s="164"/>
      <c r="I339" s="164"/>
      <c r="J339" s="164"/>
      <c r="K339" s="164"/>
      <c r="L339" s="164"/>
      <c r="M339" s="164"/>
      <c r="N339" s="165"/>
      <c r="O339" s="165"/>
      <c r="P339" s="165"/>
      <c r="Q339" s="165"/>
      <c r="R339" s="164"/>
      <c r="S339" s="164"/>
      <c r="T339" s="164"/>
      <c r="U339" s="164"/>
      <c r="V339" s="164"/>
      <c r="W339" s="164"/>
      <c r="X339" s="164"/>
      <c r="Y339" s="164"/>
      <c r="Z339" s="166"/>
      <c r="AA339" s="166"/>
      <c r="AB339" s="166"/>
      <c r="AC339" s="166"/>
      <c r="AD339" s="166"/>
      <c r="AE339" s="166"/>
      <c r="AF339" s="166"/>
      <c r="AG339" s="166" t="s">
        <v>202</v>
      </c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</row>
    <row r="340" spans="1:60" ht="12.4" customHeight="1" outlineLevel="3">
      <c r="A340" s="167"/>
      <c r="B340" s="168"/>
      <c r="C340" s="232" t="s">
        <v>1561</v>
      </c>
      <c r="D340" s="232"/>
      <c r="E340" s="232"/>
      <c r="F340" s="232"/>
      <c r="G340" s="232"/>
      <c r="H340" s="164"/>
      <c r="I340" s="164"/>
      <c r="J340" s="164"/>
      <c r="K340" s="164"/>
      <c r="L340" s="164"/>
      <c r="M340" s="164"/>
      <c r="N340" s="165"/>
      <c r="O340" s="165"/>
      <c r="P340" s="165"/>
      <c r="Q340" s="165"/>
      <c r="R340" s="164"/>
      <c r="S340" s="164"/>
      <c r="T340" s="164"/>
      <c r="U340" s="164"/>
      <c r="V340" s="164"/>
      <c r="W340" s="164"/>
      <c r="X340" s="164"/>
      <c r="Y340" s="164"/>
      <c r="Z340" s="166"/>
      <c r="AA340" s="166"/>
      <c r="AB340" s="166"/>
      <c r="AC340" s="166"/>
      <c r="AD340" s="166"/>
      <c r="AE340" s="166"/>
      <c r="AF340" s="166"/>
      <c r="AG340" s="166" t="s">
        <v>202</v>
      </c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</row>
    <row r="341" spans="1:60" ht="12.4" customHeight="1" outlineLevel="3">
      <c r="A341" s="167"/>
      <c r="B341" s="168"/>
      <c r="C341" s="232" t="s">
        <v>1562</v>
      </c>
      <c r="D341" s="232"/>
      <c r="E341" s="232"/>
      <c r="F341" s="232"/>
      <c r="G341" s="232"/>
      <c r="H341" s="164"/>
      <c r="I341" s="164"/>
      <c r="J341" s="164"/>
      <c r="K341" s="164"/>
      <c r="L341" s="164"/>
      <c r="M341" s="164"/>
      <c r="N341" s="165"/>
      <c r="O341" s="165"/>
      <c r="P341" s="165"/>
      <c r="Q341" s="165"/>
      <c r="R341" s="164"/>
      <c r="S341" s="164"/>
      <c r="T341" s="164"/>
      <c r="U341" s="164"/>
      <c r="V341" s="164"/>
      <c r="W341" s="164"/>
      <c r="X341" s="164"/>
      <c r="Y341" s="164"/>
      <c r="Z341" s="166"/>
      <c r="AA341" s="166"/>
      <c r="AB341" s="166"/>
      <c r="AC341" s="166"/>
      <c r="AD341" s="166"/>
      <c r="AE341" s="166"/>
      <c r="AF341" s="166"/>
      <c r="AG341" s="166" t="s">
        <v>202</v>
      </c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</row>
    <row r="342" spans="1:60" ht="12.4" customHeight="1" outlineLevel="3">
      <c r="A342" s="167"/>
      <c r="B342" s="168"/>
      <c r="C342" s="232" t="s">
        <v>1545</v>
      </c>
      <c r="D342" s="232"/>
      <c r="E342" s="232"/>
      <c r="F342" s="232"/>
      <c r="G342" s="232"/>
      <c r="H342" s="164"/>
      <c r="I342" s="164"/>
      <c r="J342" s="164"/>
      <c r="K342" s="164"/>
      <c r="L342" s="164"/>
      <c r="M342" s="164"/>
      <c r="N342" s="165"/>
      <c r="O342" s="165"/>
      <c r="P342" s="165"/>
      <c r="Q342" s="165"/>
      <c r="R342" s="164"/>
      <c r="S342" s="164"/>
      <c r="T342" s="164"/>
      <c r="U342" s="164"/>
      <c r="V342" s="164"/>
      <c r="W342" s="164"/>
      <c r="X342" s="164"/>
      <c r="Y342" s="164"/>
      <c r="Z342" s="166"/>
      <c r="AA342" s="166"/>
      <c r="AB342" s="166"/>
      <c r="AC342" s="166"/>
      <c r="AD342" s="166"/>
      <c r="AE342" s="166"/>
      <c r="AF342" s="166"/>
      <c r="AG342" s="166" t="s">
        <v>202</v>
      </c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</row>
    <row r="343" spans="1:60" ht="12.4" customHeight="1" outlineLevel="3">
      <c r="A343" s="167"/>
      <c r="B343" s="168"/>
      <c r="C343" s="232" t="s">
        <v>1574</v>
      </c>
      <c r="D343" s="232"/>
      <c r="E343" s="232"/>
      <c r="F343" s="232"/>
      <c r="G343" s="232"/>
      <c r="H343" s="164"/>
      <c r="I343" s="164"/>
      <c r="J343" s="164"/>
      <c r="K343" s="164"/>
      <c r="L343" s="164"/>
      <c r="M343" s="164"/>
      <c r="N343" s="165"/>
      <c r="O343" s="165"/>
      <c r="P343" s="165"/>
      <c r="Q343" s="165"/>
      <c r="R343" s="164"/>
      <c r="S343" s="164"/>
      <c r="T343" s="164"/>
      <c r="U343" s="164"/>
      <c r="V343" s="164"/>
      <c r="W343" s="164"/>
      <c r="X343" s="164"/>
      <c r="Y343" s="164"/>
      <c r="Z343" s="166"/>
      <c r="AA343" s="166"/>
      <c r="AB343" s="166"/>
      <c r="AC343" s="166"/>
      <c r="AD343" s="166"/>
      <c r="AE343" s="166"/>
      <c r="AF343" s="166"/>
      <c r="AG343" s="166" t="s">
        <v>202</v>
      </c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</row>
    <row r="344" spans="1:60" ht="12.4" customHeight="1" outlineLevel="3">
      <c r="A344" s="167"/>
      <c r="B344" s="168"/>
      <c r="C344" s="232" t="s">
        <v>1585</v>
      </c>
      <c r="D344" s="232"/>
      <c r="E344" s="232"/>
      <c r="F344" s="232"/>
      <c r="G344" s="232"/>
      <c r="H344" s="164"/>
      <c r="I344" s="164"/>
      <c r="J344" s="164"/>
      <c r="K344" s="164"/>
      <c r="L344" s="164"/>
      <c r="M344" s="164"/>
      <c r="N344" s="165"/>
      <c r="O344" s="165"/>
      <c r="P344" s="165"/>
      <c r="Q344" s="165"/>
      <c r="R344" s="164"/>
      <c r="S344" s="164"/>
      <c r="T344" s="164"/>
      <c r="U344" s="164"/>
      <c r="V344" s="164"/>
      <c r="W344" s="164"/>
      <c r="X344" s="164"/>
      <c r="Y344" s="164"/>
      <c r="Z344" s="166"/>
      <c r="AA344" s="166"/>
      <c r="AB344" s="166"/>
      <c r="AC344" s="166"/>
      <c r="AD344" s="166"/>
      <c r="AE344" s="166"/>
      <c r="AF344" s="166"/>
      <c r="AG344" s="166" t="s">
        <v>202</v>
      </c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</row>
    <row r="345" spans="1:60" ht="12.4" customHeight="1" outlineLevel="3">
      <c r="A345" s="167"/>
      <c r="B345" s="168"/>
      <c r="C345" s="232" t="s">
        <v>1586</v>
      </c>
      <c r="D345" s="232"/>
      <c r="E345" s="232"/>
      <c r="F345" s="232"/>
      <c r="G345" s="232"/>
      <c r="H345" s="164"/>
      <c r="I345" s="164"/>
      <c r="J345" s="164"/>
      <c r="K345" s="164"/>
      <c r="L345" s="164"/>
      <c r="M345" s="164"/>
      <c r="N345" s="165"/>
      <c r="O345" s="165"/>
      <c r="P345" s="165"/>
      <c r="Q345" s="165"/>
      <c r="R345" s="164"/>
      <c r="S345" s="164"/>
      <c r="T345" s="164"/>
      <c r="U345" s="164"/>
      <c r="V345" s="164"/>
      <c r="W345" s="164"/>
      <c r="X345" s="164"/>
      <c r="Y345" s="164"/>
      <c r="Z345" s="166"/>
      <c r="AA345" s="166"/>
      <c r="AB345" s="166"/>
      <c r="AC345" s="166"/>
      <c r="AD345" s="166"/>
      <c r="AE345" s="166"/>
      <c r="AF345" s="166"/>
      <c r="AG345" s="166" t="s">
        <v>202</v>
      </c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</row>
    <row r="346" spans="1:60" ht="12.75" outlineLevel="2">
      <c r="A346" s="167"/>
      <c r="B346" s="168"/>
      <c r="C346" s="185" t="s">
        <v>1587</v>
      </c>
      <c r="D346" s="186"/>
      <c r="E346" s="187">
        <v>5</v>
      </c>
      <c r="F346" s="164"/>
      <c r="G346" s="164"/>
      <c r="H346" s="164"/>
      <c r="I346" s="164"/>
      <c r="J346" s="164"/>
      <c r="K346" s="164"/>
      <c r="L346" s="164"/>
      <c r="M346" s="164"/>
      <c r="N346" s="165"/>
      <c r="O346" s="165"/>
      <c r="P346" s="165"/>
      <c r="Q346" s="165"/>
      <c r="R346" s="164"/>
      <c r="S346" s="164"/>
      <c r="T346" s="164"/>
      <c r="U346" s="164"/>
      <c r="V346" s="164"/>
      <c r="W346" s="164"/>
      <c r="X346" s="164"/>
      <c r="Y346" s="164"/>
      <c r="Z346" s="166"/>
      <c r="AA346" s="166"/>
      <c r="AB346" s="166"/>
      <c r="AC346" s="166"/>
      <c r="AD346" s="166"/>
      <c r="AE346" s="166"/>
      <c r="AF346" s="166"/>
      <c r="AG346" s="166" t="s">
        <v>228</v>
      </c>
      <c r="AH346" s="166">
        <v>0</v>
      </c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</row>
    <row r="347" spans="1:60" ht="22.5" outlineLevel="1">
      <c r="A347" s="156">
        <v>107</v>
      </c>
      <c r="B347" s="157" t="s">
        <v>1588</v>
      </c>
      <c r="C347" s="158" t="s">
        <v>1589</v>
      </c>
      <c r="D347" s="159" t="s">
        <v>275</v>
      </c>
      <c r="E347" s="160">
        <v>1</v>
      </c>
      <c r="F347" s="161"/>
      <c r="G347" s="162">
        <f>ROUND(E347*F347,2)</f>
        <v>0</v>
      </c>
      <c r="H347" s="163">
        <v>0</v>
      </c>
      <c r="I347" s="164">
        <f>ROUND(E347*H347,2)</f>
        <v>0</v>
      </c>
      <c r="J347" s="163">
        <v>15000</v>
      </c>
      <c r="K347" s="164">
        <f>ROUND(E347*J347,2)</f>
        <v>15000</v>
      </c>
      <c r="L347" s="164">
        <v>21</v>
      </c>
      <c r="M347" s="164">
        <f>G347*(1+L347/100)</f>
        <v>0</v>
      </c>
      <c r="N347" s="165">
        <v>0</v>
      </c>
      <c r="O347" s="165">
        <f>ROUND(E347*N347,2)</f>
        <v>0</v>
      </c>
      <c r="P347" s="165">
        <v>0</v>
      </c>
      <c r="Q347" s="165">
        <f>ROUND(E347*P347,2)</f>
        <v>0</v>
      </c>
      <c r="R347" s="164"/>
      <c r="S347" s="164" t="s">
        <v>209</v>
      </c>
      <c r="T347" s="164" t="s">
        <v>197</v>
      </c>
      <c r="U347" s="164">
        <v>0</v>
      </c>
      <c r="V347" s="164">
        <f>ROUND(E347*U347,2)</f>
        <v>0</v>
      </c>
      <c r="W347" s="164"/>
      <c r="X347" s="164" t="s">
        <v>218</v>
      </c>
      <c r="Y347" s="164" t="s">
        <v>199</v>
      </c>
      <c r="Z347" s="166"/>
      <c r="AA347" s="166"/>
      <c r="AB347" s="166"/>
      <c r="AC347" s="166"/>
      <c r="AD347" s="166"/>
      <c r="AE347" s="166"/>
      <c r="AF347" s="166"/>
      <c r="AG347" s="166" t="s">
        <v>219</v>
      </c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</row>
    <row r="348" spans="1:60" ht="12.4" customHeight="1" outlineLevel="2">
      <c r="A348" s="167"/>
      <c r="B348" s="168"/>
      <c r="C348" s="238" t="s">
        <v>1403</v>
      </c>
      <c r="D348" s="238"/>
      <c r="E348" s="238"/>
      <c r="F348" s="238"/>
      <c r="G348" s="238"/>
      <c r="H348" s="164"/>
      <c r="I348" s="164"/>
      <c r="J348" s="164"/>
      <c r="K348" s="164"/>
      <c r="L348" s="164"/>
      <c r="M348" s="164"/>
      <c r="N348" s="165"/>
      <c r="O348" s="165"/>
      <c r="P348" s="165"/>
      <c r="Q348" s="165"/>
      <c r="R348" s="164"/>
      <c r="S348" s="164"/>
      <c r="T348" s="164"/>
      <c r="U348" s="164"/>
      <c r="V348" s="164"/>
      <c r="W348" s="164"/>
      <c r="X348" s="164"/>
      <c r="Y348" s="164"/>
      <c r="Z348" s="166"/>
      <c r="AA348" s="166"/>
      <c r="AB348" s="166"/>
      <c r="AC348" s="166"/>
      <c r="AD348" s="166"/>
      <c r="AE348" s="166"/>
      <c r="AF348" s="166"/>
      <c r="AG348" s="166" t="s">
        <v>202</v>
      </c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</row>
    <row r="349" spans="1:60" ht="12.75" outlineLevel="3">
      <c r="A349" s="167"/>
      <c r="B349" s="168"/>
      <c r="C349" s="188"/>
      <c r="D349" s="189"/>
      <c r="E349" s="190"/>
      <c r="F349" s="191"/>
      <c r="G349" s="191"/>
      <c r="H349" s="164"/>
      <c r="I349" s="164"/>
      <c r="J349" s="164"/>
      <c r="K349" s="164"/>
      <c r="L349" s="164"/>
      <c r="M349" s="164"/>
      <c r="N349" s="165"/>
      <c r="O349" s="165"/>
      <c r="P349" s="165"/>
      <c r="Q349" s="165"/>
      <c r="R349" s="164"/>
      <c r="S349" s="164"/>
      <c r="T349" s="164"/>
      <c r="U349" s="164"/>
      <c r="V349" s="164"/>
      <c r="W349" s="164"/>
      <c r="X349" s="164"/>
      <c r="Y349" s="164"/>
      <c r="Z349" s="166"/>
      <c r="AA349" s="166"/>
      <c r="AB349" s="166"/>
      <c r="AC349" s="166"/>
      <c r="AD349" s="166"/>
      <c r="AE349" s="166"/>
      <c r="AF349" s="166"/>
      <c r="AG349" s="166" t="s">
        <v>202</v>
      </c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</row>
    <row r="350" spans="1:60" ht="12.4" customHeight="1" outlineLevel="3">
      <c r="A350" s="167"/>
      <c r="B350" s="168"/>
      <c r="C350" s="232" t="s">
        <v>1559</v>
      </c>
      <c r="D350" s="232"/>
      <c r="E350" s="232"/>
      <c r="F350" s="232"/>
      <c r="G350" s="232"/>
      <c r="H350" s="164"/>
      <c r="I350" s="164"/>
      <c r="J350" s="164"/>
      <c r="K350" s="164"/>
      <c r="L350" s="164"/>
      <c r="M350" s="164"/>
      <c r="N350" s="165"/>
      <c r="O350" s="165"/>
      <c r="P350" s="165"/>
      <c r="Q350" s="165"/>
      <c r="R350" s="164"/>
      <c r="S350" s="164"/>
      <c r="T350" s="164"/>
      <c r="U350" s="164"/>
      <c r="V350" s="164"/>
      <c r="W350" s="164"/>
      <c r="X350" s="164"/>
      <c r="Y350" s="164"/>
      <c r="Z350" s="166"/>
      <c r="AA350" s="166"/>
      <c r="AB350" s="166"/>
      <c r="AC350" s="166"/>
      <c r="AD350" s="166"/>
      <c r="AE350" s="166"/>
      <c r="AF350" s="166"/>
      <c r="AG350" s="166" t="s">
        <v>202</v>
      </c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</row>
    <row r="351" spans="1:60" ht="12.4" customHeight="1" outlineLevel="3">
      <c r="A351" s="167"/>
      <c r="B351" s="168"/>
      <c r="C351" s="232" t="s">
        <v>1560</v>
      </c>
      <c r="D351" s="232"/>
      <c r="E351" s="232"/>
      <c r="F351" s="232"/>
      <c r="G351" s="232"/>
      <c r="H351" s="164"/>
      <c r="I351" s="164"/>
      <c r="J351" s="164"/>
      <c r="K351" s="164"/>
      <c r="L351" s="164"/>
      <c r="M351" s="164"/>
      <c r="N351" s="165"/>
      <c r="O351" s="165"/>
      <c r="P351" s="165"/>
      <c r="Q351" s="165"/>
      <c r="R351" s="164"/>
      <c r="S351" s="164"/>
      <c r="T351" s="164"/>
      <c r="U351" s="164"/>
      <c r="V351" s="164"/>
      <c r="W351" s="164"/>
      <c r="X351" s="164"/>
      <c r="Y351" s="164"/>
      <c r="Z351" s="166"/>
      <c r="AA351" s="166"/>
      <c r="AB351" s="166"/>
      <c r="AC351" s="166"/>
      <c r="AD351" s="166"/>
      <c r="AE351" s="166"/>
      <c r="AF351" s="166"/>
      <c r="AG351" s="166" t="s">
        <v>202</v>
      </c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</row>
    <row r="352" spans="1:60" ht="12.4" customHeight="1" outlineLevel="3">
      <c r="A352" s="167"/>
      <c r="B352" s="168"/>
      <c r="C352" s="232" t="s">
        <v>1561</v>
      </c>
      <c r="D352" s="232"/>
      <c r="E352" s="232"/>
      <c r="F352" s="232"/>
      <c r="G352" s="232"/>
      <c r="H352" s="164"/>
      <c r="I352" s="164"/>
      <c r="J352" s="164"/>
      <c r="K352" s="164"/>
      <c r="L352" s="164"/>
      <c r="M352" s="164"/>
      <c r="N352" s="165"/>
      <c r="O352" s="165"/>
      <c r="P352" s="165"/>
      <c r="Q352" s="165"/>
      <c r="R352" s="164"/>
      <c r="S352" s="164"/>
      <c r="T352" s="164"/>
      <c r="U352" s="164"/>
      <c r="V352" s="164"/>
      <c r="W352" s="164"/>
      <c r="X352" s="164"/>
      <c r="Y352" s="164"/>
      <c r="Z352" s="166"/>
      <c r="AA352" s="166"/>
      <c r="AB352" s="166"/>
      <c r="AC352" s="166"/>
      <c r="AD352" s="166"/>
      <c r="AE352" s="166"/>
      <c r="AF352" s="166"/>
      <c r="AG352" s="166" t="s">
        <v>202</v>
      </c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</row>
    <row r="353" spans="1:60" ht="12.4" customHeight="1" outlineLevel="3">
      <c r="A353" s="167"/>
      <c r="B353" s="168"/>
      <c r="C353" s="232" t="s">
        <v>1562</v>
      </c>
      <c r="D353" s="232"/>
      <c r="E353" s="232"/>
      <c r="F353" s="232"/>
      <c r="G353" s="232"/>
      <c r="H353" s="164"/>
      <c r="I353" s="164"/>
      <c r="J353" s="164"/>
      <c r="K353" s="164"/>
      <c r="L353" s="164"/>
      <c r="M353" s="164"/>
      <c r="N353" s="165"/>
      <c r="O353" s="165"/>
      <c r="P353" s="165"/>
      <c r="Q353" s="165"/>
      <c r="R353" s="164"/>
      <c r="S353" s="164"/>
      <c r="T353" s="164"/>
      <c r="U353" s="164"/>
      <c r="V353" s="164"/>
      <c r="W353" s="164"/>
      <c r="X353" s="164"/>
      <c r="Y353" s="164"/>
      <c r="Z353" s="166"/>
      <c r="AA353" s="166"/>
      <c r="AB353" s="166"/>
      <c r="AC353" s="166"/>
      <c r="AD353" s="166"/>
      <c r="AE353" s="166"/>
      <c r="AF353" s="166"/>
      <c r="AG353" s="166" t="s">
        <v>202</v>
      </c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</row>
    <row r="354" spans="1:60" ht="12.4" customHeight="1" outlineLevel="3">
      <c r="A354" s="167"/>
      <c r="B354" s="168"/>
      <c r="C354" s="232" t="s">
        <v>1545</v>
      </c>
      <c r="D354" s="232"/>
      <c r="E354" s="232"/>
      <c r="F354" s="232"/>
      <c r="G354" s="232"/>
      <c r="H354" s="164"/>
      <c r="I354" s="164"/>
      <c r="J354" s="164"/>
      <c r="K354" s="164"/>
      <c r="L354" s="164"/>
      <c r="M354" s="164"/>
      <c r="N354" s="165"/>
      <c r="O354" s="165"/>
      <c r="P354" s="165"/>
      <c r="Q354" s="165"/>
      <c r="R354" s="164"/>
      <c r="S354" s="164"/>
      <c r="T354" s="164"/>
      <c r="U354" s="164"/>
      <c r="V354" s="164"/>
      <c r="W354" s="164"/>
      <c r="X354" s="164"/>
      <c r="Y354" s="164"/>
      <c r="Z354" s="166"/>
      <c r="AA354" s="166"/>
      <c r="AB354" s="166"/>
      <c r="AC354" s="166"/>
      <c r="AD354" s="166"/>
      <c r="AE354" s="166"/>
      <c r="AF354" s="166"/>
      <c r="AG354" s="166" t="s">
        <v>202</v>
      </c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</row>
    <row r="355" spans="1:60" ht="12.4" customHeight="1" outlineLevel="3">
      <c r="A355" s="167"/>
      <c r="B355" s="168"/>
      <c r="C355" s="232" t="s">
        <v>1574</v>
      </c>
      <c r="D355" s="232"/>
      <c r="E355" s="232"/>
      <c r="F355" s="232"/>
      <c r="G355" s="232"/>
      <c r="H355" s="164"/>
      <c r="I355" s="164"/>
      <c r="J355" s="164"/>
      <c r="K355" s="164"/>
      <c r="L355" s="164"/>
      <c r="M355" s="164"/>
      <c r="N355" s="165"/>
      <c r="O355" s="165"/>
      <c r="P355" s="165"/>
      <c r="Q355" s="165"/>
      <c r="R355" s="164"/>
      <c r="S355" s="164"/>
      <c r="T355" s="164"/>
      <c r="U355" s="164"/>
      <c r="V355" s="164"/>
      <c r="W355" s="164"/>
      <c r="X355" s="164"/>
      <c r="Y355" s="164"/>
      <c r="Z355" s="166"/>
      <c r="AA355" s="166"/>
      <c r="AB355" s="166"/>
      <c r="AC355" s="166"/>
      <c r="AD355" s="166"/>
      <c r="AE355" s="166"/>
      <c r="AF355" s="166"/>
      <c r="AG355" s="166" t="s">
        <v>202</v>
      </c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</row>
    <row r="356" spans="1:60" ht="12.4" customHeight="1" outlineLevel="3">
      <c r="A356" s="167"/>
      <c r="B356" s="168"/>
      <c r="C356" s="232" t="s">
        <v>1590</v>
      </c>
      <c r="D356" s="232"/>
      <c r="E356" s="232"/>
      <c r="F356" s="232"/>
      <c r="G356" s="232"/>
      <c r="H356" s="164"/>
      <c r="I356" s="164"/>
      <c r="J356" s="164"/>
      <c r="K356" s="164"/>
      <c r="L356" s="164"/>
      <c r="M356" s="164"/>
      <c r="N356" s="165"/>
      <c r="O356" s="165"/>
      <c r="P356" s="165"/>
      <c r="Q356" s="165"/>
      <c r="R356" s="164"/>
      <c r="S356" s="164"/>
      <c r="T356" s="164"/>
      <c r="U356" s="164"/>
      <c r="V356" s="164"/>
      <c r="W356" s="164"/>
      <c r="X356" s="164"/>
      <c r="Y356" s="164"/>
      <c r="Z356" s="166"/>
      <c r="AA356" s="166"/>
      <c r="AB356" s="166"/>
      <c r="AC356" s="166"/>
      <c r="AD356" s="166"/>
      <c r="AE356" s="166"/>
      <c r="AF356" s="166"/>
      <c r="AG356" s="166" t="s">
        <v>202</v>
      </c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</row>
    <row r="357" spans="1:60" ht="12.75" outlineLevel="2">
      <c r="A357" s="167"/>
      <c r="B357" s="168"/>
      <c r="C357" s="185" t="s">
        <v>1591</v>
      </c>
      <c r="D357" s="186"/>
      <c r="E357" s="187">
        <v>1</v>
      </c>
      <c r="F357" s="164"/>
      <c r="G357" s="164"/>
      <c r="H357" s="164"/>
      <c r="I357" s="164"/>
      <c r="J357" s="164"/>
      <c r="K357" s="164"/>
      <c r="L357" s="164"/>
      <c r="M357" s="164"/>
      <c r="N357" s="165"/>
      <c r="O357" s="165"/>
      <c r="P357" s="165"/>
      <c r="Q357" s="165"/>
      <c r="R357" s="164"/>
      <c r="S357" s="164"/>
      <c r="T357" s="164"/>
      <c r="U357" s="164"/>
      <c r="V357" s="164"/>
      <c r="W357" s="164"/>
      <c r="X357" s="164"/>
      <c r="Y357" s="164"/>
      <c r="Z357" s="166"/>
      <c r="AA357" s="166"/>
      <c r="AB357" s="166"/>
      <c r="AC357" s="166"/>
      <c r="AD357" s="166"/>
      <c r="AE357" s="166"/>
      <c r="AF357" s="166"/>
      <c r="AG357" s="166" t="s">
        <v>228</v>
      </c>
      <c r="AH357" s="166">
        <v>0</v>
      </c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</row>
    <row r="358" spans="1:60" ht="22.5" outlineLevel="1">
      <c r="A358" s="156">
        <v>108</v>
      </c>
      <c r="B358" s="157" t="s">
        <v>1592</v>
      </c>
      <c r="C358" s="158" t="s">
        <v>1593</v>
      </c>
      <c r="D358" s="159" t="s">
        <v>275</v>
      </c>
      <c r="E358" s="160">
        <v>1</v>
      </c>
      <c r="F358" s="161"/>
      <c r="G358" s="162">
        <f>ROUND(E358*F358,2)</f>
        <v>0</v>
      </c>
      <c r="H358" s="163">
        <v>0</v>
      </c>
      <c r="I358" s="164">
        <f>ROUND(E358*H358,2)</f>
        <v>0</v>
      </c>
      <c r="J358" s="163">
        <v>20000</v>
      </c>
      <c r="K358" s="164">
        <f>ROUND(E358*J358,2)</f>
        <v>20000</v>
      </c>
      <c r="L358" s="164">
        <v>21</v>
      </c>
      <c r="M358" s="164">
        <f>G358*(1+L358/100)</f>
        <v>0</v>
      </c>
      <c r="N358" s="165">
        <v>0</v>
      </c>
      <c r="O358" s="165">
        <f>ROUND(E358*N358,2)</f>
        <v>0</v>
      </c>
      <c r="P358" s="165">
        <v>0</v>
      </c>
      <c r="Q358" s="165">
        <f>ROUND(E358*P358,2)</f>
        <v>0</v>
      </c>
      <c r="R358" s="164"/>
      <c r="S358" s="164" t="s">
        <v>209</v>
      </c>
      <c r="T358" s="164" t="s">
        <v>197</v>
      </c>
      <c r="U358" s="164">
        <v>0</v>
      </c>
      <c r="V358" s="164">
        <f>ROUND(E358*U358,2)</f>
        <v>0</v>
      </c>
      <c r="W358" s="164"/>
      <c r="X358" s="164" t="s">
        <v>218</v>
      </c>
      <c r="Y358" s="164" t="s">
        <v>199</v>
      </c>
      <c r="Z358" s="166"/>
      <c r="AA358" s="166"/>
      <c r="AB358" s="166"/>
      <c r="AC358" s="166"/>
      <c r="AD358" s="166"/>
      <c r="AE358" s="166"/>
      <c r="AF358" s="166"/>
      <c r="AG358" s="166" t="s">
        <v>219</v>
      </c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</row>
    <row r="359" spans="1:60" ht="12.4" customHeight="1" outlineLevel="2">
      <c r="A359" s="167"/>
      <c r="B359" s="168"/>
      <c r="C359" s="238" t="s">
        <v>1403</v>
      </c>
      <c r="D359" s="238"/>
      <c r="E359" s="238"/>
      <c r="F359" s="238"/>
      <c r="G359" s="238"/>
      <c r="H359" s="164"/>
      <c r="I359" s="164"/>
      <c r="J359" s="164"/>
      <c r="K359" s="164"/>
      <c r="L359" s="164"/>
      <c r="M359" s="164"/>
      <c r="N359" s="165"/>
      <c r="O359" s="165"/>
      <c r="P359" s="165"/>
      <c r="Q359" s="165"/>
      <c r="R359" s="164"/>
      <c r="S359" s="164"/>
      <c r="T359" s="164"/>
      <c r="U359" s="164"/>
      <c r="V359" s="164"/>
      <c r="W359" s="164"/>
      <c r="X359" s="164"/>
      <c r="Y359" s="164"/>
      <c r="Z359" s="166"/>
      <c r="AA359" s="166"/>
      <c r="AB359" s="166"/>
      <c r="AC359" s="166"/>
      <c r="AD359" s="166"/>
      <c r="AE359" s="166"/>
      <c r="AF359" s="166"/>
      <c r="AG359" s="166" t="s">
        <v>202</v>
      </c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</row>
    <row r="360" spans="1:60" ht="12.75" outlineLevel="3">
      <c r="A360" s="167"/>
      <c r="B360" s="168"/>
      <c r="C360" s="188"/>
      <c r="D360" s="189"/>
      <c r="E360" s="190"/>
      <c r="F360" s="191"/>
      <c r="G360" s="191"/>
      <c r="H360" s="164"/>
      <c r="I360" s="164"/>
      <c r="J360" s="164"/>
      <c r="K360" s="164"/>
      <c r="L360" s="164"/>
      <c r="M360" s="164"/>
      <c r="N360" s="165"/>
      <c r="O360" s="165"/>
      <c r="P360" s="165"/>
      <c r="Q360" s="165"/>
      <c r="R360" s="164"/>
      <c r="S360" s="164"/>
      <c r="T360" s="164"/>
      <c r="U360" s="164"/>
      <c r="V360" s="164"/>
      <c r="W360" s="164"/>
      <c r="X360" s="164"/>
      <c r="Y360" s="164"/>
      <c r="Z360" s="166"/>
      <c r="AA360" s="166"/>
      <c r="AB360" s="166"/>
      <c r="AC360" s="166"/>
      <c r="AD360" s="166"/>
      <c r="AE360" s="166"/>
      <c r="AF360" s="166"/>
      <c r="AG360" s="166" t="s">
        <v>202</v>
      </c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</row>
    <row r="361" spans="1:60" ht="12.4" customHeight="1" outlineLevel="3">
      <c r="A361" s="167"/>
      <c r="B361" s="168"/>
      <c r="C361" s="232" t="s">
        <v>1559</v>
      </c>
      <c r="D361" s="232"/>
      <c r="E361" s="232"/>
      <c r="F361" s="232"/>
      <c r="G361" s="232"/>
      <c r="H361" s="164"/>
      <c r="I361" s="164"/>
      <c r="J361" s="164"/>
      <c r="K361" s="164"/>
      <c r="L361" s="164"/>
      <c r="M361" s="164"/>
      <c r="N361" s="165"/>
      <c r="O361" s="165"/>
      <c r="P361" s="165"/>
      <c r="Q361" s="165"/>
      <c r="R361" s="164"/>
      <c r="S361" s="164"/>
      <c r="T361" s="164"/>
      <c r="U361" s="164"/>
      <c r="V361" s="164"/>
      <c r="W361" s="164"/>
      <c r="X361" s="164"/>
      <c r="Y361" s="164"/>
      <c r="Z361" s="166"/>
      <c r="AA361" s="166"/>
      <c r="AB361" s="166"/>
      <c r="AC361" s="166"/>
      <c r="AD361" s="166"/>
      <c r="AE361" s="166"/>
      <c r="AF361" s="166"/>
      <c r="AG361" s="166" t="s">
        <v>202</v>
      </c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</row>
    <row r="362" spans="1:60" ht="12.4" customHeight="1" outlineLevel="3">
      <c r="A362" s="167"/>
      <c r="B362" s="168"/>
      <c r="C362" s="232" t="s">
        <v>1560</v>
      </c>
      <c r="D362" s="232"/>
      <c r="E362" s="232"/>
      <c r="F362" s="232"/>
      <c r="G362" s="232"/>
      <c r="H362" s="164"/>
      <c r="I362" s="164"/>
      <c r="J362" s="164"/>
      <c r="K362" s="164"/>
      <c r="L362" s="164"/>
      <c r="M362" s="164"/>
      <c r="N362" s="165"/>
      <c r="O362" s="165"/>
      <c r="P362" s="165"/>
      <c r="Q362" s="165"/>
      <c r="R362" s="164"/>
      <c r="S362" s="164"/>
      <c r="T362" s="164"/>
      <c r="U362" s="164"/>
      <c r="V362" s="164"/>
      <c r="W362" s="164"/>
      <c r="X362" s="164"/>
      <c r="Y362" s="164"/>
      <c r="Z362" s="166"/>
      <c r="AA362" s="166"/>
      <c r="AB362" s="166"/>
      <c r="AC362" s="166"/>
      <c r="AD362" s="166"/>
      <c r="AE362" s="166"/>
      <c r="AF362" s="166"/>
      <c r="AG362" s="166" t="s">
        <v>202</v>
      </c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</row>
    <row r="363" spans="1:60" ht="12.4" customHeight="1" outlineLevel="3">
      <c r="A363" s="167"/>
      <c r="B363" s="168"/>
      <c r="C363" s="232" t="s">
        <v>1561</v>
      </c>
      <c r="D363" s="232"/>
      <c r="E363" s="232"/>
      <c r="F363" s="232"/>
      <c r="G363" s="232"/>
      <c r="H363" s="164"/>
      <c r="I363" s="164"/>
      <c r="J363" s="164"/>
      <c r="K363" s="164"/>
      <c r="L363" s="164"/>
      <c r="M363" s="164"/>
      <c r="N363" s="165"/>
      <c r="O363" s="165"/>
      <c r="P363" s="165"/>
      <c r="Q363" s="165"/>
      <c r="R363" s="164"/>
      <c r="S363" s="164"/>
      <c r="T363" s="164"/>
      <c r="U363" s="164"/>
      <c r="V363" s="164"/>
      <c r="W363" s="164"/>
      <c r="X363" s="164"/>
      <c r="Y363" s="164"/>
      <c r="Z363" s="166"/>
      <c r="AA363" s="166"/>
      <c r="AB363" s="166"/>
      <c r="AC363" s="166"/>
      <c r="AD363" s="166"/>
      <c r="AE363" s="166"/>
      <c r="AF363" s="166"/>
      <c r="AG363" s="166" t="s">
        <v>202</v>
      </c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</row>
    <row r="364" spans="1:60" ht="12.4" customHeight="1" outlineLevel="3">
      <c r="A364" s="167"/>
      <c r="B364" s="168"/>
      <c r="C364" s="232" t="s">
        <v>1562</v>
      </c>
      <c r="D364" s="232"/>
      <c r="E364" s="232"/>
      <c r="F364" s="232"/>
      <c r="G364" s="232"/>
      <c r="H364" s="164"/>
      <c r="I364" s="164"/>
      <c r="J364" s="164"/>
      <c r="K364" s="164"/>
      <c r="L364" s="164"/>
      <c r="M364" s="164"/>
      <c r="N364" s="165"/>
      <c r="O364" s="165"/>
      <c r="P364" s="165"/>
      <c r="Q364" s="165"/>
      <c r="R364" s="164"/>
      <c r="S364" s="164"/>
      <c r="T364" s="164"/>
      <c r="U364" s="164"/>
      <c r="V364" s="164"/>
      <c r="W364" s="164"/>
      <c r="X364" s="164"/>
      <c r="Y364" s="164"/>
      <c r="Z364" s="166"/>
      <c r="AA364" s="166"/>
      <c r="AB364" s="166"/>
      <c r="AC364" s="166"/>
      <c r="AD364" s="166"/>
      <c r="AE364" s="166"/>
      <c r="AF364" s="166"/>
      <c r="AG364" s="166" t="s">
        <v>202</v>
      </c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</row>
    <row r="365" spans="1:60" ht="12.4" customHeight="1" outlineLevel="3">
      <c r="A365" s="167"/>
      <c r="B365" s="168"/>
      <c r="C365" s="232" t="s">
        <v>1545</v>
      </c>
      <c r="D365" s="232"/>
      <c r="E365" s="232"/>
      <c r="F365" s="232"/>
      <c r="G365" s="232"/>
      <c r="H365" s="164"/>
      <c r="I365" s="164"/>
      <c r="J365" s="164"/>
      <c r="K365" s="164"/>
      <c r="L365" s="164"/>
      <c r="M365" s="164"/>
      <c r="N365" s="165"/>
      <c r="O365" s="165"/>
      <c r="P365" s="165"/>
      <c r="Q365" s="165"/>
      <c r="R365" s="164"/>
      <c r="S365" s="164"/>
      <c r="T365" s="164"/>
      <c r="U365" s="164"/>
      <c r="V365" s="164"/>
      <c r="W365" s="164"/>
      <c r="X365" s="164"/>
      <c r="Y365" s="164"/>
      <c r="Z365" s="166"/>
      <c r="AA365" s="166"/>
      <c r="AB365" s="166"/>
      <c r="AC365" s="166"/>
      <c r="AD365" s="166"/>
      <c r="AE365" s="166"/>
      <c r="AF365" s="166"/>
      <c r="AG365" s="166" t="s">
        <v>202</v>
      </c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</row>
    <row r="366" spans="1:60" ht="12.4" customHeight="1" outlineLevel="3">
      <c r="A366" s="167"/>
      <c r="B366" s="168"/>
      <c r="C366" s="232" t="s">
        <v>1574</v>
      </c>
      <c r="D366" s="232"/>
      <c r="E366" s="232"/>
      <c r="F366" s="232"/>
      <c r="G366" s="232"/>
      <c r="H366" s="164"/>
      <c r="I366" s="164"/>
      <c r="J366" s="164"/>
      <c r="K366" s="164"/>
      <c r="L366" s="164"/>
      <c r="M366" s="164"/>
      <c r="N366" s="165"/>
      <c r="O366" s="165"/>
      <c r="P366" s="165"/>
      <c r="Q366" s="165"/>
      <c r="R366" s="164"/>
      <c r="S366" s="164"/>
      <c r="T366" s="164"/>
      <c r="U366" s="164"/>
      <c r="V366" s="164"/>
      <c r="W366" s="164"/>
      <c r="X366" s="164"/>
      <c r="Y366" s="164"/>
      <c r="Z366" s="166"/>
      <c r="AA366" s="166"/>
      <c r="AB366" s="166"/>
      <c r="AC366" s="166"/>
      <c r="AD366" s="166"/>
      <c r="AE366" s="166"/>
      <c r="AF366" s="166"/>
      <c r="AG366" s="166" t="s">
        <v>202</v>
      </c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</row>
    <row r="367" spans="1:60" ht="12.4" customHeight="1" outlineLevel="3">
      <c r="A367" s="167"/>
      <c r="B367" s="168"/>
      <c r="C367" s="232" t="s">
        <v>1594</v>
      </c>
      <c r="D367" s="232"/>
      <c r="E367" s="232"/>
      <c r="F367" s="232"/>
      <c r="G367" s="232"/>
      <c r="H367" s="164"/>
      <c r="I367" s="164"/>
      <c r="J367" s="164"/>
      <c r="K367" s="164"/>
      <c r="L367" s="164"/>
      <c r="M367" s="164"/>
      <c r="N367" s="165"/>
      <c r="O367" s="165"/>
      <c r="P367" s="165"/>
      <c r="Q367" s="165"/>
      <c r="R367" s="164"/>
      <c r="S367" s="164"/>
      <c r="T367" s="164"/>
      <c r="U367" s="164"/>
      <c r="V367" s="164"/>
      <c r="W367" s="164"/>
      <c r="X367" s="164"/>
      <c r="Y367" s="164"/>
      <c r="Z367" s="166"/>
      <c r="AA367" s="166"/>
      <c r="AB367" s="166"/>
      <c r="AC367" s="166"/>
      <c r="AD367" s="166"/>
      <c r="AE367" s="166"/>
      <c r="AF367" s="166"/>
      <c r="AG367" s="166" t="s">
        <v>202</v>
      </c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</row>
    <row r="368" spans="1:60" ht="12.75" outlineLevel="2">
      <c r="A368" s="167"/>
      <c r="B368" s="168"/>
      <c r="C368" s="185" t="s">
        <v>1595</v>
      </c>
      <c r="D368" s="186"/>
      <c r="E368" s="187">
        <v>1</v>
      </c>
      <c r="F368" s="164"/>
      <c r="G368" s="164"/>
      <c r="H368" s="164"/>
      <c r="I368" s="164"/>
      <c r="J368" s="164"/>
      <c r="K368" s="164"/>
      <c r="L368" s="164"/>
      <c r="M368" s="164"/>
      <c r="N368" s="165"/>
      <c r="O368" s="165"/>
      <c r="P368" s="165"/>
      <c r="Q368" s="165"/>
      <c r="R368" s="164"/>
      <c r="S368" s="164"/>
      <c r="T368" s="164"/>
      <c r="U368" s="164"/>
      <c r="V368" s="164"/>
      <c r="W368" s="164"/>
      <c r="X368" s="164"/>
      <c r="Y368" s="164"/>
      <c r="Z368" s="166"/>
      <c r="AA368" s="166"/>
      <c r="AB368" s="166"/>
      <c r="AC368" s="166"/>
      <c r="AD368" s="166"/>
      <c r="AE368" s="166"/>
      <c r="AF368" s="166"/>
      <c r="AG368" s="166" t="s">
        <v>228</v>
      </c>
      <c r="AH368" s="166">
        <v>0</v>
      </c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</row>
    <row r="369" spans="1:60" ht="22.5" outlineLevel="1">
      <c r="A369" s="156">
        <v>109</v>
      </c>
      <c r="B369" s="157" t="s">
        <v>1596</v>
      </c>
      <c r="C369" s="158" t="s">
        <v>1597</v>
      </c>
      <c r="D369" s="159" t="s">
        <v>275</v>
      </c>
      <c r="E369" s="160">
        <v>2</v>
      </c>
      <c r="F369" s="161"/>
      <c r="G369" s="162">
        <f>ROUND(E369*F369,2)</f>
        <v>0</v>
      </c>
      <c r="H369" s="163">
        <v>0</v>
      </c>
      <c r="I369" s="164">
        <f>ROUND(E369*H369,2)</f>
        <v>0</v>
      </c>
      <c r="J369" s="163">
        <v>1000</v>
      </c>
      <c r="K369" s="164">
        <f>ROUND(E369*J369,2)</f>
        <v>2000</v>
      </c>
      <c r="L369" s="164">
        <v>21</v>
      </c>
      <c r="M369" s="164">
        <f>G369*(1+L369/100)</f>
        <v>0</v>
      </c>
      <c r="N369" s="165">
        <v>0</v>
      </c>
      <c r="O369" s="165">
        <f>ROUND(E369*N369,2)</f>
        <v>0</v>
      </c>
      <c r="P369" s="165">
        <v>0</v>
      </c>
      <c r="Q369" s="165">
        <f>ROUND(E369*P369,2)</f>
        <v>0</v>
      </c>
      <c r="R369" s="164"/>
      <c r="S369" s="164" t="s">
        <v>209</v>
      </c>
      <c r="T369" s="164" t="s">
        <v>197</v>
      </c>
      <c r="U369" s="164">
        <v>0</v>
      </c>
      <c r="V369" s="164">
        <f>ROUND(E369*U369,2)</f>
        <v>0</v>
      </c>
      <c r="W369" s="164"/>
      <c r="X369" s="164" t="s">
        <v>218</v>
      </c>
      <c r="Y369" s="164" t="s">
        <v>199</v>
      </c>
      <c r="Z369" s="166"/>
      <c r="AA369" s="166"/>
      <c r="AB369" s="166"/>
      <c r="AC369" s="166"/>
      <c r="AD369" s="166"/>
      <c r="AE369" s="166"/>
      <c r="AF369" s="166"/>
      <c r="AG369" s="166" t="s">
        <v>219</v>
      </c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</row>
    <row r="370" spans="1:60" ht="12.75" outlineLevel="2">
      <c r="A370" s="167"/>
      <c r="B370" s="168"/>
      <c r="C370" s="185" t="s">
        <v>1598</v>
      </c>
      <c r="D370" s="186"/>
      <c r="E370" s="187">
        <v>2</v>
      </c>
      <c r="F370" s="164"/>
      <c r="G370" s="164"/>
      <c r="H370" s="164"/>
      <c r="I370" s="164"/>
      <c r="J370" s="164"/>
      <c r="K370" s="164"/>
      <c r="L370" s="164"/>
      <c r="M370" s="164"/>
      <c r="N370" s="165"/>
      <c r="O370" s="165"/>
      <c r="P370" s="165"/>
      <c r="Q370" s="165"/>
      <c r="R370" s="164"/>
      <c r="S370" s="164"/>
      <c r="T370" s="164"/>
      <c r="U370" s="164"/>
      <c r="V370" s="164"/>
      <c r="W370" s="164"/>
      <c r="X370" s="164"/>
      <c r="Y370" s="164"/>
      <c r="Z370" s="166"/>
      <c r="AA370" s="166"/>
      <c r="AB370" s="166"/>
      <c r="AC370" s="166"/>
      <c r="AD370" s="166"/>
      <c r="AE370" s="166"/>
      <c r="AF370" s="166"/>
      <c r="AG370" s="166" t="s">
        <v>228</v>
      </c>
      <c r="AH370" s="166">
        <v>0</v>
      </c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</row>
    <row r="371" spans="1:60" ht="33.75" outlineLevel="1">
      <c r="A371" s="156">
        <v>110</v>
      </c>
      <c r="B371" s="157" t="s">
        <v>1599</v>
      </c>
      <c r="C371" s="158" t="s">
        <v>1600</v>
      </c>
      <c r="D371" s="159" t="s">
        <v>275</v>
      </c>
      <c r="E371" s="160">
        <v>1</v>
      </c>
      <c r="F371" s="161"/>
      <c r="G371" s="162">
        <f>ROUND(E371*F371,2)</f>
        <v>0</v>
      </c>
      <c r="H371" s="163">
        <v>0</v>
      </c>
      <c r="I371" s="164">
        <f>ROUND(E371*H371,2)</f>
        <v>0</v>
      </c>
      <c r="J371" s="163">
        <v>19000</v>
      </c>
      <c r="K371" s="164">
        <f>ROUND(E371*J371,2)</f>
        <v>19000</v>
      </c>
      <c r="L371" s="164">
        <v>21</v>
      </c>
      <c r="M371" s="164">
        <f>G371*(1+L371/100)</f>
        <v>0</v>
      </c>
      <c r="N371" s="165">
        <v>0</v>
      </c>
      <c r="O371" s="165">
        <f>ROUND(E371*N371,2)</f>
        <v>0</v>
      </c>
      <c r="P371" s="165">
        <v>0</v>
      </c>
      <c r="Q371" s="165">
        <f>ROUND(E371*P371,2)</f>
        <v>0</v>
      </c>
      <c r="R371" s="164"/>
      <c r="S371" s="164" t="s">
        <v>209</v>
      </c>
      <c r="T371" s="164" t="s">
        <v>197</v>
      </c>
      <c r="U371" s="164">
        <v>0</v>
      </c>
      <c r="V371" s="164">
        <f>ROUND(E371*U371,2)</f>
        <v>0</v>
      </c>
      <c r="W371" s="164"/>
      <c r="X371" s="164" t="s">
        <v>218</v>
      </c>
      <c r="Y371" s="164" t="s">
        <v>199</v>
      </c>
      <c r="Z371" s="166"/>
      <c r="AA371" s="166"/>
      <c r="AB371" s="166"/>
      <c r="AC371" s="166"/>
      <c r="AD371" s="166"/>
      <c r="AE371" s="166"/>
      <c r="AF371" s="166"/>
      <c r="AG371" s="166" t="s">
        <v>219</v>
      </c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</row>
    <row r="372" spans="1:60" ht="12.4" customHeight="1" outlineLevel="2">
      <c r="A372" s="167"/>
      <c r="B372" s="168"/>
      <c r="C372" s="238" t="s">
        <v>1403</v>
      </c>
      <c r="D372" s="238"/>
      <c r="E372" s="238"/>
      <c r="F372" s="238"/>
      <c r="G372" s="238"/>
      <c r="H372" s="164"/>
      <c r="I372" s="164"/>
      <c r="J372" s="164"/>
      <c r="K372" s="164"/>
      <c r="L372" s="164"/>
      <c r="M372" s="164"/>
      <c r="N372" s="165"/>
      <c r="O372" s="165"/>
      <c r="P372" s="165"/>
      <c r="Q372" s="165"/>
      <c r="R372" s="164"/>
      <c r="S372" s="164"/>
      <c r="T372" s="164"/>
      <c r="U372" s="164"/>
      <c r="V372" s="164"/>
      <c r="W372" s="164"/>
      <c r="X372" s="164"/>
      <c r="Y372" s="164"/>
      <c r="Z372" s="166"/>
      <c r="AA372" s="166"/>
      <c r="AB372" s="166"/>
      <c r="AC372" s="166"/>
      <c r="AD372" s="166"/>
      <c r="AE372" s="166"/>
      <c r="AF372" s="166"/>
      <c r="AG372" s="166" t="s">
        <v>202</v>
      </c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</row>
    <row r="373" spans="1:60" ht="12.75" outlineLevel="2">
      <c r="A373" s="167"/>
      <c r="B373" s="168"/>
      <c r="C373" s="185" t="s">
        <v>1601</v>
      </c>
      <c r="D373" s="186"/>
      <c r="E373" s="187">
        <v>1</v>
      </c>
      <c r="F373" s="164"/>
      <c r="G373" s="164"/>
      <c r="H373" s="164"/>
      <c r="I373" s="164"/>
      <c r="J373" s="164"/>
      <c r="K373" s="164"/>
      <c r="L373" s="164"/>
      <c r="M373" s="164"/>
      <c r="N373" s="165"/>
      <c r="O373" s="165"/>
      <c r="P373" s="165"/>
      <c r="Q373" s="165"/>
      <c r="R373" s="164"/>
      <c r="S373" s="164"/>
      <c r="T373" s="164"/>
      <c r="U373" s="164"/>
      <c r="V373" s="164"/>
      <c r="W373" s="164"/>
      <c r="X373" s="164"/>
      <c r="Y373" s="164"/>
      <c r="Z373" s="166"/>
      <c r="AA373" s="166"/>
      <c r="AB373" s="166"/>
      <c r="AC373" s="166"/>
      <c r="AD373" s="166"/>
      <c r="AE373" s="166"/>
      <c r="AF373" s="166"/>
      <c r="AG373" s="166" t="s">
        <v>228</v>
      </c>
      <c r="AH373" s="166">
        <v>0</v>
      </c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</row>
    <row r="374" spans="1:60" ht="22.5" outlineLevel="1">
      <c r="A374" s="156">
        <v>111</v>
      </c>
      <c r="B374" s="157" t="s">
        <v>1602</v>
      </c>
      <c r="C374" s="158" t="s">
        <v>1603</v>
      </c>
      <c r="D374" s="159" t="s">
        <v>275</v>
      </c>
      <c r="E374" s="160">
        <v>7</v>
      </c>
      <c r="F374" s="161"/>
      <c r="G374" s="162">
        <f>ROUND(E374*F374,2)</f>
        <v>0</v>
      </c>
      <c r="H374" s="163">
        <v>0</v>
      </c>
      <c r="I374" s="164">
        <f>ROUND(E374*H374,2)</f>
        <v>0</v>
      </c>
      <c r="J374" s="163">
        <v>3000</v>
      </c>
      <c r="K374" s="164">
        <f>ROUND(E374*J374,2)</f>
        <v>21000</v>
      </c>
      <c r="L374" s="164">
        <v>21</v>
      </c>
      <c r="M374" s="164">
        <f>G374*(1+L374/100)</f>
        <v>0</v>
      </c>
      <c r="N374" s="165">
        <v>0</v>
      </c>
      <c r="O374" s="165">
        <f>ROUND(E374*N374,2)</f>
        <v>0</v>
      </c>
      <c r="P374" s="165">
        <v>0</v>
      </c>
      <c r="Q374" s="165">
        <f>ROUND(E374*P374,2)</f>
        <v>0</v>
      </c>
      <c r="R374" s="164"/>
      <c r="S374" s="164" t="s">
        <v>209</v>
      </c>
      <c r="T374" s="164" t="s">
        <v>197</v>
      </c>
      <c r="U374" s="164">
        <v>0</v>
      </c>
      <c r="V374" s="164">
        <f>ROUND(E374*U374,2)</f>
        <v>0</v>
      </c>
      <c r="W374" s="164"/>
      <c r="X374" s="164" t="s">
        <v>218</v>
      </c>
      <c r="Y374" s="164" t="s">
        <v>199</v>
      </c>
      <c r="Z374" s="166"/>
      <c r="AA374" s="166"/>
      <c r="AB374" s="166"/>
      <c r="AC374" s="166"/>
      <c r="AD374" s="166"/>
      <c r="AE374" s="166"/>
      <c r="AF374" s="166"/>
      <c r="AG374" s="166" t="s">
        <v>219</v>
      </c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</row>
    <row r="375" spans="1:60" ht="12.4" customHeight="1" outlineLevel="2">
      <c r="A375" s="167"/>
      <c r="B375" s="168"/>
      <c r="C375" s="238" t="s">
        <v>1403</v>
      </c>
      <c r="D375" s="238"/>
      <c r="E375" s="238"/>
      <c r="F375" s="238"/>
      <c r="G375" s="238"/>
      <c r="H375" s="164"/>
      <c r="I375" s="164"/>
      <c r="J375" s="164"/>
      <c r="K375" s="164"/>
      <c r="L375" s="164"/>
      <c r="M375" s="164"/>
      <c r="N375" s="165"/>
      <c r="O375" s="165"/>
      <c r="P375" s="165"/>
      <c r="Q375" s="165"/>
      <c r="R375" s="164"/>
      <c r="S375" s="164"/>
      <c r="T375" s="164"/>
      <c r="U375" s="164"/>
      <c r="V375" s="164"/>
      <c r="W375" s="164"/>
      <c r="X375" s="164"/>
      <c r="Y375" s="164"/>
      <c r="Z375" s="166"/>
      <c r="AA375" s="166"/>
      <c r="AB375" s="166"/>
      <c r="AC375" s="166"/>
      <c r="AD375" s="166"/>
      <c r="AE375" s="166"/>
      <c r="AF375" s="166"/>
      <c r="AG375" s="166" t="s">
        <v>202</v>
      </c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</row>
    <row r="376" spans="1:60" ht="12.75" outlineLevel="1">
      <c r="A376" s="170">
        <v>112</v>
      </c>
      <c r="B376" s="171" t="s">
        <v>1604</v>
      </c>
      <c r="C376" s="172" t="s">
        <v>1605</v>
      </c>
      <c r="D376" s="173" t="s">
        <v>24</v>
      </c>
      <c r="E376" s="174">
        <v>2820</v>
      </c>
      <c r="F376" s="175"/>
      <c r="G376" s="176">
        <f>ROUND(E376*F376,2)</f>
        <v>0</v>
      </c>
      <c r="H376" s="163">
        <v>0</v>
      </c>
      <c r="I376" s="164">
        <f>ROUND(E376*H376,2)</f>
        <v>0</v>
      </c>
      <c r="J376" s="163">
        <v>1.2</v>
      </c>
      <c r="K376" s="164">
        <f>ROUND(E376*J376,2)</f>
        <v>3384</v>
      </c>
      <c r="L376" s="164">
        <v>21</v>
      </c>
      <c r="M376" s="164">
        <f>G376*(1+L376/100)</f>
        <v>0</v>
      </c>
      <c r="N376" s="165">
        <v>0</v>
      </c>
      <c r="O376" s="165">
        <f>ROUND(E376*N376,2)</f>
        <v>0</v>
      </c>
      <c r="P376" s="165">
        <v>0</v>
      </c>
      <c r="Q376" s="165">
        <f>ROUND(E376*P376,2)</f>
        <v>0</v>
      </c>
      <c r="R376" s="164"/>
      <c r="S376" s="164" t="s">
        <v>196</v>
      </c>
      <c r="T376" s="164" t="s">
        <v>196</v>
      </c>
      <c r="U376" s="164">
        <v>0</v>
      </c>
      <c r="V376" s="164">
        <f>ROUND(E376*U376,2)</f>
        <v>0</v>
      </c>
      <c r="W376" s="164"/>
      <c r="X376" s="164" t="s">
        <v>660</v>
      </c>
      <c r="Y376" s="164" t="s">
        <v>199</v>
      </c>
      <c r="Z376" s="166"/>
      <c r="AA376" s="166"/>
      <c r="AB376" s="166"/>
      <c r="AC376" s="166"/>
      <c r="AD376" s="166"/>
      <c r="AE376" s="166"/>
      <c r="AF376" s="166"/>
      <c r="AG376" s="166" t="s">
        <v>661</v>
      </c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</row>
    <row r="377" spans="1:33" ht="12.75">
      <c r="A377" s="147" t="s">
        <v>191</v>
      </c>
      <c r="B377" s="148" t="s">
        <v>137</v>
      </c>
      <c r="C377" s="149" t="s">
        <v>138</v>
      </c>
      <c r="D377" s="150"/>
      <c r="E377" s="151"/>
      <c r="F377" s="152"/>
      <c r="G377" s="153">
        <f>SUMIF(AG378:AG382,"&lt;&gt;NOR",G378:G382)</f>
        <v>0</v>
      </c>
      <c r="H377" s="154"/>
      <c r="I377" s="154">
        <f>SUM(I378:I382)</f>
        <v>0</v>
      </c>
      <c r="J377" s="154"/>
      <c r="K377" s="154">
        <f>SUM(K378:K382)</f>
        <v>9283.95</v>
      </c>
      <c r="L377" s="154"/>
      <c r="M377" s="154">
        <f>SUM(M378:M382)</f>
        <v>0</v>
      </c>
      <c r="N377" s="155"/>
      <c r="O377" s="155">
        <f>SUM(O378:O382)</f>
        <v>0</v>
      </c>
      <c r="P377" s="155"/>
      <c r="Q377" s="155">
        <f>SUM(Q378:Q382)</f>
        <v>0</v>
      </c>
      <c r="R377" s="154"/>
      <c r="S377" s="154"/>
      <c r="T377" s="154"/>
      <c r="U377" s="154"/>
      <c r="V377" s="154">
        <f>SUM(V378:V382)</f>
        <v>0</v>
      </c>
      <c r="W377" s="154"/>
      <c r="X377" s="154"/>
      <c r="Y377" s="154"/>
      <c r="AG377" s="1" t="s">
        <v>192</v>
      </c>
    </row>
    <row r="378" spans="1:60" ht="33.75" outlineLevel="1">
      <c r="A378" s="156">
        <v>113</v>
      </c>
      <c r="B378" s="157" t="s">
        <v>1606</v>
      </c>
      <c r="C378" s="158" t="s">
        <v>1607</v>
      </c>
      <c r="D378" s="159" t="s">
        <v>275</v>
      </c>
      <c r="E378" s="160">
        <v>1</v>
      </c>
      <c r="F378" s="161"/>
      <c r="G378" s="162">
        <f>ROUND(E378*F378,2)</f>
        <v>0</v>
      </c>
      <c r="H378" s="163">
        <v>0</v>
      </c>
      <c r="I378" s="164">
        <f>ROUND(E378*H378,2)</f>
        <v>0</v>
      </c>
      <c r="J378" s="163">
        <v>2500</v>
      </c>
      <c r="K378" s="164">
        <f>ROUND(E378*J378,2)</f>
        <v>2500</v>
      </c>
      <c r="L378" s="164">
        <v>21</v>
      </c>
      <c r="M378" s="164">
        <f>G378*(1+L378/100)</f>
        <v>0</v>
      </c>
      <c r="N378" s="165">
        <v>0</v>
      </c>
      <c r="O378" s="165">
        <f>ROUND(E378*N378,2)</f>
        <v>0</v>
      </c>
      <c r="P378" s="165">
        <v>0</v>
      </c>
      <c r="Q378" s="165">
        <f>ROUND(E378*P378,2)</f>
        <v>0</v>
      </c>
      <c r="R378" s="164"/>
      <c r="S378" s="164" t="s">
        <v>209</v>
      </c>
      <c r="T378" s="164" t="s">
        <v>197</v>
      </c>
      <c r="U378" s="164">
        <v>0</v>
      </c>
      <c r="V378" s="164">
        <f>ROUND(E378*U378,2)</f>
        <v>0</v>
      </c>
      <c r="W378" s="164"/>
      <c r="X378" s="164" t="s">
        <v>218</v>
      </c>
      <c r="Y378" s="164" t="s">
        <v>199</v>
      </c>
      <c r="Z378" s="166"/>
      <c r="AA378" s="166"/>
      <c r="AB378" s="166"/>
      <c r="AC378" s="166"/>
      <c r="AD378" s="166"/>
      <c r="AE378" s="166"/>
      <c r="AF378" s="166"/>
      <c r="AG378" s="166" t="s">
        <v>219</v>
      </c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</row>
    <row r="379" spans="1:60" ht="12.75" outlineLevel="2">
      <c r="A379" s="167"/>
      <c r="B379" s="168"/>
      <c r="C379" s="185" t="s">
        <v>1608</v>
      </c>
      <c r="D379" s="186"/>
      <c r="E379" s="187">
        <v>1</v>
      </c>
      <c r="F379" s="164"/>
      <c r="G379" s="164"/>
      <c r="H379" s="164"/>
      <c r="I379" s="164"/>
      <c r="J379" s="164"/>
      <c r="K379" s="164"/>
      <c r="L379" s="164"/>
      <c r="M379" s="164"/>
      <c r="N379" s="165"/>
      <c r="O379" s="165"/>
      <c r="P379" s="165"/>
      <c r="Q379" s="165"/>
      <c r="R379" s="164"/>
      <c r="S379" s="164"/>
      <c r="T379" s="164"/>
      <c r="U379" s="164"/>
      <c r="V379" s="164"/>
      <c r="W379" s="164"/>
      <c r="X379" s="164"/>
      <c r="Y379" s="164"/>
      <c r="Z379" s="166"/>
      <c r="AA379" s="166"/>
      <c r="AB379" s="166"/>
      <c r="AC379" s="166"/>
      <c r="AD379" s="166"/>
      <c r="AE379" s="166"/>
      <c r="AF379" s="166"/>
      <c r="AG379" s="166" t="s">
        <v>228</v>
      </c>
      <c r="AH379" s="166">
        <v>0</v>
      </c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</row>
    <row r="380" spans="1:60" ht="22.5" outlineLevel="1">
      <c r="A380" s="156">
        <v>114</v>
      </c>
      <c r="B380" s="157" t="s">
        <v>1609</v>
      </c>
      <c r="C380" s="158" t="s">
        <v>1610</v>
      </c>
      <c r="D380" s="159" t="s">
        <v>295</v>
      </c>
      <c r="E380" s="160">
        <v>6.94</v>
      </c>
      <c r="F380" s="161"/>
      <c r="G380" s="162">
        <f>ROUND(E380*F380,2)</f>
        <v>0</v>
      </c>
      <c r="H380" s="163">
        <v>0</v>
      </c>
      <c r="I380" s="164">
        <f>ROUND(E380*H380,2)</f>
        <v>0</v>
      </c>
      <c r="J380" s="163">
        <v>950</v>
      </c>
      <c r="K380" s="164">
        <f>ROUND(E380*J380,2)</f>
        <v>6593</v>
      </c>
      <c r="L380" s="164">
        <v>21</v>
      </c>
      <c r="M380" s="164">
        <f>G380*(1+L380/100)</f>
        <v>0</v>
      </c>
      <c r="N380" s="165">
        <v>0</v>
      </c>
      <c r="O380" s="165">
        <f>ROUND(E380*N380,2)</f>
        <v>0</v>
      </c>
      <c r="P380" s="165">
        <v>0</v>
      </c>
      <c r="Q380" s="165">
        <f>ROUND(E380*P380,2)</f>
        <v>0</v>
      </c>
      <c r="R380" s="164"/>
      <c r="S380" s="164" t="s">
        <v>209</v>
      </c>
      <c r="T380" s="164" t="s">
        <v>197</v>
      </c>
      <c r="U380" s="164">
        <v>0</v>
      </c>
      <c r="V380" s="164">
        <f>ROUND(E380*U380,2)</f>
        <v>0</v>
      </c>
      <c r="W380" s="164"/>
      <c r="X380" s="164" t="s">
        <v>218</v>
      </c>
      <c r="Y380" s="164" t="s">
        <v>199</v>
      </c>
      <c r="Z380" s="166"/>
      <c r="AA380" s="166"/>
      <c r="AB380" s="166"/>
      <c r="AC380" s="166"/>
      <c r="AD380" s="166"/>
      <c r="AE380" s="166"/>
      <c r="AF380" s="166"/>
      <c r="AG380" s="166" t="s">
        <v>219</v>
      </c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</row>
    <row r="381" spans="1:60" ht="12.75" outlineLevel="2">
      <c r="A381" s="167"/>
      <c r="B381" s="168"/>
      <c r="C381" s="185" t="s">
        <v>1611</v>
      </c>
      <c r="D381" s="186"/>
      <c r="E381" s="187">
        <v>6.94</v>
      </c>
      <c r="F381" s="164"/>
      <c r="G381" s="164"/>
      <c r="H381" s="164"/>
      <c r="I381" s="164"/>
      <c r="J381" s="164"/>
      <c r="K381" s="164"/>
      <c r="L381" s="164"/>
      <c r="M381" s="164"/>
      <c r="N381" s="165"/>
      <c r="O381" s="165"/>
      <c r="P381" s="165"/>
      <c r="Q381" s="165"/>
      <c r="R381" s="164"/>
      <c r="S381" s="164"/>
      <c r="T381" s="164"/>
      <c r="U381" s="164"/>
      <c r="V381" s="164"/>
      <c r="W381" s="164"/>
      <c r="X381" s="164"/>
      <c r="Y381" s="164"/>
      <c r="Z381" s="166"/>
      <c r="AA381" s="166"/>
      <c r="AB381" s="166"/>
      <c r="AC381" s="166"/>
      <c r="AD381" s="166"/>
      <c r="AE381" s="166"/>
      <c r="AF381" s="166"/>
      <c r="AG381" s="166" t="s">
        <v>228</v>
      </c>
      <c r="AH381" s="166">
        <v>0</v>
      </c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</row>
    <row r="382" spans="1:60" ht="12.75" outlineLevel="1">
      <c r="A382" s="170">
        <v>115</v>
      </c>
      <c r="B382" s="171" t="s">
        <v>1612</v>
      </c>
      <c r="C382" s="172" t="s">
        <v>1613</v>
      </c>
      <c r="D382" s="173" t="s">
        <v>24</v>
      </c>
      <c r="E382" s="174">
        <v>90.93</v>
      </c>
      <c r="F382" s="175"/>
      <c r="G382" s="176">
        <f>ROUND(E382*F382,2)</f>
        <v>0</v>
      </c>
      <c r="H382" s="163">
        <v>0</v>
      </c>
      <c r="I382" s="164">
        <f>ROUND(E382*H382,2)</f>
        <v>0</v>
      </c>
      <c r="J382" s="163">
        <v>2.1</v>
      </c>
      <c r="K382" s="164">
        <f>ROUND(E382*J382,2)</f>
        <v>190.95</v>
      </c>
      <c r="L382" s="164">
        <v>21</v>
      </c>
      <c r="M382" s="164">
        <f>G382*(1+L382/100)</f>
        <v>0</v>
      </c>
      <c r="N382" s="165">
        <v>0</v>
      </c>
      <c r="O382" s="165">
        <f>ROUND(E382*N382,2)</f>
        <v>0</v>
      </c>
      <c r="P382" s="165">
        <v>0</v>
      </c>
      <c r="Q382" s="165">
        <f>ROUND(E382*P382,2)</f>
        <v>0</v>
      </c>
      <c r="R382" s="164"/>
      <c r="S382" s="164" t="s">
        <v>196</v>
      </c>
      <c r="T382" s="164" t="s">
        <v>196</v>
      </c>
      <c r="U382" s="164">
        <v>0</v>
      </c>
      <c r="V382" s="164">
        <f>ROUND(E382*U382,2)</f>
        <v>0</v>
      </c>
      <c r="W382" s="164"/>
      <c r="X382" s="164" t="s">
        <v>660</v>
      </c>
      <c r="Y382" s="164" t="s">
        <v>199</v>
      </c>
      <c r="Z382" s="166"/>
      <c r="AA382" s="166"/>
      <c r="AB382" s="166"/>
      <c r="AC382" s="166"/>
      <c r="AD382" s="166"/>
      <c r="AE382" s="166"/>
      <c r="AF382" s="166"/>
      <c r="AG382" s="166" t="s">
        <v>661</v>
      </c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</row>
    <row r="383" spans="1:33" ht="12.75">
      <c r="A383" s="147" t="s">
        <v>191</v>
      </c>
      <c r="B383" s="148" t="s">
        <v>139</v>
      </c>
      <c r="C383" s="149" t="s">
        <v>140</v>
      </c>
      <c r="D383" s="150"/>
      <c r="E383" s="151"/>
      <c r="F383" s="152"/>
      <c r="G383" s="153">
        <f>SUMIF(AG384:AG396,"&lt;&gt;NOR",G384:G396)</f>
        <v>0</v>
      </c>
      <c r="H383" s="154"/>
      <c r="I383" s="154">
        <f>SUM(I384:I396)</f>
        <v>78882.8</v>
      </c>
      <c r="J383" s="154"/>
      <c r="K383" s="154">
        <f>SUM(K384:K396)</f>
        <v>92206.09</v>
      </c>
      <c r="L383" s="154"/>
      <c r="M383" s="154">
        <f>SUM(M384:M396)</f>
        <v>0</v>
      </c>
      <c r="N383" s="155"/>
      <c r="O383" s="155">
        <f>SUM(O384:O396)</f>
        <v>2.5</v>
      </c>
      <c r="P383" s="155"/>
      <c r="Q383" s="155">
        <f>SUM(Q384:Q396)</f>
        <v>0</v>
      </c>
      <c r="R383" s="154"/>
      <c r="S383" s="154"/>
      <c r="T383" s="154"/>
      <c r="U383" s="154"/>
      <c r="V383" s="154">
        <f>SUM(V384:V396)</f>
        <v>140.7</v>
      </c>
      <c r="W383" s="154"/>
      <c r="X383" s="154"/>
      <c r="Y383" s="154"/>
      <c r="AG383" s="1" t="s">
        <v>192</v>
      </c>
    </row>
    <row r="384" spans="1:60" ht="12.75" outlineLevel="1">
      <c r="A384" s="156">
        <v>116</v>
      </c>
      <c r="B384" s="157" t="s">
        <v>1614</v>
      </c>
      <c r="C384" s="158" t="s">
        <v>1615</v>
      </c>
      <c r="D384" s="159" t="s">
        <v>217</v>
      </c>
      <c r="E384" s="160">
        <v>78.66</v>
      </c>
      <c r="F384" s="161"/>
      <c r="G384" s="162">
        <f>ROUND(E384*F384,2)</f>
        <v>0</v>
      </c>
      <c r="H384" s="163">
        <v>25.73</v>
      </c>
      <c r="I384" s="164">
        <f>ROUND(E384*H384,2)</f>
        <v>2023.92</v>
      </c>
      <c r="J384" s="163">
        <v>28.17</v>
      </c>
      <c r="K384" s="164">
        <f>ROUND(E384*J384,2)</f>
        <v>2215.85</v>
      </c>
      <c r="L384" s="164">
        <v>21</v>
      </c>
      <c r="M384" s="164">
        <f>G384*(1+L384/100)</f>
        <v>0</v>
      </c>
      <c r="N384" s="165">
        <v>0.00021</v>
      </c>
      <c r="O384" s="165">
        <f>ROUND(E384*N384,2)</f>
        <v>0.02</v>
      </c>
      <c r="P384" s="165">
        <v>0</v>
      </c>
      <c r="Q384" s="165">
        <f>ROUND(E384*P384,2)</f>
        <v>0</v>
      </c>
      <c r="R384" s="164"/>
      <c r="S384" s="164" t="s">
        <v>196</v>
      </c>
      <c r="T384" s="164" t="s">
        <v>196</v>
      </c>
      <c r="U384" s="164">
        <v>0.05</v>
      </c>
      <c r="V384" s="164">
        <f>ROUND(E384*U384,2)</f>
        <v>3.93</v>
      </c>
      <c r="W384" s="164"/>
      <c r="X384" s="164" t="s">
        <v>218</v>
      </c>
      <c r="Y384" s="164" t="s">
        <v>199</v>
      </c>
      <c r="Z384" s="166"/>
      <c r="AA384" s="166"/>
      <c r="AB384" s="166"/>
      <c r="AC384" s="166"/>
      <c r="AD384" s="166"/>
      <c r="AE384" s="166"/>
      <c r="AF384" s="166"/>
      <c r="AG384" s="166" t="s">
        <v>219</v>
      </c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</row>
    <row r="385" spans="1:60" ht="22.5" outlineLevel="2">
      <c r="A385" s="167"/>
      <c r="B385" s="168"/>
      <c r="C385" s="185" t="s">
        <v>1393</v>
      </c>
      <c r="D385" s="186"/>
      <c r="E385" s="187">
        <v>78.66</v>
      </c>
      <c r="F385" s="164"/>
      <c r="G385" s="164"/>
      <c r="H385" s="164"/>
      <c r="I385" s="164"/>
      <c r="J385" s="164"/>
      <c r="K385" s="164"/>
      <c r="L385" s="164"/>
      <c r="M385" s="164"/>
      <c r="N385" s="165"/>
      <c r="O385" s="165"/>
      <c r="P385" s="165"/>
      <c r="Q385" s="165"/>
      <c r="R385" s="164"/>
      <c r="S385" s="164"/>
      <c r="T385" s="164"/>
      <c r="U385" s="164"/>
      <c r="V385" s="164"/>
      <c r="W385" s="164"/>
      <c r="X385" s="164"/>
      <c r="Y385" s="164"/>
      <c r="Z385" s="166"/>
      <c r="AA385" s="166"/>
      <c r="AB385" s="166"/>
      <c r="AC385" s="166"/>
      <c r="AD385" s="166"/>
      <c r="AE385" s="166"/>
      <c r="AF385" s="166"/>
      <c r="AG385" s="166" t="s">
        <v>228</v>
      </c>
      <c r="AH385" s="166">
        <v>0</v>
      </c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</row>
    <row r="386" spans="1:60" ht="12.75" outlineLevel="1">
      <c r="A386" s="156">
        <v>117</v>
      </c>
      <c r="B386" s="157" t="s">
        <v>1616</v>
      </c>
      <c r="C386" s="158" t="s">
        <v>1617</v>
      </c>
      <c r="D386" s="159" t="s">
        <v>295</v>
      </c>
      <c r="E386" s="160">
        <v>79.1</v>
      </c>
      <c r="F386" s="161"/>
      <c r="G386" s="162">
        <f>ROUND(E386*F386,2)</f>
        <v>0</v>
      </c>
      <c r="H386" s="163">
        <v>15.58</v>
      </c>
      <c r="I386" s="164">
        <f>ROUND(E386*H386,2)</f>
        <v>1232.38</v>
      </c>
      <c r="J386" s="163">
        <v>133.42</v>
      </c>
      <c r="K386" s="164">
        <f>ROUND(E386*J386,2)</f>
        <v>10553.52</v>
      </c>
      <c r="L386" s="164">
        <v>21</v>
      </c>
      <c r="M386" s="164">
        <f>G386*(1+L386/100)</f>
        <v>0</v>
      </c>
      <c r="N386" s="165">
        <v>0.00032</v>
      </c>
      <c r="O386" s="165">
        <f>ROUND(E386*N386,2)</f>
        <v>0.03</v>
      </c>
      <c r="P386" s="165">
        <v>0</v>
      </c>
      <c r="Q386" s="165">
        <f>ROUND(E386*P386,2)</f>
        <v>0</v>
      </c>
      <c r="R386" s="164"/>
      <c r="S386" s="164" t="s">
        <v>196</v>
      </c>
      <c r="T386" s="164" t="s">
        <v>196</v>
      </c>
      <c r="U386" s="164">
        <v>0.23600000000000002</v>
      </c>
      <c r="V386" s="164">
        <f>ROUND(E386*U386,2)</f>
        <v>18.67</v>
      </c>
      <c r="W386" s="164"/>
      <c r="X386" s="164" t="s">
        <v>218</v>
      </c>
      <c r="Y386" s="164" t="s">
        <v>199</v>
      </c>
      <c r="Z386" s="166"/>
      <c r="AA386" s="166"/>
      <c r="AB386" s="166"/>
      <c r="AC386" s="166"/>
      <c r="AD386" s="166"/>
      <c r="AE386" s="166"/>
      <c r="AF386" s="166"/>
      <c r="AG386" s="166" t="s">
        <v>219</v>
      </c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</row>
    <row r="387" spans="1:60" ht="12.75" outlineLevel="2">
      <c r="A387" s="167"/>
      <c r="B387" s="168"/>
      <c r="C387" s="185" t="s">
        <v>1618</v>
      </c>
      <c r="D387" s="186"/>
      <c r="E387" s="187">
        <v>79.1</v>
      </c>
      <c r="F387" s="164"/>
      <c r="G387" s="164"/>
      <c r="H387" s="164"/>
      <c r="I387" s="164"/>
      <c r="J387" s="164"/>
      <c r="K387" s="164"/>
      <c r="L387" s="164"/>
      <c r="M387" s="164"/>
      <c r="N387" s="165"/>
      <c r="O387" s="165"/>
      <c r="P387" s="165"/>
      <c r="Q387" s="165"/>
      <c r="R387" s="164"/>
      <c r="S387" s="164"/>
      <c r="T387" s="164"/>
      <c r="U387" s="164"/>
      <c r="V387" s="164"/>
      <c r="W387" s="164"/>
      <c r="X387" s="164"/>
      <c r="Y387" s="164"/>
      <c r="Z387" s="166"/>
      <c r="AA387" s="166"/>
      <c r="AB387" s="166"/>
      <c r="AC387" s="166"/>
      <c r="AD387" s="166"/>
      <c r="AE387" s="166"/>
      <c r="AF387" s="166"/>
      <c r="AG387" s="166" t="s">
        <v>228</v>
      </c>
      <c r="AH387" s="166">
        <v>0</v>
      </c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</row>
    <row r="388" spans="1:60" ht="12.75" outlineLevel="1">
      <c r="A388" s="170">
        <v>118</v>
      </c>
      <c r="B388" s="171" t="s">
        <v>1619</v>
      </c>
      <c r="C388" s="172" t="s">
        <v>1620</v>
      </c>
      <c r="D388" s="173" t="s">
        <v>295</v>
      </c>
      <c r="E388" s="174">
        <v>79.1</v>
      </c>
      <c r="F388" s="175"/>
      <c r="G388" s="176">
        <f>ROUND(E388*F388,2)</f>
        <v>0</v>
      </c>
      <c r="H388" s="163">
        <v>5.66</v>
      </c>
      <c r="I388" s="164">
        <f>ROUND(E388*H388,2)</f>
        <v>447.71</v>
      </c>
      <c r="J388" s="163">
        <v>99.34</v>
      </c>
      <c r="K388" s="164">
        <f>ROUND(E388*J388,2)</f>
        <v>7857.79</v>
      </c>
      <c r="L388" s="164">
        <v>21</v>
      </c>
      <c r="M388" s="164">
        <f>G388*(1+L388/100)</f>
        <v>0</v>
      </c>
      <c r="N388" s="165">
        <v>0</v>
      </c>
      <c r="O388" s="165">
        <f>ROUND(E388*N388,2)</f>
        <v>0</v>
      </c>
      <c r="P388" s="165">
        <v>0</v>
      </c>
      <c r="Q388" s="165">
        <f>ROUND(E388*P388,2)</f>
        <v>0</v>
      </c>
      <c r="R388" s="164"/>
      <c r="S388" s="164" t="s">
        <v>196</v>
      </c>
      <c r="T388" s="164" t="s">
        <v>196</v>
      </c>
      <c r="U388" s="164">
        <v>0.154</v>
      </c>
      <c r="V388" s="164">
        <f>ROUND(E388*U388,2)</f>
        <v>12.18</v>
      </c>
      <c r="W388" s="164"/>
      <c r="X388" s="164" t="s">
        <v>218</v>
      </c>
      <c r="Y388" s="164" t="s">
        <v>199</v>
      </c>
      <c r="Z388" s="166"/>
      <c r="AA388" s="166"/>
      <c r="AB388" s="166"/>
      <c r="AC388" s="166"/>
      <c r="AD388" s="166"/>
      <c r="AE388" s="166"/>
      <c r="AF388" s="166"/>
      <c r="AG388" s="166" t="s">
        <v>219</v>
      </c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</row>
    <row r="389" spans="1:60" ht="12.75" outlineLevel="1">
      <c r="A389" s="156">
        <v>119</v>
      </c>
      <c r="B389" s="157" t="s">
        <v>1621</v>
      </c>
      <c r="C389" s="158" t="s">
        <v>1622</v>
      </c>
      <c r="D389" s="159" t="s">
        <v>217</v>
      </c>
      <c r="E389" s="160">
        <v>78.66</v>
      </c>
      <c r="F389" s="161"/>
      <c r="G389" s="162">
        <f>ROUND(E389*F389,2)</f>
        <v>0</v>
      </c>
      <c r="H389" s="163">
        <v>211.81</v>
      </c>
      <c r="I389" s="164">
        <f>ROUND(E389*H389,2)</f>
        <v>16660.97</v>
      </c>
      <c r="J389" s="163">
        <v>759.19</v>
      </c>
      <c r="K389" s="164">
        <f>ROUND(E389*J389,2)</f>
        <v>59717.89</v>
      </c>
      <c r="L389" s="164">
        <v>21</v>
      </c>
      <c r="M389" s="164">
        <f>G389*(1+L389/100)</f>
        <v>0</v>
      </c>
      <c r="N389" s="165">
        <v>0.00693</v>
      </c>
      <c r="O389" s="165">
        <f>ROUND(E389*N389,2)</f>
        <v>0.55</v>
      </c>
      <c r="P389" s="165">
        <v>0</v>
      </c>
      <c r="Q389" s="165">
        <f>ROUND(E389*P389,2)</f>
        <v>0</v>
      </c>
      <c r="R389" s="164"/>
      <c r="S389" s="164" t="s">
        <v>196</v>
      </c>
      <c r="T389" s="164" t="s">
        <v>196</v>
      </c>
      <c r="U389" s="164">
        <v>1.3466</v>
      </c>
      <c r="V389" s="164">
        <f>ROUND(E389*U389,2)</f>
        <v>105.92</v>
      </c>
      <c r="W389" s="164"/>
      <c r="X389" s="164" t="s">
        <v>218</v>
      </c>
      <c r="Y389" s="164" t="s">
        <v>199</v>
      </c>
      <c r="Z389" s="166"/>
      <c r="AA389" s="166"/>
      <c r="AB389" s="166"/>
      <c r="AC389" s="166"/>
      <c r="AD389" s="166"/>
      <c r="AE389" s="166"/>
      <c r="AF389" s="166"/>
      <c r="AG389" s="166" t="s">
        <v>219</v>
      </c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</row>
    <row r="390" spans="1:60" ht="22.5" outlineLevel="2">
      <c r="A390" s="167"/>
      <c r="B390" s="168"/>
      <c r="C390" s="185" t="s">
        <v>1393</v>
      </c>
      <c r="D390" s="186"/>
      <c r="E390" s="187">
        <v>78.66</v>
      </c>
      <c r="F390" s="164"/>
      <c r="G390" s="164"/>
      <c r="H390" s="164"/>
      <c r="I390" s="164"/>
      <c r="J390" s="164"/>
      <c r="K390" s="164"/>
      <c r="L390" s="164"/>
      <c r="M390" s="164"/>
      <c r="N390" s="165"/>
      <c r="O390" s="165"/>
      <c r="P390" s="165"/>
      <c r="Q390" s="165"/>
      <c r="R390" s="164"/>
      <c r="S390" s="164"/>
      <c r="T390" s="164"/>
      <c r="U390" s="164"/>
      <c r="V390" s="164"/>
      <c r="W390" s="164"/>
      <c r="X390" s="164"/>
      <c r="Y390" s="164"/>
      <c r="Z390" s="166"/>
      <c r="AA390" s="166"/>
      <c r="AB390" s="166"/>
      <c r="AC390" s="166"/>
      <c r="AD390" s="166"/>
      <c r="AE390" s="166"/>
      <c r="AF390" s="166"/>
      <c r="AG390" s="166" t="s">
        <v>228</v>
      </c>
      <c r="AH390" s="166">
        <v>0</v>
      </c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</row>
    <row r="391" spans="1:60" ht="22.5" outlineLevel="1">
      <c r="A391" s="156">
        <v>120</v>
      </c>
      <c r="B391" s="157" t="s">
        <v>1623</v>
      </c>
      <c r="C391" s="158" t="s">
        <v>1624</v>
      </c>
      <c r="D391" s="159" t="s">
        <v>217</v>
      </c>
      <c r="E391" s="160">
        <v>0.5</v>
      </c>
      <c r="F391" s="161"/>
      <c r="G391" s="162">
        <f>ROUND(E391*F391,2)</f>
        <v>0</v>
      </c>
      <c r="H391" s="163">
        <v>685.55</v>
      </c>
      <c r="I391" s="164">
        <f>ROUND(E391*H391,2)</f>
        <v>342.78</v>
      </c>
      <c r="J391" s="163">
        <v>842.61</v>
      </c>
      <c r="K391" s="164">
        <f>ROUND(E391*J391,2)</f>
        <v>421.31</v>
      </c>
      <c r="L391" s="164">
        <v>21</v>
      </c>
      <c r="M391" s="164">
        <f>G391*(1+L391/100)</f>
        <v>0</v>
      </c>
      <c r="N391" s="165">
        <v>0.07614</v>
      </c>
      <c r="O391" s="165">
        <f>ROUND(E391*N391,2)</f>
        <v>0.04</v>
      </c>
      <c r="P391" s="165">
        <v>0</v>
      </c>
      <c r="Q391" s="165">
        <f>ROUND(E391*P391,2)</f>
        <v>0</v>
      </c>
      <c r="R391" s="164"/>
      <c r="S391" s="164" t="s">
        <v>196</v>
      </c>
      <c r="T391" s="164" t="s">
        <v>1263</v>
      </c>
      <c r="U391" s="164">
        <v>0</v>
      </c>
      <c r="V391" s="164">
        <f>ROUND(E391*U391,2)</f>
        <v>0</v>
      </c>
      <c r="W391" s="164"/>
      <c r="X391" s="164" t="s">
        <v>800</v>
      </c>
      <c r="Y391" s="164" t="s">
        <v>199</v>
      </c>
      <c r="Z391" s="166"/>
      <c r="AA391" s="166"/>
      <c r="AB391" s="166"/>
      <c r="AC391" s="166"/>
      <c r="AD391" s="166"/>
      <c r="AE391" s="166"/>
      <c r="AF391" s="166"/>
      <c r="AG391" s="166" t="s">
        <v>801</v>
      </c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</row>
    <row r="392" spans="1:60" ht="12.75" outlineLevel="2">
      <c r="A392" s="167"/>
      <c r="B392" s="168"/>
      <c r="C392" s="185" t="s">
        <v>1625</v>
      </c>
      <c r="D392" s="186"/>
      <c r="E392" s="187">
        <v>0.5</v>
      </c>
      <c r="F392" s="164"/>
      <c r="G392" s="164"/>
      <c r="H392" s="164"/>
      <c r="I392" s="164"/>
      <c r="J392" s="164"/>
      <c r="K392" s="164"/>
      <c r="L392" s="164"/>
      <c r="M392" s="164"/>
      <c r="N392" s="165"/>
      <c r="O392" s="165"/>
      <c r="P392" s="165"/>
      <c r="Q392" s="165"/>
      <c r="R392" s="164"/>
      <c r="S392" s="164"/>
      <c r="T392" s="164"/>
      <c r="U392" s="164"/>
      <c r="V392" s="164"/>
      <c r="W392" s="164"/>
      <c r="X392" s="164"/>
      <c r="Y392" s="164"/>
      <c r="Z392" s="166"/>
      <c r="AA392" s="166"/>
      <c r="AB392" s="166"/>
      <c r="AC392" s="166"/>
      <c r="AD392" s="166"/>
      <c r="AE392" s="166"/>
      <c r="AF392" s="166"/>
      <c r="AG392" s="166" t="s">
        <v>228</v>
      </c>
      <c r="AH392" s="166">
        <v>0</v>
      </c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</row>
    <row r="393" spans="1:60" ht="12.75" outlineLevel="1">
      <c r="A393" s="156">
        <v>121</v>
      </c>
      <c r="B393" s="157" t="s">
        <v>1626</v>
      </c>
      <c r="C393" s="158" t="s">
        <v>1627</v>
      </c>
      <c r="D393" s="159" t="s">
        <v>217</v>
      </c>
      <c r="E393" s="160">
        <v>96.9584</v>
      </c>
      <c r="F393" s="161"/>
      <c r="G393" s="162">
        <f>ROUND(E393*F393,2)</f>
        <v>0</v>
      </c>
      <c r="H393" s="163">
        <v>600</v>
      </c>
      <c r="I393" s="164">
        <f>ROUND(E393*H393,2)</f>
        <v>58175.04</v>
      </c>
      <c r="J393" s="163">
        <v>0</v>
      </c>
      <c r="K393" s="164">
        <f>ROUND(E393*J393,2)</f>
        <v>0</v>
      </c>
      <c r="L393" s="164">
        <v>21</v>
      </c>
      <c r="M393" s="164">
        <f>G393*(1+L393/100)</f>
        <v>0</v>
      </c>
      <c r="N393" s="165">
        <v>0.019200000000000002</v>
      </c>
      <c r="O393" s="165">
        <f>ROUND(E393*N393,2)</f>
        <v>1.86</v>
      </c>
      <c r="P393" s="165">
        <v>0</v>
      </c>
      <c r="Q393" s="165">
        <f>ROUND(E393*P393,2)</f>
        <v>0</v>
      </c>
      <c r="R393" s="164" t="s">
        <v>280</v>
      </c>
      <c r="S393" s="164" t="s">
        <v>196</v>
      </c>
      <c r="T393" s="164" t="s">
        <v>197</v>
      </c>
      <c r="U393" s="164">
        <v>0</v>
      </c>
      <c r="V393" s="164">
        <f>ROUND(E393*U393,2)</f>
        <v>0</v>
      </c>
      <c r="W393" s="164"/>
      <c r="X393" s="164" t="s">
        <v>281</v>
      </c>
      <c r="Y393" s="164" t="s">
        <v>199</v>
      </c>
      <c r="Z393" s="166"/>
      <c r="AA393" s="166"/>
      <c r="AB393" s="166"/>
      <c r="AC393" s="166"/>
      <c r="AD393" s="166"/>
      <c r="AE393" s="166"/>
      <c r="AF393" s="166"/>
      <c r="AG393" s="166" t="s">
        <v>282</v>
      </c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</row>
    <row r="394" spans="1:60" ht="12.75" outlineLevel="2">
      <c r="A394" s="167"/>
      <c r="B394" s="168"/>
      <c r="C394" s="185" t="s">
        <v>1628</v>
      </c>
      <c r="D394" s="186"/>
      <c r="E394" s="187">
        <v>88.0992</v>
      </c>
      <c r="F394" s="164"/>
      <c r="G394" s="164"/>
      <c r="H394" s="164"/>
      <c r="I394" s="164"/>
      <c r="J394" s="164"/>
      <c r="K394" s="164"/>
      <c r="L394" s="164"/>
      <c r="M394" s="164"/>
      <c r="N394" s="165"/>
      <c r="O394" s="165"/>
      <c r="P394" s="165"/>
      <c r="Q394" s="165"/>
      <c r="R394" s="164"/>
      <c r="S394" s="164"/>
      <c r="T394" s="164"/>
      <c r="U394" s="164"/>
      <c r="V394" s="164"/>
      <c r="W394" s="164"/>
      <c r="X394" s="164"/>
      <c r="Y394" s="164"/>
      <c r="Z394" s="166"/>
      <c r="AA394" s="166"/>
      <c r="AB394" s="166"/>
      <c r="AC394" s="166"/>
      <c r="AD394" s="166"/>
      <c r="AE394" s="166"/>
      <c r="AF394" s="166"/>
      <c r="AG394" s="166" t="s">
        <v>228</v>
      </c>
      <c r="AH394" s="166">
        <v>0</v>
      </c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</row>
    <row r="395" spans="1:60" ht="12.75" outlineLevel="3">
      <c r="A395" s="167"/>
      <c r="B395" s="168"/>
      <c r="C395" s="185" t="s">
        <v>1629</v>
      </c>
      <c r="D395" s="186"/>
      <c r="E395" s="187">
        <v>8.8592</v>
      </c>
      <c r="F395" s="164"/>
      <c r="G395" s="164"/>
      <c r="H395" s="164"/>
      <c r="I395" s="164"/>
      <c r="J395" s="164"/>
      <c r="K395" s="164"/>
      <c r="L395" s="164"/>
      <c r="M395" s="164"/>
      <c r="N395" s="165"/>
      <c r="O395" s="165"/>
      <c r="P395" s="165"/>
      <c r="Q395" s="165"/>
      <c r="R395" s="164"/>
      <c r="S395" s="164"/>
      <c r="T395" s="164"/>
      <c r="U395" s="164"/>
      <c r="V395" s="164"/>
      <c r="W395" s="164"/>
      <c r="X395" s="164"/>
      <c r="Y395" s="164"/>
      <c r="Z395" s="166"/>
      <c r="AA395" s="166"/>
      <c r="AB395" s="166"/>
      <c r="AC395" s="166"/>
      <c r="AD395" s="166"/>
      <c r="AE395" s="166"/>
      <c r="AF395" s="166"/>
      <c r="AG395" s="166" t="s">
        <v>228</v>
      </c>
      <c r="AH395" s="166">
        <v>0</v>
      </c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</row>
    <row r="396" spans="1:60" ht="12.75" outlineLevel="1">
      <c r="A396" s="170">
        <v>122</v>
      </c>
      <c r="B396" s="171" t="s">
        <v>1630</v>
      </c>
      <c r="C396" s="172" t="s">
        <v>1631</v>
      </c>
      <c r="D396" s="173" t="s">
        <v>24</v>
      </c>
      <c r="E396" s="174">
        <v>1588.8507</v>
      </c>
      <c r="F396" s="175"/>
      <c r="G396" s="176">
        <f>ROUND(E396*F396,2)</f>
        <v>0</v>
      </c>
      <c r="H396" s="163">
        <v>0</v>
      </c>
      <c r="I396" s="164">
        <f>ROUND(E396*H396,2)</f>
        <v>0</v>
      </c>
      <c r="J396" s="163">
        <v>7.2</v>
      </c>
      <c r="K396" s="164">
        <f>ROUND(E396*J396,2)</f>
        <v>11439.73</v>
      </c>
      <c r="L396" s="164">
        <v>21</v>
      </c>
      <c r="M396" s="164">
        <f>G396*(1+L396/100)</f>
        <v>0</v>
      </c>
      <c r="N396" s="165">
        <v>0</v>
      </c>
      <c r="O396" s="165">
        <f>ROUND(E396*N396,2)</f>
        <v>0</v>
      </c>
      <c r="P396" s="165">
        <v>0</v>
      </c>
      <c r="Q396" s="165">
        <f>ROUND(E396*P396,2)</f>
        <v>0</v>
      </c>
      <c r="R396" s="164"/>
      <c r="S396" s="164" t="s">
        <v>196</v>
      </c>
      <c r="T396" s="164" t="s">
        <v>196</v>
      </c>
      <c r="U396" s="164">
        <v>0</v>
      </c>
      <c r="V396" s="164">
        <f>ROUND(E396*U396,2)</f>
        <v>0</v>
      </c>
      <c r="W396" s="164"/>
      <c r="X396" s="164" t="s">
        <v>660</v>
      </c>
      <c r="Y396" s="164" t="s">
        <v>199</v>
      </c>
      <c r="Z396" s="166"/>
      <c r="AA396" s="166"/>
      <c r="AB396" s="166"/>
      <c r="AC396" s="166"/>
      <c r="AD396" s="166"/>
      <c r="AE396" s="166"/>
      <c r="AF396" s="166"/>
      <c r="AG396" s="166" t="s">
        <v>661</v>
      </c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</row>
    <row r="397" spans="1:33" ht="12.75">
      <c r="A397" s="147" t="s">
        <v>191</v>
      </c>
      <c r="B397" s="148" t="s">
        <v>141</v>
      </c>
      <c r="C397" s="149" t="s">
        <v>142</v>
      </c>
      <c r="D397" s="150"/>
      <c r="E397" s="151"/>
      <c r="F397" s="152"/>
      <c r="G397" s="153">
        <f>SUMIF(AG398:AG411,"&lt;&gt;NOR",G398:G411)</f>
        <v>0</v>
      </c>
      <c r="H397" s="154"/>
      <c r="I397" s="154">
        <f>SUM(I398:I411)</f>
        <v>17433.49</v>
      </c>
      <c r="J397" s="154"/>
      <c r="K397" s="154">
        <f>SUM(K398:K411)</f>
        <v>47960.1</v>
      </c>
      <c r="L397" s="154"/>
      <c r="M397" s="154">
        <f>SUM(M398:M411)</f>
        <v>0</v>
      </c>
      <c r="N397" s="155"/>
      <c r="O397" s="155">
        <f>SUM(O398:O411)</f>
        <v>0.15</v>
      </c>
      <c r="P397" s="155"/>
      <c r="Q397" s="155">
        <f>SUM(Q398:Q411)</f>
        <v>0.22</v>
      </c>
      <c r="R397" s="154"/>
      <c r="S397" s="154"/>
      <c r="T397" s="154"/>
      <c r="U397" s="154"/>
      <c r="V397" s="154">
        <f>SUM(V398:V411)</f>
        <v>58.56</v>
      </c>
      <c r="W397" s="154"/>
      <c r="X397" s="154"/>
      <c r="Y397" s="154"/>
      <c r="AG397" s="1" t="s">
        <v>192</v>
      </c>
    </row>
    <row r="398" spans="1:60" ht="12.75" outlineLevel="1">
      <c r="A398" s="170">
        <v>123</v>
      </c>
      <c r="B398" s="171" t="s">
        <v>1632</v>
      </c>
      <c r="C398" s="172" t="s">
        <v>1633</v>
      </c>
      <c r="D398" s="173" t="s">
        <v>295</v>
      </c>
      <c r="E398" s="174">
        <v>201.93</v>
      </c>
      <c r="F398" s="175"/>
      <c r="G398" s="176">
        <f>ROUND(E398*F398,2)</f>
        <v>0</v>
      </c>
      <c r="H398" s="163">
        <v>0</v>
      </c>
      <c r="I398" s="164">
        <f>ROUND(E398*H398,2)</f>
        <v>0</v>
      </c>
      <c r="J398" s="163">
        <v>15.6</v>
      </c>
      <c r="K398" s="164">
        <f>ROUND(E398*J398,2)</f>
        <v>3150.11</v>
      </c>
      <c r="L398" s="164">
        <v>21</v>
      </c>
      <c r="M398" s="164">
        <f>G398*(1+L398/100)</f>
        <v>0</v>
      </c>
      <c r="N398" s="165">
        <v>0</v>
      </c>
      <c r="O398" s="165">
        <f>ROUND(E398*N398,2)</f>
        <v>0</v>
      </c>
      <c r="P398" s="165">
        <v>8E-05</v>
      </c>
      <c r="Q398" s="165">
        <f>ROUND(E398*P398,2)</f>
        <v>0.02</v>
      </c>
      <c r="R398" s="164"/>
      <c r="S398" s="164" t="s">
        <v>196</v>
      </c>
      <c r="T398" s="164" t="s">
        <v>196</v>
      </c>
      <c r="U398" s="164">
        <v>0.035</v>
      </c>
      <c r="V398" s="164">
        <f>ROUND(E398*U398,2)</f>
        <v>7.07</v>
      </c>
      <c r="W398" s="164"/>
      <c r="X398" s="164" t="s">
        <v>218</v>
      </c>
      <c r="Y398" s="164" t="s">
        <v>199</v>
      </c>
      <c r="Z398" s="166"/>
      <c r="AA398" s="166"/>
      <c r="AB398" s="166"/>
      <c r="AC398" s="166"/>
      <c r="AD398" s="166"/>
      <c r="AE398" s="166"/>
      <c r="AF398" s="166"/>
      <c r="AG398" s="166" t="s">
        <v>219</v>
      </c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</row>
    <row r="399" spans="1:60" ht="12.75" outlineLevel="1">
      <c r="A399" s="156">
        <v>124</v>
      </c>
      <c r="B399" s="157" t="s">
        <v>1634</v>
      </c>
      <c r="C399" s="158" t="s">
        <v>1635</v>
      </c>
      <c r="D399" s="159" t="s">
        <v>217</v>
      </c>
      <c r="E399" s="160">
        <v>201.93</v>
      </c>
      <c r="F399" s="161"/>
      <c r="G399" s="162">
        <f>ROUND(E399*F399,2)</f>
        <v>0</v>
      </c>
      <c r="H399" s="163">
        <v>0</v>
      </c>
      <c r="I399" s="164">
        <f>ROUND(E399*H399,2)</f>
        <v>0</v>
      </c>
      <c r="J399" s="163">
        <v>113.5</v>
      </c>
      <c r="K399" s="164">
        <f>ROUND(E399*J399,2)</f>
        <v>22919.06</v>
      </c>
      <c r="L399" s="164">
        <v>21</v>
      </c>
      <c r="M399" s="164">
        <f>G399*(1+L399/100)</f>
        <v>0</v>
      </c>
      <c r="N399" s="165">
        <v>0</v>
      </c>
      <c r="O399" s="165">
        <f>ROUND(E399*N399,2)</f>
        <v>0</v>
      </c>
      <c r="P399" s="165">
        <v>0.001</v>
      </c>
      <c r="Q399" s="165">
        <f>ROUND(E399*P399,2)</f>
        <v>0.2</v>
      </c>
      <c r="R399" s="164"/>
      <c r="S399" s="164" t="s">
        <v>196</v>
      </c>
      <c r="T399" s="164" t="s">
        <v>196</v>
      </c>
      <c r="U399" s="164">
        <v>0.255</v>
      </c>
      <c r="V399" s="164">
        <f>ROUND(E399*U399,2)</f>
        <v>51.49</v>
      </c>
      <c r="W399" s="164"/>
      <c r="X399" s="164" t="s">
        <v>218</v>
      </c>
      <c r="Y399" s="164" t="s">
        <v>199</v>
      </c>
      <c r="Z399" s="166"/>
      <c r="AA399" s="166"/>
      <c r="AB399" s="166"/>
      <c r="AC399" s="166"/>
      <c r="AD399" s="166"/>
      <c r="AE399" s="166"/>
      <c r="AF399" s="166"/>
      <c r="AG399" s="166" t="s">
        <v>219</v>
      </c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</row>
    <row r="400" spans="1:60" ht="12.75" outlineLevel="2">
      <c r="A400" s="167"/>
      <c r="B400" s="168"/>
      <c r="C400" s="185" t="s">
        <v>1636</v>
      </c>
      <c r="D400" s="186"/>
      <c r="E400" s="187">
        <v>21.61</v>
      </c>
      <c r="F400" s="164"/>
      <c r="G400" s="164"/>
      <c r="H400" s="164"/>
      <c r="I400" s="164"/>
      <c r="J400" s="164"/>
      <c r="K400" s="164"/>
      <c r="L400" s="164"/>
      <c r="M400" s="164"/>
      <c r="N400" s="165"/>
      <c r="O400" s="165"/>
      <c r="P400" s="165"/>
      <c r="Q400" s="165"/>
      <c r="R400" s="164"/>
      <c r="S400" s="164"/>
      <c r="T400" s="164"/>
      <c r="U400" s="164"/>
      <c r="V400" s="164"/>
      <c r="W400" s="164"/>
      <c r="X400" s="164"/>
      <c r="Y400" s="164"/>
      <c r="Z400" s="166"/>
      <c r="AA400" s="166"/>
      <c r="AB400" s="166"/>
      <c r="AC400" s="166"/>
      <c r="AD400" s="166"/>
      <c r="AE400" s="166"/>
      <c r="AF400" s="166"/>
      <c r="AG400" s="166" t="s">
        <v>228</v>
      </c>
      <c r="AH400" s="166">
        <v>0</v>
      </c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</row>
    <row r="401" spans="1:60" ht="12.75" outlineLevel="3">
      <c r="A401" s="167"/>
      <c r="B401" s="168"/>
      <c r="C401" s="185" t="s">
        <v>1637</v>
      </c>
      <c r="D401" s="186"/>
      <c r="E401" s="187">
        <v>29.54</v>
      </c>
      <c r="F401" s="164"/>
      <c r="G401" s="164"/>
      <c r="H401" s="164"/>
      <c r="I401" s="164"/>
      <c r="J401" s="164"/>
      <c r="K401" s="164"/>
      <c r="L401" s="164"/>
      <c r="M401" s="164"/>
      <c r="N401" s="165"/>
      <c r="O401" s="165"/>
      <c r="P401" s="165"/>
      <c r="Q401" s="165"/>
      <c r="R401" s="164"/>
      <c r="S401" s="164"/>
      <c r="T401" s="164"/>
      <c r="U401" s="164"/>
      <c r="V401" s="164"/>
      <c r="W401" s="164"/>
      <c r="X401" s="164"/>
      <c r="Y401" s="164"/>
      <c r="Z401" s="166"/>
      <c r="AA401" s="166"/>
      <c r="AB401" s="166"/>
      <c r="AC401" s="166"/>
      <c r="AD401" s="166"/>
      <c r="AE401" s="166"/>
      <c r="AF401" s="166"/>
      <c r="AG401" s="166" t="s">
        <v>228</v>
      </c>
      <c r="AH401" s="166">
        <v>0</v>
      </c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</row>
    <row r="402" spans="1:60" ht="12.75" outlineLevel="3">
      <c r="A402" s="167"/>
      <c r="B402" s="168"/>
      <c r="C402" s="185" t="s">
        <v>1638</v>
      </c>
      <c r="D402" s="186"/>
      <c r="E402" s="187">
        <v>39.56</v>
      </c>
      <c r="F402" s="164"/>
      <c r="G402" s="164"/>
      <c r="H402" s="164"/>
      <c r="I402" s="164"/>
      <c r="J402" s="164"/>
      <c r="K402" s="164"/>
      <c r="L402" s="164"/>
      <c r="M402" s="164"/>
      <c r="N402" s="165"/>
      <c r="O402" s="165"/>
      <c r="P402" s="165"/>
      <c r="Q402" s="165"/>
      <c r="R402" s="164"/>
      <c r="S402" s="164"/>
      <c r="T402" s="164"/>
      <c r="U402" s="164"/>
      <c r="V402" s="164"/>
      <c r="W402" s="164"/>
      <c r="X402" s="164"/>
      <c r="Y402" s="164"/>
      <c r="Z402" s="166"/>
      <c r="AA402" s="166"/>
      <c r="AB402" s="166"/>
      <c r="AC402" s="166"/>
      <c r="AD402" s="166"/>
      <c r="AE402" s="166"/>
      <c r="AF402" s="166"/>
      <c r="AG402" s="166" t="s">
        <v>228</v>
      </c>
      <c r="AH402" s="166">
        <v>0</v>
      </c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</row>
    <row r="403" spans="1:60" ht="12.75" outlineLevel="3">
      <c r="A403" s="167"/>
      <c r="B403" s="168"/>
      <c r="C403" s="185" t="s">
        <v>1639</v>
      </c>
      <c r="D403" s="186"/>
      <c r="E403" s="187">
        <v>19.04</v>
      </c>
      <c r="F403" s="164"/>
      <c r="G403" s="164"/>
      <c r="H403" s="164"/>
      <c r="I403" s="164"/>
      <c r="J403" s="164"/>
      <c r="K403" s="164"/>
      <c r="L403" s="164"/>
      <c r="M403" s="164"/>
      <c r="N403" s="165"/>
      <c r="O403" s="165"/>
      <c r="P403" s="165"/>
      <c r="Q403" s="165"/>
      <c r="R403" s="164"/>
      <c r="S403" s="164"/>
      <c r="T403" s="164"/>
      <c r="U403" s="164"/>
      <c r="V403" s="164"/>
      <c r="W403" s="164"/>
      <c r="X403" s="164"/>
      <c r="Y403" s="164"/>
      <c r="Z403" s="166"/>
      <c r="AA403" s="166"/>
      <c r="AB403" s="166"/>
      <c r="AC403" s="166"/>
      <c r="AD403" s="166"/>
      <c r="AE403" s="166"/>
      <c r="AF403" s="166"/>
      <c r="AG403" s="166" t="s">
        <v>228</v>
      </c>
      <c r="AH403" s="166">
        <v>0</v>
      </c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</row>
    <row r="404" spans="1:60" ht="12.75" outlineLevel="3">
      <c r="A404" s="167"/>
      <c r="B404" s="168"/>
      <c r="C404" s="185" t="s">
        <v>1639</v>
      </c>
      <c r="D404" s="186"/>
      <c r="E404" s="187">
        <v>19.04</v>
      </c>
      <c r="F404" s="164"/>
      <c r="G404" s="164"/>
      <c r="H404" s="164"/>
      <c r="I404" s="164"/>
      <c r="J404" s="164"/>
      <c r="K404" s="164"/>
      <c r="L404" s="164"/>
      <c r="M404" s="164"/>
      <c r="N404" s="165"/>
      <c r="O404" s="165"/>
      <c r="P404" s="165"/>
      <c r="Q404" s="165"/>
      <c r="R404" s="164"/>
      <c r="S404" s="164"/>
      <c r="T404" s="164"/>
      <c r="U404" s="164"/>
      <c r="V404" s="164"/>
      <c r="W404" s="164"/>
      <c r="X404" s="164"/>
      <c r="Y404" s="164"/>
      <c r="Z404" s="166"/>
      <c r="AA404" s="166"/>
      <c r="AB404" s="166"/>
      <c r="AC404" s="166"/>
      <c r="AD404" s="166"/>
      <c r="AE404" s="166"/>
      <c r="AF404" s="166"/>
      <c r="AG404" s="166" t="s">
        <v>228</v>
      </c>
      <c r="AH404" s="166">
        <v>0</v>
      </c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</row>
    <row r="405" spans="1:60" ht="12.75" outlineLevel="3">
      <c r="A405" s="167"/>
      <c r="B405" s="168"/>
      <c r="C405" s="185" t="s">
        <v>1640</v>
      </c>
      <c r="D405" s="186"/>
      <c r="E405" s="187">
        <v>19.76</v>
      </c>
      <c r="F405" s="164"/>
      <c r="G405" s="164"/>
      <c r="H405" s="164"/>
      <c r="I405" s="164"/>
      <c r="J405" s="164"/>
      <c r="K405" s="164"/>
      <c r="L405" s="164"/>
      <c r="M405" s="164"/>
      <c r="N405" s="165"/>
      <c r="O405" s="165"/>
      <c r="P405" s="165"/>
      <c r="Q405" s="165"/>
      <c r="R405" s="164"/>
      <c r="S405" s="164"/>
      <c r="T405" s="164"/>
      <c r="U405" s="164"/>
      <c r="V405" s="164"/>
      <c r="W405" s="164"/>
      <c r="X405" s="164"/>
      <c r="Y405" s="164"/>
      <c r="Z405" s="166"/>
      <c r="AA405" s="166"/>
      <c r="AB405" s="166"/>
      <c r="AC405" s="166"/>
      <c r="AD405" s="166"/>
      <c r="AE405" s="166"/>
      <c r="AF405" s="166"/>
      <c r="AG405" s="166" t="s">
        <v>228</v>
      </c>
      <c r="AH405" s="166">
        <v>0</v>
      </c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</row>
    <row r="406" spans="1:60" ht="12.75" outlineLevel="3">
      <c r="A406" s="167"/>
      <c r="B406" s="168"/>
      <c r="C406" s="185" t="s">
        <v>1641</v>
      </c>
      <c r="D406" s="186"/>
      <c r="E406" s="187">
        <v>34.08</v>
      </c>
      <c r="F406" s="164"/>
      <c r="G406" s="164"/>
      <c r="H406" s="164"/>
      <c r="I406" s="164"/>
      <c r="J406" s="164"/>
      <c r="K406" s="164"/>
      <c r="L406" s="164"/>
      <c r="M406" s="164"/>
      <c r="N406" s="165"/>
      <c r="O406" s="165"/>
      <c r="P406" s="165"/>
      <c r="Q406" s="165"/>
      <c r="R406" s="164"/>
      <c r="S406" s="164"/>
      <c r="T406" s="164"/>
      <c r="U406" s="164"/>
      <c r="V406" s="164"/>
      <c r="W406" s="164"/>
      <c r="X406" s="164"/>
      <c r="Y406" s="164"/>
      <c r="Z406" s="166"/>
      <c r="AA406" s="166"/>
      <c r="AB406" s="166"/>
      <c r="AC406" s="166"/>
      <c r="AD406" s="166"/>
      <c r="AE406" s="166"/>
      <c r="AF406" s="166"/>
      <c r="AG406" s="166" t="s">
        <v>228</v>
      </c>
      <c r="AH406" s="166">
        <v>0</v>
      </c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</row>
    <row r="407" spans="1:60" ht="12.75" outlineLevel="3">
      <c r="A407" s="167"/>
      <c r="B407" s="168"/>
      <c r="C407" s="185" t="s">
        <v>1642</v>
      </c>
      <c r="D407" s="186"/>
      <c r="E407" s="187">
        <v>19.3</v>
      </c>
      <c r="F407" s="164"/>
      <c r="G407" s="164"/>
      <c r="H407" s="164"/>
      <c r="I407" s="164"/>
      <c r="J407" s="164"/>
      <c r="K407" s="164"/>
      <c r="L407" s="164"/>
      <c r="M407" s="164"/>
      <c r="N407" s="165"/>
      <c r="O407" s="165"/>
      <c r="P407" s="165"/>
      <c r="Q407" s="165"/>
      <c r="R407" s="164"/>
      <c r="S407" s="164"/>
      <c r="T407" s="164"/>
      <c r="U407" s="164"/>
      <c r="V407" s="164"/>
      <c r="W407" s="164"/>
      <c r="X407" s="164"/>
      <c r="Y407" s="164"/>
      <c r="Z407" s="166"/>
      <c r="AA407" s="166"/>
      <c r="AB407" s="166"/>
      <c r="AC407" s="166"/>
      <c r="AD407" s="166"/>
      <c r="AE407" s="166"/>
      <c r="AF407" s="166"/>
      <c r="AG407" s="166" t="s">
        <v>228</v>
      </c>
      <c r="AH407" s="166">
        <v>0</v>
      </c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</row>
    <row r="408" spans="1:60" ht="22.5" outlineLevel="1">
      <c r="A408" s="156">
        <v>125</v>
      </c>
      <c r="B408" s="157" t="s">
        <v>1643</v>
      </c>
      <c r="C408" s="158" t="s">
        <v>1644</v>
      </c>
      <c r="D408" s="159" t="s">
        <v>217</v>
      </c>
      <c r="E408" s="160">
        <v>41.68</v>
      </c>
      <c r="F408" s="161"/>
      <c r="G408" s="162">
        <f>ROUND(E408*F408,2)</f>
        <v>0</v>
      </c>
      <c r="H408" s="163">
        <v>418.27</v>
      </c>
      <c r="I408" s="164">
        <f>ROUND(E408*H408,2)</f>
        <v>17433.49</v>
      </c>
      <c r="J408" s="163">
        <v>519.46</v>
      </c>
      <c r="K408" s="164">
        <f>ROUND(E408*J408,2)</f>
        <v>21651.09</v>
      </c>
      <c r="L408" s="164">
        <v>21</v>
      </c>
      <c r="M408" s="164">
        <f>G408*(1+L408/100)</f>
        <v>0</v>
      </c>
      <c r="N408" s="165">
        <v>0.0036100000000000004</v>
      </c>
      <c r="O408" s="165">
        <f>ROUND(E408*N408,2)</f>
        <v>0.15</v>
      </c>
      <c r="P408" s="165">
        <v>0</v>
      </c>
      <c r="Q408" s="165">
        <f>ROUND(E408*P408,2)</f>
        <v>0</v>
      </c>
      <c r="R408" s="164"/>
      <c r="S408" s="164" t="s">
        <v>196</v>
      </c>
      <c r="T408" s="164" t="s">
        <v>1263</v>
      </c>
      <c r="U408" s="164">
        <v>0</v>
      </c>
      <c r="V408" s="164">
        <f>ROUND(E408*U408,2)</f>
        <v>0</v>
      </c>
      <c r="W408" s="164"/>
      <c r="X408" s="164" t="s">
        <v>800</v>
      </c>
      <c r="Y408" s="164" t="s">
        <v>199</v>
      </c>
      <c r="Z408" s="166"/>
      <c r="AA408" s="166"/>
      <c r="AB408" s="166"/>
      <c r="AC408" s="166"/>
      <c r="AD408" s="166"/>
      <c r="AE408" s="166"/>
      <c r="AF408" s="166"/>
      <c r="AG408" s="166" t="s">
        <v>801</v>
      </c>
      <c r="AH408" s="166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</row>
    <row r="409" spans="1:60" ht="12.4" customHeight="1" outlineLevel="2">
      <c r="A409" s="167"/>
      <c r="B409" s="168"/>
      <c r="C409" s="238" t="s">
        <v>1645</v>
      </c>
      <c r="D409" s="238"/>
      <c r="E409" s="238"/>
      <c r="F409" s="238"/>
      <c r="G409" s="238"/>
      <c r="H409" s="164"/>
      <c r="I409" s="164"/>
      <c r="J409" s="164"/>
      <c r="K409" s="164"/>
      <c r="L409" s="164"/>
      <c r="M409" s="164"/>
      <c r="N409" s="165"/>
      <c r="O409" s="165"/>
      <c r="P409" s="165"/>
      <c r="Q409" s="165"/>
      <c r="R409" s="164"/>
      <c r="S409" s="164"/>
      <c r="T409" s="164"/>
      <c r="U409" s="164"/>
      <c r="V409" s="164"/>
      <c r="W409" s="164"/>
      <c r="X409" s="164"/>
      <c r="Y409" s="164"/>
      <c r="Z409" s="166"/>
      <c r="AA409" s="166"/>
      <c r="AB409" s="166"/>
      <c r="AC409" s="166"/>
      <c r="AD409" s="166"/>
      <c r="AE409" s="166"/>
      <c r="AF409" s="166"/>
      <c r="AG409" s="166" t="s">
        <v>202</v>
      </c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</row>
    <row r="410" spans="1:60" ht="12.75" outlineLevel="2">
      <c r="A410" s="167"/>
      <c r="B410" s="168"/>
      <c r="C410" s="185" t="s">
        <v>1394</v>
      </c>
      <c r="D410" s="186"/>
      <c r="E410" s="187">
        <v>41.68</v>
      </c>
      <c r="F410" s="164"/>
      <c r="G410" s="164"/>
      <c r="H410" s="164"/>
      <c r="I410" s="164"/>
      <c r="J410" s="164"/>
      <c r="K410" s="164"/>
      <c r="L410" s="164"/>
      <c r="M410" s="164"/>
      <c r="N410" s="165"/>
      <c r="O410" s="165"/>
      <c r="P410" s="165"/>
      <c r="Q410" s="165"/>
      <c r="R410" s="164"/>
      <c r="S410" s="164"/>
      <c r="T410" s="164"/>
      <c r="U410" s="164"/>
      <c r="V410" s="164"/>
      <c r="W410" s="164"/>
      <c r="X410" s="164"/>
      <c r="Y410" s="164"/>
      <c r="Z410" s="166"/>
      <c r="AA410" s="166"/>
      <c r="AB410" s="166"/>
      <c r="AC410" s="166"/>
      <c r="AD410" s="166"/>
      <c r="AE410" s="166"/>
      <c r="AF410" s="166"/>
      <c r="AG410" s="166" t="s">
        <v>228</v>
      </c>
      <c r="AH410" s="166">
        <v>0</v>
      </c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</row>
    <row r="411" spans="1:60" ht="12.75" outlineLevel="1">
      <c r="A411" s="170">
        <v>126</v>
      </c>
      <c r="B411" s="171" t="s">
        <v>1646</v>
      </c>
      <c r="C411" s="172" t="s">
        <v>1647</v>
      </c>
      <c r="D411" s="173" t="s">
        <v>24</v>
      </c>
      <c r="E411" s="174">
        <v>260.6917</v>
      </c>
      <c r="F411" s="175"/>
      <c r="G411" s="176">
        <f>ROUND(E411*F411,2)</f>
        <v>0</v>
      </c>
      <c r="H411" s="163">
        <v>0</v>
      </c>
      <c r="I411" s="164">
        <f>ROUND(E411*H411,2)</f>
        <v>0</v>
      </c>
      <c r="J411" s="163">
        <v>0.92</v>
      </c>
      <c r="K411" s="164">
        <f>ROUND(E411*J411,2)</f>
        <v>239.84</v>
      </c>
      <c r="L411" s="164">
        <v>21</v>
      </c>
      <c r="M411" s="164">
        <f>G411*(1+L411/100)</f>
        <v>0</v>
      </c>
      <c r="N411" s="165">
        <v>0</v>
      </c>
      <c r="O411" s="165">
        <f>ROUND(E411*N411,2)</f>
        <v>0</v>
      </c>
      <c r="P411" s="165">
        <v>0</v>
      </c>
      <c r="Q411" s="165">
        <f>ROUND(E411*P411,2)</f>
        <v>0</v>
      </c>
      <c r="R411" s="164"/>
      <c r="S411" s="164" t="s">
        <v>196</v>
      </c>
      <c r="T411" s="164" t="s">
        <v>196</v>
      </c>
      <c r="U411" s="164">
        <v>0</v>
      </c>
      <c r="V411" s="164">
        <f>ROUND(E411*U411,2)</f>
        <v>0</v>
      </c>
      <c r="W411" s="164"/>
      <c r="X411" s="164" t="s">
        <v>660</v>
      </c>
      <c r="Y411" s="164" t="s">
        <v>199</v>
      </c>
      <c r="Z411" s="166"/>
      <c r="AA411" s="166"/>
      <c r="AB411" s="166"/>
      <c r="AC411" s="166"/>
      <c r="AD411" s="166"/>
      <c r="AE411" s="166"/>
      <c r="AF411" s="166"/>
      <c r="AG411" s="166" t="s">
        <v>661</v>
      </c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</row>
    <row r="412" spans="1:33" ht="12.75">
      <c r="A412" s="147" t="s">
        <v>191</v>
      </c>
      <c r="B412" s="148" t="s">
        <v>143</v>
      </c>
      <c r="C412" s="149" t="s">
        <v>144</v>
      </c>
      <c r="D412" s="150"/>
      <c r="E412" s="151"/>
      <c r="F412" s="152"/>
      <c r="G412" s="153">
        <f>SUMIF(AG413:AG419,"&lt;&gt;NOR",G413:G419)</f>
        <v>0</v>
      </c>
      <c r="H412" s="154"/>
      <c r="I412" s="154">
        <f>SUM(I413:I419)</f>
        <v>67430.89</v>
      </c>
      <c r="J412" s="154"/>
      <c r="K412" s="154">
        <f>SUM(K413:K419)</f>
        <v>36345.39</v>
      </c>
      <c r="L412" s="154"/>
      <c r="M412" s="154">
        <f>SUM(M413:M419)</f>
        <v>0</v>
      </c>
      <c r="N412" s="155"/>
      <c r="O412" s="155">
        <f>SUM(O413:O419)</f>
        <v>1.89</v>
      </c>
      <c r="P412" s="155"/>
      <c r="Q412" s="155">
        <f>SUM(Q413:Q419)</f>
        <v>0</v>
      </c>
      <c r="R412" s="154"/>
      <c r="S412" s="154"/>
      <c r="T412" s="154"/>
      <c r="U412" s="154"/>
      <c r="V412" s="154">
        <f>SUM(V413:V419)</f>
        <v>62.21</v>
      </c>
      <c r="W412" s="154"/>
      <c r="X412" s="154"/>
      <c r="Y412" s="154"/>
      <c r="AG412" s="1" t="s">
        <v>192</v>
      </c>
    </row>
    <row r="413" spans="1:60" ht="22.5" outlineLevel="1">
      <c r="A413" s="156">
        <v>127</v>
      </c>
      <c r="B413" s="157" t="s">
        <v>1648</v>
      </c>
      <c r="C413" s="158" t="s">
        <v>1649</v>
      </c>
      <c r="D413" s="159" t="s">
        <v>217</v>
      </c>
      <c r="E413" s="160">
        <v>74.06</v>
      </c>
      <c r="F413" s="161"/>
      <c r="G413" s="162">
        <f>ROUND(E413*F413,2)</f>
        <v>0</v>
      </c>
      <c r="H413" s="163">
        <v>910.49</v>
      </c>
      <c r="I413" s="164">
        <f>ROUND(E413*H413,2)</f>
        <v>67430.89</v>
      </c>
      <c r="J413" s="163">
        <v>475.51</v>
      </c>
      <c r="K413" s="164">
        <f>ROUND(E413*J413,2)</f>
        <v>35216.27</v>
      </c>
      <c r="L413" s="164">
        <v>21</v>
      </c>
      <c r="M413" s="164">
        <f>G413*(1+L413/100)</f>
        <v>0</v>
      </c>
      <c r="N413" s="165">
        <v>0.025490000000000002</v>
      </c>
      <c r="O413" s="165">
        <f>ROUND(E413*N413,2)</f>
        <v>1.89</v>
      </c>
      <c r="P413" s="165">
        <v>0</v>
      </c>
      <c r="Q413" s="165">
        <f>ROUND(E413*P413,2)</f>
        <v>0</v>
      </c>
      <c r="R413" s="164"/>
      <c r="S413" s="164" t="s">
        <v>196</v>
      </c>
      <c r="T413" s="164" t="s">
        <v>196</v>
      </c>
      <c r="U413" s="164">
        <v>0.84</v>
      </c>
      <c r="V413" s="164">
        <f>ROUND(E413*U413,2)</f>
        <v>62.21</v>
      </c>
      <c r="W413" s="164"/>
      <c r="X413" s="164" t="s">
        <v>218</v>
      </c>
      <c r="Y413" s="164" t="s">
        <v>199</v>
      </c>
      <c r="Z413" s="166"/>
      <c r="AA413" s="166"/>
      <c r="AB413" s="166"/>
      <c r="AC413" s="166"/>
      <c r="AD413" s="166"/>
      <c r="AE413" s="166"/>
      <c r="AF413" s="166"/>
      <c r="AG413" s="166" t="s">
        <v>219</v>
      </c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</row>
    <row r="414" spans="1:60" ht="12.4" customHeight="1" outlineLevel="2">
      <c r="A414" s="167"/>
      <c r="B414" s="168"/>
      <c r="C414" s="238" t="s">
        <v>1650</v>
      </c>
      <c r="D414" s="238"/>
      <c r="E414" s="238"/>
      <c r="F414" s="238"/>
      <c r="G414" s="238"/>
      <c r="H414" s="164"/>
      <c r="I414" s="164"/>
      <c r="J414" s="164"/>
      <c r="K414" s="164"/>
      <c r="L414" s="164"/>
      <c r="M414" s="164"/>
      <c r="N414" s="165"/>
      <c r="O414" s="165"/>
      <c r="P414" s="165"/>
      <c r="Q414" s="165"/>
      <c r="R414" s="164"/>
      <c r="S414" s="164"/>
      <c r="T414" s="164"/>
      <c r="U414" s="164"/>
      <c r="V414" s="164"/>
      <c r="W414" s="164"/>
      <c r="X414" s="164"/>
      <c r="Y414" s="164"/>
      <c r="Z414" s="166"/>
      <c r="AA414" s="166"/>
      <c r="AB414" s="166"/>
      <c r="AC414" s="166"/>
      <c r="AD414" s="166"/>
      <c r="AE414" s="166"/>
      <c r="AF414" s="166"/>
      <c r="AG414" s="166" t="s">
        <v>202</v>
      </c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</row>
    <row r="415" spans="1:60" ht="12.75" outlineLevel="2">
      <c r="A415" s="167"/>
      <c r="B415" s="168"/>
      <c r="C415" s="185" t="s">
        <v>1389</v>
      </c>
      <c r="D415" s="186"/>
      <c r="E415" s="187">
        <v>34.63</v>
      </c>
      <c r="F415" s="164"/>
      <c r="G415" s="164"/>
      <c r="H415" s="164"/>
      <c r="I415" s="164"/>
      <c r="J415" s="164"/>
      <c r="K415" s="164"/>
      <c r="L415" s="164"/>
      <c r="M415" s="164"/>
      <c r="N415" s="165"/>
      <c r="O415" s="165"/>
      <c r="P415" s="165"/>
      <c r="Q415" s="165"/>
      <c r="R415" s="164"/>
      <c r="S415" s="164"/>
      <c r="T415" s="164"/>
      <c r="U415" s="164"/>
      <c r="V415" s="164"/>
      <c r="W415" s="164"/>
      <c r="X415" s="164"/>
      <c r="Y415" s="164"/>
      <c r="Z415" s="166"/>
      <c r="AA415" s="166"/>
      <c r="AB415" s="166"/>
      <c r="AC415" s="166"/>
      <c r="AD415" s="166"/>
      <c r="AE415" s="166"/>
      <c r="AF415" s="166"/>
      <c r="AG415" s="166" t="s">
        <v>228</v>
      </c>
      <c r="AH415" s="166">
        <v>0</v>
      </c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</row>
    <row r="416" spans="1:60" ht="12.75" outlineLevel="3">
      <c r="A416" s="167"/>
      <c r="B416" s="168"/>
      <c r="C416" s="185" t="s">
        <v>1651</v>
      </c>
      <c r="D416" s="186"/>
      <c r="E416" s="187">
        <v>2.4</v>
      </c>
      <c r="F416" s="164"/>
      <c r="G416" s="164"/>
      <c r="H416" s="164"/>
      <c r="I416" s="164"/>
      <c r="J416" s="164"/>
      <c r="K416" s="164"/>
      <c r="L416" s="164"/>
      <c r="M416" s="164"/>
      <c r="N416" s="165"/>
      <c r="O416" s="165"/>
      <c r="P416" s="165"/>
      <c r="Q416" s="165"/>
      <c r="R416" s="164"/>
      <c r="S416" s="164"/>
      <c r="T416" s="164"/>
      <c r="U416" s="164"/>
      <c r="V416" s="164"/>
      <c r="W416" s="164"/>
      <c r="X416" s="164"/>
      <c r="Y416" s="164"/>
      <c r="Z416" s="166"/>
      <c r="AA416" s="166"/>
      <c r="AB416" s="166"/>
      <c r="AC416" s="166"/>
      <c r="AD416" s="166"/>
      <c r="AE416" s="166"/>
      <c r="AF416" s="166"/>
      <c r="AG416" s="166" t="s">
        <v>228</v>
      </c>
      <c r="AH416" s="166">
        <v>0</v>
      </c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</row>
    <row r="417" spans="1:60" ht="12.75" outlineLevel="3">
      <c r="A417" s="167"/>
      <c r="B417" s="168"/>
      <c r="C417" s="185" t="s">
        <v>1390</v>
      </c>
      <c r="D417" s="186"/>
      <c r="E417" s="187">
        <v>34.63</v>
      </c>
      <c r="F417" s="164"/>
      <c r="G417" s="164"/>
      <c r="H417" s="164"/>
      <c r="I417" s="164"/>
      <c r="J417" s="164"/>
      <c r="K417" s="164"/>
      <c r="L417" s="164"/>
      <c r="M417" s="164"/>
      <c r="N417" s="165"/>
      <c r="O417" s="165"/>
      <c r="P417" s="165"/>
      <c r="Q417" s="165"/>
      <c r="R417" s="164"/>
      <c r="S417" s="164"/>
      <c r="T417" s="164"/>
      <c r="U417" s="164"/>
      <c r="V417" s="164"/>
      <c r="W417" s="164"/>
      <c r="X417" s="164"/>
      <c r="Y417" s="164"/>
      <c r="Z417" s="166"/>
      <c r="AA417" s="166"/>
      <c r="AB417" s="166"/>
      <c r="AC417" s="166"/>
      <c r="AD417" s="166"/>
      <c r="AE417" s="166"/>
      <c r="AF417" s="166"/>
      <c r="AG417" s="166" t="s">
        <v>228</v>
      </c>
      <c r="AH417" s="166">
        <v>0</v>
      </c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</row>
    <row r="418" spans="1:60" ht="12.75" outlineLevel="3">
      <c r="A418" s="167"/>
      <c r="B418" s="168"/>
      <c r="C418" s="185" t="s">
        <v>1651</v>
      </c>
      <c r="D418" s="186"/>
      <c r="E418" s="187">
        <v>2.4</v>
      </c>
      <c r="F418" s="164"/>
      <c r="G418" s="164"/>
      <c r="H418" s="164"/>
      <c r="I418" s="164"/>
      <c r="J418" s="164"/>
      <c r="K418" s="164"/>
      <c r="L418" s="164"/>
      <c r="M418" s="164"/>
      <c r="N418" s="165"/>
      <c r="O418" s="165"/>
      <c r="P418" s="165"/>
      <c r="Q418" s="165"/>
      <c r="R418" s="164"/>
      <c r="S418" s="164"/>
      <c r="T418" s="164"/>
      <c r="U418" s="164"/>
      <c r="V418" s="164"/>
      <c r="W418" s="164"/>
      <c r="X418" s="164"/>
      <c r="Y418" s="164"/>
      <c r="Z418" s="166"/>
      <c r="AA418" s="166"/>
      <c r="AB418" s="166"/>
      <c r="AC418" s="166"/>
      <c r="AD418" s="166"/>
      <c r="AE418" s="166"/>
      <c r="AF418" s="166"/>
      <c r="AG418" s="166" t="s">
        <v>228</v>
      </c>
      <c r="AH418" s="166">
        <v>0</v>
      </c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</row>
    <row r="419" spans="1:60" ht="12.75" outlineLevel="1">
      <c r="A419" s="170">
        <v>128</v>
      </c>
      <c r="B419" s="171" t="s">
        <v>1652</v>
      </c>
      <c r="C419" s="172" t="s">
        <v>1653</v>
      </c>
      <c r="D419" s="173" t="s">
        <v>24</v>
      </c>
      <c r="E419" s="174">
        <v>1026.4716</v>
      </c>
      <c r="F419" s="175"/>
      <c r="G419" s="176">
        <f>ROUND(E419*F419,2)</f>
        <v>0</v>
      </c>
      <c r="H419" s="163">
        <v>0</v>
      </c>
      <c r="I419" s="164">
        <f>ROUND(E419*H419,2)</f>
        <v>0</v>
      </c>
      <c r="J419" s="163">
        <v>1.1</v>
      </c>
      <c r="K419" s="164">
        <f>ROUND(E419*J419,2)</f>
        <v>1129.12</v>
      </c>
      <c r="L419" s="164">
        <v>21</v>
      </c>
      <c r="M419" s="164">
        <f>G419*(1+L419/100)</f>
        <v>0</v>
      </c>
      <c r="N419" s="165">
        <v>0</v>
      </c>
      <c r="O419" s="165">
        <f>ROUND(E419*N419,2)</f>
        <v>0</v>
      </c>
      <c r="P419" s="165">
        <v>0</v>
      </c>
      <c r="Q419" s="165">
        <f>ROUND(E419*P419,2)</f>
        <v>0</v>
      </c>
      <c r="R419" s="164"/>
      <c r="S419" s="164" t="s">
        <v>196</v>
      </c>
      <c r="T419" s="164" t="s">
        <v>196</v>
      </c>
      <c r="U419" s="164">
        <v>0</v>
      </c>
      <c r="V419" s="164">
        <f>ROUND(E419*U419,2)</f>
        <v>0</v>
      </c>
      <c r="W419" s="164"/>
      <c r="X419" s="164" t="s">
        <v>660</v>
      </c>
      <c r="Y419" s="164" t="s">
        <v>199</v>
      </c>
      <c r="Z419" s="166"/>
      <c r="AA419" s="166"/>
      <c r="AB419" s="166"/>
      <c r="AC419" s="166"/>
      <c r="AD419" s="166"/>
      <c r="AE419" s="166"/>
      <c r="AF419" s="166"/>
      <c r="AG419" s="166" t="s">
        <v>661</v>
      </c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</row>
    <row r="420" spans="1:33" ht="12.75">
      <c r="A420" s="147" t="s">
        <v>191</v>
      </c>
      <c r="B420" s="148" t="s">
        <v>145</v>
      </c>
      <c r="C420" s="149" t="s">
        <v>146</v>
      </c>
      <c r="D420" s="150"/>
      <c r="E420" s="151"/>
      <c r="F420" s="152"/>
      <c r="G420" s="153">
        <f>SUMIF(AG421:AG433,"&lt;&gt;NOR",G421:G433)</f>
        <v>0</v>
      </c>
      <c r="H420" s="154"/>
      <c r="I420" s="154">
        <f>SUM(I421:I433)</f>
        <v>134173.52</v>
      </c>
      <c r="J420" s="154"/>
      <c r="K420" s="154">
        <f>SUM(K421:K433)</f>
        <v>127424.04999999999</v>
      </c>
      <c r="L420" s="154"/>
      <c r="M420" s="154">
        <f>SUM(M421:M433)</f>
        <v>0</v>
      </c>
      <c r="N420" s="155"/>
      <c r="O420" s="155">
        <f>SUM(O421:O433)</f>
        <v>2.73</v>
      </c>
      <c r="P420" s="155"/>
      <c r="Q420" s="155">
        <f>SUM(Q421:Q433)</f>
        <v>0</v>
      </c>
      <c r="R420" s="154"/>
      <c r="S420" s="154"/>
      <c r="T420" s="154"/>
      <c r="U420" s="154"/>
      <c r="V420" s="154">
        <f>SUM(V421:V433)</f>
        <v>184.10999999999999</v>
      </c>
      <c r="W420" s="154"/>
      <c r="X420" s="154"/>
      <c r="Y420" s="154"/>
      <c r="AG420" s="1" t="s">
        <v>192</v>
      </c>
    </row>
    <row r="421" spans="1:60" ht="12.75" outlineLevel="1">
      <c r="A421" s="156">
        <v>129</v>
      </c>
      <c r="B421" s="157" t="s">
        <v>1654</v>
      </c>
      <c r="C421" s="158" t="s">
        <v>1655</v>
      </c>
      <c r="D421" s="159" t="s">
        <v>217</v>
      </c>
      <c r="E421" s="160">
        <v>142.54375</v>
      </c>
      <c r="F421" s="161"/>
      <c r="G421" s="162">
        <f>ROUND(E421*F421,2)</f>
        <v>0</v>
      </c>
      <c r="H421" s="163">
        <v>199.52</v>
      </c>
      <c r="I421" s="164">
        <f>ROUND(E421*H421,2)</f>
        <v>28440.33</v>
      </c>
      <c r="J421" s="163">
        <v>730.48</v>
      </c>
      <c r="K421" s="164">
        <f>ROUND(E421*J421,2)</f>
        <v>104125.36</v>
      </c>
      <c r="L421" s="164">
        <v>21</v>
      </c>
      <c r="M421" s="164">
        <f>G421*(1+L421/100)</f>
        <v>0</v>
      </c>
      <c r="N421" s="165">
        <v>0.005350000000000001</v>
      </c>
      <c r="O421" s="165">
        <f>ROUND(E421*N421,2)</f>
        <v>0.76</v>
      </c>
      <c r="P421" s="165">
        <v>0</v>
      </c>
      <c r="Q421" s="165">
        <f>ROUND(E421*P421,2)</f>
        <v>0</v>
      </c>
      <c r="R421" s="164"/>
      <c r="S421" s="164" t="s">
        <v>196</v>
      </c>
      <c r="T421" s="164" t="s">
        <v>196</v>
      </c>
      <c r="U421" s="164">
        <v>1.288</v>
      </c>
      <c r="V421" s="164">
        <f>ROUND(E421*U421,2)</f>
        <v>183.6</v>
      </c>
      <c r="W421" s="164"/>
      <c r="X421" s="164" t="s">
        <v>218</v>
      </c>
      <c r="Y421" s="164" t="s">
        <v>199</v>
      </c>
      <c r="Z421" s="166"/>
      <c r="AA421" s="166"/>
      <c r="AB421" s="166"/>
      <c r="AC421" s="166"/>
      <c r="AD421" s="166"/>
      <c r="AE421" s="166"/>
      <c r="AF421" s="166"/>
      <c r="AG421" s="166" t="s">
        <v>219</v>
      </c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</row>
    <row r="422" spans="1:60" ht="22.5" outlineLevel="2">
      <c r="A422" s="167"/>
      <c r="B422" s="168"/>
      <c r="C422" s="185" t="s">
        <v>1656</v>
      </c>
      <c r="D422" s="186"/>
      <c r="E422" s="187">
        <v>63.66875</v>
      </c>
      <c r="F422" s="164"/>
      <c r="G422" s="164"/>
      <c r="H422" s="164"/>
      <c r="I422" s="164"/>
      <c r="J422" s="164"/>
      <c r="K422" s="164"/>
      <c r="L422" s="164"/>
      <c r="M422" s="164"/>
      <c r="N422" s="165"/>
      <c r="O422" s="165"/>
      <c r="P422" s="165"/>
      <c r="Q422" s="165"/>
      <c r="R422" s="164"/>
      <c r="S422" s="164"/>
      <c r="T422" s="164"/>
      <c r="U422" s="164"/>
      <c r="V422" s="164"/>
      <c r="W422" s="164"/>
      <c r="X422" s="164"/>
      <c r="Y422" s="164"/>
      <c r="Z422" s="166"/>
      <c r="AA422" s="166"/>
      <c r="AB422" s="166"/>
      <c r="AC422" s="166"/>
      <c r="AD422" s="166"/>
      <c r="AE422" s="166"/>
      <c r="AF422" s="166"/>
      <c r="AG422" s="166" t="s">
        <v>228</v>
      </c>
      <c r="AH422" s="166">
        <v>0</v>
      </c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</row>
    <row r="423" spans="1:60" ht="12.75" outlineLevel="3">
      <c r="A423" s="167"/>
      <c r="B423" s="168"/>
      <c r="C423" s="185" t="s">
        <v>1657</v>
      </c>
      <c r="D423" s="186"/>
      <c r="E423" s="187">
        <v>5.125</v>
      </c>
      <c r="F423" s="164"/>
      <c r="G423" s="164"/>
      <c r="H423" s="164"/>
      <c r="I423" s="164"/>
      <c r="J423" s="164"/>
      <c r="K423" s="164"/>
      <c r="L423" s="164"/>
      <c r="M423" s="164"/>
      <c r="N423" s="165"/>
      <c r="O423" s="165"/>
      <c r="P423" s="165"/>
      <c r="Q423" s="165"/>
      <c r="R423" s="164"/>
      <c r="S423" s="164"/>
      <c r="T423" s="164"/>
      <c r="U423" s="164"/>
      <c r="V423" s="164"/>
      <c r="W423" s="164"/>
      <c r="X423" s="164"/>
      <c r="Y423" s="164"/>
      <c r="Z423" s="166"/>
      <c r="AA423" s="166"/>
      <c r="AB423" s="166"/>
      <c r="AC423" s="166"/>
      <c r="AD423" s="166"/>
      <c r="AE423" s="166"/>
      <c r="AF423" s="166"/>
      <c r="AG423" s="166" t="s">
        <v>228</v>
      </c>
      <c r="AH423" s="166">
        <v>0</v>
      </c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</row>
    <row r="424" spans="1:60" ht="12.75" outlineLevel="3">
      <c r="A424" s="167"/>
      <c r="B424" s="168"/>
      <c r="C424" s="185" t="s">
        <v>1658</v>
      </c>
      <c r="D424" s="186"/>
      <c r="E424" s="187">
        <v>73.75</v>
      </c>
      <c r="F424" s="164"/>
      <c r="G424" s="164"/>
      <c r="H424" s="164"/>
      <c r="I424" s="164"/>
      <c r="J424" s="164"/>
      <c r="K424" s="164"/>
      <c r="L424" s="164"/>
      <c r="M424" s="164"/>
      <c r="N424" s="165"/>
      <c r="O424" s="165"/>
      <c r="P424" s="165"/>
      <c r="Q424" s="165"/>
      <c r="R424" s="164"/>
      <c r="S424" s="164"/>
      <c r="T424" s="164"/>
      <c r="U424" s="164"/>
      <c r="V424" s="164"/>
      <c r="W424" s="164"/>
      <c r="X424" s="164"/>
      <c r="Y424" s="164"/>
      <c r="Z424" s="166"/>
      <c r="AA424" s="166"/>
      <c r="AB424" s="166"/>
      <c r="AC424" s="166"/>
      <c r="AD424" s="166"/>
      <c r="AE424" s="166"/>
      <c r="AF424" s="166"/>
      <c r="AG424" s="166" t="s">
        <v>228</v>
      </c>
      <c r="AH424" s="166">
        <v>0</v>
      </c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</row>
    <row r="425" spans="1:60" ht="12.75" outlineLevel="1">
      <c r="A425" s="156">
        <v>130</v>
      </c>
      <c r="B425" s="157" t="s">
        <v>1659</v>
      </c>
      <c r="C425" s="158" t="s">
        <v>1660</v>
      </c>
      <c r="D425" s="159" t="s">
        <v>295</v>
      </c>
      <c r="E425" s="160">
        <v>1.308</v>
      </c>
      <c r="F425" s="161"/>
      <c r="G425" s="162">
        <f>ROUND(E425*F425,2)</f>
        <v>0</v>
      </c>
      <c r="H425" s="163">
        <v>26.25</v>
      </c>
      <c r="I425" s="164">
        <f>ROUND(E425*H425,2)</f>
        <v>34.34</v>
      </c>
      <c r="J425" s="163">
        <v>219.75</v>
      </c>
      <c r="K425" s="164">
        <f>ROUND(E425*J425,2)</f>
        <v>287.43</v>
      </c>
      <c r="L425" s="164">
        <v>21</v>
      </c>
      <c r="M425" s="164">
        <f>G425*(1+L425/100)</f>
        <v>0</v>
      </c>
      <c r="N425" s="165">
        <v>0.00097</v>
      </c>
      <c r="O425" s="165">
        <f>ROUND(E425*N425,2)</f>
        <v>0</v>
      </c>
      <c r="P425" s="165">
        <v>0</v>
      </c>
      <c r="Q425" s="165">
        <f>ROUND(E425*P425,2)</f>
        <v>0</v>
      </c>
      <c r="R425" s="164"/>
      <c r="S425" s="164" t="s">
        <v>196</v>
      </c>
      <c r="T425" s="164" t="s">
        <v>196</v>
      </c>
      <c r="U425" s="164">
        <v>0.39</v>
      </c>
      <c r="V425" s="164">
        <f>ROUND(E425*U425,2)</f>
        <v>0.51</v>
      </c>
      <c r="W425" s="164"/>
      <c r="X425" s="164" t="s">
        <v>218</v>
      </c>
      <c r="Y425" s="164" t="s">
        <v>199</v>
      </c>
      <c r="Z425" s="166"/>
      <c r="AA425" s="166"/>
      <c r="AB425" s="166"/>
      <c r="AC425" s="166"/>
      <c r="AD425" s="166"/>
      <c r="AE425" s="166"/>
      <c r="AF425" s="166"/>
      <c r="AG425" s="166" t="s">
        <v>219</v>
      </c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</row>
    <row r="426" spans="1:60" ht="12.75" outlineLevel="2">
      <c r="A426" s="167"/>
      <c r="B426" s="168"/>
      <c r="C426" s="185" t="s">
        <v>1359</v>
      </c>
      <c r="D426" s="186"/>
      <c r="E426" s="187">
        <v>1.308</v>
      </c>
      <c r="F426" s="164"/>
      <c r="G426" s="164"/>
      <c r="H426" s="164"/>
      <c r="I426" s="164"/>
      <c r="J426" s="164"/>
      <c r="K426" s="164"/>
      <c r="L426" s="164"/>
      <c r="M426" s="164"/>
      <c r="N426" s="165"/>
      <c r="O426" s="165"/>
      <c r="P426" s="165"/>
      <c r="Q426" s="165"/>
      <c r="R426" s="164"/>
      <c r="S426" s="164"/>
      <c r="T426" s="164"/>
      <c r="U426" s="164"/>
      <c r="V426" s="164"/>
      <c r="W426" s="164"/>
      <c r="X426" s="164"/>
      <c r="Y426" s="164"/>
      <c r="Z426" s="166"/>
      <c r="AA426" s="166"/>
      <c r="AB426" s="166"/>
      <c r="AC426" s="166"/>
      <c r="AD426" s="166"/>
      <c r="AE426" s="166"/>
      <c r="AF426" s="166"/>
      <c r="AG426" s="166" t="s">
        <v>228</v>
      </c>
      <c r="AH426" s="166">
        <v>0</v>
      </c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</row>
    <row r="427" spans="1:60" ht="12.75" outlineLevel="1">
      <c r="A427" s="156">
        <v>131</v>
      </c>
      <c r="B427" s="157" t="s">
        <v>1661</v>
      </c>
      <c r="C427" s="158" t="s">
        <v>1662</v>
      </c>
      <c r="D427" s="159" t="s">
        <v>217</v>
      </c>
      <c r="E427" s="160">
        <v>142.54375</v>
      </c>
      <c r="F427" s="161"/>
      <c r="G427" s="162">
        <f>ROUND(E427*F427,2)</f>
        <v>0</v>
      </c>
      <c r="H427" s="163">
        <v>0</v>
      </c>
      <c r="I427" s="164">
        <f>ROUND(E427*H427,2)</f>
        <v>0</v>
      </c>
      <c r="J427" s="163">
        <v>90</v>
      </c>
      <c r="K427" s="164">
        <f>ROUND(E427*J427,2)</f>
        <v>12828.94</v>
      </c>
      <c r="L427" s="164">
        <v>21</v>
      </c>
      <c r="M427" s="164">
        <f>G427*(1+L427/100)</f>
        <v>0</v>
      </c>
      <c r="N427" s="165">
        <v>0</v>
      </c>
      <c r="O427" s="165">
        <f>ROUND(E427*N427,2)</f>
        <v>0</v>
      </c>
      <c r="P427" s="165">
        <v>0</v>
      </c>
      <c r="Q427" s="165">
        <f>ROUND(E427*P427,2)</f>
        <v>0</v>
      </c>
      <c r="R427" s="164"/>
      <c r="S427" s="164" t="s">
        <v>209</v>
      </c>
      <c r="T427" s="164" t="s">
        <v>197</v>
      </c>
      <c r="U427" s="164">
        <v>0</v>
      </c>
      <c r="V427" s="164">
        <f>ROUND(E427*U427,2)</f>
        <v>0</v>
      </c>
      <c r="W427" s="164"/>
      <c r="X427" s="164" t="s">
        <v>218</v>
      </c>
      <c r="Y427" s="164" t="s">
        <v>199</v>
      </c>
      <c r="Z427" s="166"/>
      <c r="AA427" s="166"/>
      <c r="AB427" s="166"/>
      <c r="AC427" s="166"/>
      <c r="AD427" s="166"/>
      <c r="AE427" s="166"/>
      <c r="AF427" s="166"/>
      <c r="AG427" s="166" t="s">
        <v>219</v>
      </c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</row>
    <row r="428" spans="1:60" ht="12.75" outlineLevel="2">
      <c r="A428" s="167"/>
      <c r="B428" s="168"/>
      <c r="C428" s="185" t="s">
        <v>1663</v>
      </c>
      <c r="D428" s="186"/>
      <c r="E428" s="187">
        <v>142.54375</v>
      </c>
      <c r="F428" s="164"/>
      <c r="G428" s="164"/>
      <c r="H428" s="164"/>
      <c r="I428" s="164"/>
      <c r="J428" s="164"/>
      <c r="K428" s="164"/>
      <c r="L428" s="164"/>
      <c r="M428" s="164"/>
      <c r="N428" s="165"/>
      <c r="O428" s="165"/>
      <c r="P428" s="165"/>
      <c r="Q428" s="165"/>
      <c r="R428" s="164"/>
      <c r="S428" s="164"/>
      <c r="T428" s="164"/>
      <c r="U428" s="164"/>
      <c r="V428" s="164"/>
      <c r="W428" s="164"/>
      <c r="X428" s="164"/>
      <c r="Y428" s="164"/>
      <c r="Z428" s="166"/>
      <c r="AA428" s="166"/>
      <c r="AB428" s="166"/>
      <c r="AC428" s="166"/>
      <c r="AD428" s="166"/>
      <c r="AE428" s="166"/>
      <c r="AF428" s="166"/>
      <c r="AG428" s="166" t="s">
        <v>228</v>
      </c>
      <c r="AH428" s="166">
        <v>0</v>
      </c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</row>
    <row r="429" spans="1:60" ht="12.75" outlineLevel="1">
      <c r="A429" s="156">
        <v>132</v>
      </c>
      <c r="B429" s="157" t="s">
        <v>1664</v>
      </c>
      <c r="C429" s="158" t="s">
        <v>1665</v>
      </c>
      <c r="D429" s="159" t="s">
        <v>217</v>
      </c>
      <c r="E429" s="160">
        <v>1.5695999999999999</v>
      </c>
      <c r="F429" s="161"/>
      <c r="G429" s="162">
        <f>ROUND(E429*F429,2)</f>
        <v>0</v>
      </c>
      <c r="H429" s="163">
        <v>414</v>
      </c>
      <c r="I429" s="164">
        <f>ROUND(E429*H429,2)</f>
        <v>649.81</v>
      </c>
      <c r="J429" s="163">
        <v>0</v>
      </c>
      <c r="K429" s="164">
        <f>ROUND(E429*J429,2)</f>
        <v>0</v>
      </c>
      <c r="L429" s="164">
        <v>21</v>
      </c>
      <c r="M429" s="164">
        <f>G429*(1+L429/100)</f>
        <v>0</v>
      </c>
      <c r="N429" s="165">
        <v>0.0122</v>
      </c>
      <c r="O429" s="165">
        <f>ROUND(E429*N429,2)</f>
        <v>0.02</v>
      </c>
      <c r="P429" s="165">
        <v>0</v>
      </c>
      <c r="Q429" s="165">
        <f>ROUND(E429*P429,2)</f>
        <v>0</v>
      </c>
      <c r="R429" s="164" t="s">
        <v>280</v>
      </c>
      <c r="S429" s="164" t="s">
        <v>196</v>
      </c>
      <c r="T429" s="164" t="s">
        <v>196</v>
      </c>
      <c r="U429" s="164">
        <v>0</v>
      </c>
      <c r="V429" s="164">
        <f>ROUND(E429*U429,2)</f>
        <v>0</v>
      </c>
      <c r="W429" s="164"/>
      <c r="X429" s="164" t="s">
        <v>281</v>
      </c>
      <c r="Y429" s="164" t="s">
        <v>199</v>
      </c>
      <c r="Z429" s="166"/>
      <c r="AA429" s="166"/>
      <c r="AB429" s="166"/>
      <c r="AC429" s="166"/>
      <c r="AD429" s="166"/>
      <c r="AE429" s="166"/>
      <c r="AF429" s="166"/>
      <c r="AG429" s="166" t="s">
        <v>282</v>
      </c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</row>
    <row r="430" spans="1:60" ht="12.75" outlineLevel="2">
      <c r="A430" s="167"/>
      <c r="B430" s="168"/>
      <c r="C430" s="185" t="s">
        <v>1666</v>
      </c>
      <c r="D430" s="186"/>
      <c r="E430" s="187">
        <v>1.5695999999999999</v>
      </c>
      <c r="F430" s="164"/>
      <c r="G430" s="164"/>
      <c r="H430" s="164"/>
      <c r="I430" s="164"/>
      <c r="J430" s="164"/>
      <c r="K430" s="164"/>
      <c r="L430" s="164"/>
      <c r="M430" s="164"/>
      <c r="N430" s="165"/>
      <c r="O430" s="165"/>
      <c r="P430" s="165"/>
      <c r="Q430" s="165"/>
      <c r="R430" s="164"/>
      <c r="S430" s="164"/>
      <c r="T430" s="164"/>
      <c r="U430" s="164"/>
      <c r="V430" s="164"/>
      <c r="W430" s="164"/>
      <c r="X430" s="164"/>
      <c r="Y430" s="164"/>
      <c r="Z430" s="166"/>
      <c r="AA430" s="166"/>
      <c r="AB430" s="166"/>
      <c r="AC430" s="166"/>
      <c r="AD430" s="166"/>
      <c r="AE430" s="166"/>
      <c r="AF430" s="166"/>
      <c r="AG430" s="166" t="s">
        <v>228</v>
      </c>
      <c r="AH430" s="166">
        <v>0</v>
      </c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</row>
    <row r="431" spans="1:60" ht="12.75" outlineLevel="1">
      <c r="A431" s="156">
        <v>133</v>
      </c>
      <c r="B431" s="157" t="s">
        <v>1667</v>
      </c>
      <c r="C431" s="158" t="s">
        <v>1668</v>
      </c>
      <c r="D431" s="159" t="s">
        <v>217</v>
      </c>
      <c r="E431" s="160">
        <v>159.649</v>
      </c>
      <c r="F431" s="161"/>
      <c r="G431" s="162">
        <f>ROUND(E431*F431,2)</f>
        <v>0</v>
      </c>
      <c r="H431" s="163">
        <v>658</v>
      </c>
      <c r="I431" s="164">
        <f>ROUND(E431*H431,2)</f>
        <v>105049.04</v>
      </c>
      <c r="J431" s="163">
        <v>0</v>
      </c>
      <c r="K431" s="164">
        <f>ROUND(E431*J431,2)</f>
        <v>0</v>
      </c>
      <c r="L431" s="164">
        <v>21</v>
      </c>
      <c r="M431" s="164">
        <f>G431*(1+L431/100)</f>
        <v>0</v>
      </c>
      <c r="N431" s="165">
        <v>0.0122</v>
      </c>
      <c r="O431" s="165">
        <f>ROUND(E431*N431,2)</f>
        <v>1.95</v>
      </c>
      <c r="P431" s="165">
        <v>0</v>
      </c>
      <c r="Q431" s="165">
        <f>ROUND(E431*P431,2)</f>
        <v>0</v>
      </c>
      <c r="R431" s="164" t="s">
        <v>280</v>
      </c>
      <c r="S431" s="164" t="s">
        <v>196</v>
      </c>
      <c r="T431" s="164" t="s">
        <v>196</v>
      </c>
      <c r="U431" s="164">
        <v>0</v>
      </c>
      <c r="V431" s="164">
        <f>ROUND(E431*U431,2)</f>
        <v>0</v>
      </c>
      <c r="W431" s="164"/>
      <c r="X431" s="164" t="s">
        <v>281</v>
      </c>
      <c r="Y431" s="164" t="s">
        <v>199</v>
      </c>
      <c r="Z431" s="166"/>
      <c r="AA431" s="166"/>
      <c r="AB431" s="166"/>
      <c r="AC431" s="166"/>
      <c r="AD431" s="166"/>
      <c r="AE431" s="166"/>
      <c r="AF431" s="166"/>
      <c r="AG431" s="166" t="s">
        <v>282</v>
      </c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</row>
    <row r="432" spans="1:60" ht="12.75" outlineLevel="2">
      <c r="A432" s="167"/>
      <c r="B432" s="168"/>
      <c r="C432" s="185" t="s">
        <v>1669</v>
      </c>
      <c r="D432" s="186"/>
      <c r="E432" s="187">
        <v>159.649</v>
      </c>
      <c r="F432" s="164"/>
      <c r="G432" s="164"/>
      <c r="H432" s="164"/>
      <c r="I432" s="164"/>
      <c r="J432" s="164"/>
      <c r="K432" s="164"/>
      <c r="L432" s="164"/>
      <c r="M432" s="164"/>
      <c r="N432" s="165"/>
      <c r="O432" s="165"/>
      <c r="P432" s="165"/>
      <c r="Q432" s="165"/>
      <c r="R432" s="164"/>
      <c r="S432" s="164"/>
      <c r="T432" s="164"/>
      <c r="U432" s="164"/>
      <c r="V432" s="164"/>
      <c r="W432" s="164"/>
      <c r="X432" s="164"/>
      <c r="Y432" s="164"/>
      <c r="Z432" s="166"/>
      <c r="AA432" s="166"/>
      <c r="AB432" s="166"/>
      <c r="AC432" s="166"/>
      <c r="AD432" s="166"/>
      <c r="AE432" s="166"/>
      <c r="AF432" s="166"/>
      <c r="AG432" s="166" t="s">
        <v>228</v>
      </c>
      <c r="AH432" s="166">
        <v>0</v>
      </c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</row>
    <row r="433" spans="1:60" ht="12.75" outlineLevel="1">
      <c r="A433" s="170">
        <v>134</v>
      </c>
      <c r="B433" s="171" t="s">
        <v>1670</v>
      </c>
      <c r="C433" s="172" t="s">
        <v>1671</v>
      </c>
      <c r="D433" s="173" t="s">
        <v>24</v>
      </c>
      <c r="E433" s="174">
        <v>2514.1525</v>
      </c>
      <c r="F433" s="175"/>
      <c r="G433" s="176">
        <f>ROUND(E433*F433,2)</f>
        <v>0</v>
      </c>
      <c r="H433" s="163">
        <v>0</v>
      </c>
      <c r="I433" s="164">
        <f>ROUND(E433*H433,2)</f>
        <v>0</v>
      </c>
      <c r="J433" s="163">
        <v>4.05</v>
      </c>
      <c r="K433" s="164">
        <f>ROUND(E433*J433,2)</f>
        <v>10182.32</v>
      </c>
      <c r="L433" s="164">
        <v>21</v>
      </c>
      <c r="M433" s="164">
        <f>G433*(1+L433/100)</f>
        <v>0</v>
      </c>
      <c r="N433" s="165">
        <v>0</v>
      </c>
      <c r="O433" s="165">
        <f>ROUND(E433*N433,2)</f>
        <v>0</v>
      </c>
      <c r="P433" s="165">
        <v>0</v>
      </c>
      <c r="Q433" s="165">
        <f>ROUND(E433*P433,2)</f>
        <v>0</v>
      </c>
      <c r="R433" s="164"/>
      <c r="S433" s="164" t="s">
        <v>196</v>
      </c>
      <c r="T433" s="164" t="s">
        <v>196</v>
      </c>
      <c r="U433" s="164">
        <v>0</v>
      </c>
      <c r="V433" s="164">
        <f>ROUND(E433*U433,2)</f>
        <v>0</v>
      </c>
      <c r="W433" s="164"/>
      <c r="X433" s="164" t="s">
        <v>660</v>
      </c>
      <c r="Y433" s="164" t="s">
        <v>199</v>
      </c>
      <c r="Z433" s="166"/>
      <c r="AA433" s="166"/>
      <c r="AB433" s="166"/>
      <c r="AC433" s="166"/>
      <c r="AD433" s="166"/>
      <c r="AE433" s="166"/>
      <c r="AF433" s="166"/>
      <c r="AG433" s="166" t="s">
        <v>661</v>
      </c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</row>
    <row r="434" spans="1:33" ht="12.75">
      <c r="A434" s="147" t="s">
        <v>191</v>
      </c>
      <c r="B434" s="148" t="s">
        <v>147</v>
      </c>
      <c r="C434" s="149" t="s">
        <v>149</v>
      </c>
      <c r="D434" s="150"/>
      <c r="E434" s="151"/>
      <c r="F434" s="152"/>
      <c r="G434" s="153">
        <f>SUMIF(AG435:AG443,"&lt;&gt;NOR",G435:G443)</f>
        <v>0</v>
      </c>
      <c r="H434" s="154"/>
      <c r="I434" s="154">
        <f>SUM(I435:I443)</f>
        <v>9926.26</v>
      </c>
      <c r="J434" s="154"/>
      <c r="K434" s="154">
        <f>SUM(K435:K443)</f>
        <v>20157.83</v>
      </c>
      <c r="L434" s="154"/>
      <c r="M434" s="154">
        <f>SUM(M435:M443)</f>
        <v>0</v>
      </c>
      <c r="N434" s="155"/>
      <c r="O434" s="155">
        <f>SUM(O435:O443)</f>
        <v>0.04</v>
      </c>
      <c r="P434" s="155"/>
      <c r="Q434" s="155">
        <f>SUM(Q435:Q443)</f>
        <v>0</v>
      </c>
      <c r="R434" s="154"/>
      <c r="S434" s="154"/>
      <c r="T434" s="154"/>
      <c r="U434" s="154"/>
      <c r="V434" s="154">
        <f>SUM(V435:V443)</f>
        <v>23.7</v>
      </c>
      <c r="W434" s="154"/>
      <c r="X434" s="154"/>
      <c r="Y434" s="154"/>
      <c r="AG434" s="1" t="s">
        <v>192</v>
      </c>
    </row>
    <row r="435" spans="1:60" ht="12.75" outlineLevel="1">
      <c r="A435" s="156">
        <v>135</v>
      </c>
      <c r="B435" s="157" t="s">
        <v>1672</v>
      </c>
      <c r="C435" s="158" t="s">
        <v>1673</v>
      </c>
      <c r="D435" s="159" t="s">
        <v>217</v>
      </c>
      <c r="E435" s="160">
        <v>74.06</v>
      </c>
      <c r="F435" s="161"/>
      <c r="G435" s="162">
        <f>ROUND(E435*F435,2)</f>
        <v>0</v>
      </c>
      <c r="H435" s="163">
        <v>134.03</v>
      </c>
      <c r="I435" s="164">
        <f>ROUND(E435*H435,2)</f>
        <v>9926.26</v>
      </c>
      <c r="J435" s="163">
        <v>177.47</v>
      </c>
      <c r="K435" s="164">
        <f>ROUND(E435*J435,2)</f>
        <v>13143.43</v>
      </c>
      <c r="L435" s="164">
        <v>21</v>
      </c>
      <c r="M435" s="164">
        <f>G435*(1+L435/100)</f>
        <v>0</v>
      </c>
      <c r="N435" s="165">
        <v>0.00047000000000000004</v>
      </c>
      <c r="O435" s="165">
        <f>ROUND(E435*N435,2)</f>
        <v>0.03</v>
      </c>
      <c r="P435" s="165">
        <v>0</v>
      </c>
      <c r="Q435" s="165">
        <f>ROUND(E435*P435,2)</f>
        <v>0</v>
      </c>
      <c r="R435" s="164"/>
      <c r="S435" s="164" t="s">
        <v>196</v>
      </c>
      <c r="T435" s="164" t="s">
        <v>196</v>
      </c>
      <c r="U435" s="164">
        <v>0.32</v>
      </c>
      <c r="V435" s="164">
        <f>ROUND(E435*U435,2)</f>
        <v>23.7</v>
      </c>
      <c r="W435" s="164"/>
      <c r="X435" s="164" t="s">
        <v>218</v>
      </c>
      <c r="Y435" s="164" t="s">
        <v>199</v>
      </c>
      <c r="Z435" s="166"/>
      <c r="AA435" s="166"/>
      <c r="AB435" s="166"/>
      <c r="AC435" s="166"/>
      <c r="AD435" s="166"/>
      <c r="AE435" s="166"/>
      <c r="AF435" s="166"/>
      <c r="AG435" s="166" t="s">
        <v>219</v>
      </c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</row>
    <row r="436" spans="1:60" ht="12.4" customHeight="1" outlineLevel="2">
      <c r="A436" s="167"/>
      <c r="B436" s="168"/>
      <c r="C436" s="238" t="s">
        <v>1674</v>
      </c>
      <c r="D436" s="238"/>
      <c r="E436" s="238"/>
      <c r="F436" s="238"/>
      <c r="G436" s="238"/>
      <c r="H436" s="164"/>
      <c r="I436" s="164"/>
      <c r="J436" s="164"/>
      <c r="K436" s="164"/>
      <c r="L436" s="164"/>
      <c r="M436" s="164"/>
      <c r="N436" s="165"/>
      <c r="O436" s="165"/>
      <c r="P436" s="165"/>
      <c r="Q436" s="165"/>
      <c r="R436" s="164"/>
      <c r="S436" s="164"/>
      <c r="T436" s="164"/>
      <c r="U436" s="164"/>
      <c r="V436" s="164"/>
      <c r="W436" s="164"/>
      <c r="X436" s="164"/>
      <c r="Y436" s="164"/>
      <c r="Z436" s="166"/>
      <c r="AA436" s="166"/>
      <c r="AB436" s="166"/>
      <c r="AC436" s="166"/>
      <c r="AD436" s="166"/>
      <c r="AE436" s="166"/>
      <c r="AF436" s="166"/>
      <c r="AG436" s="166" t="s">
        <v>202</v>
      </c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</row>
    <row r="437" spans="1:60" ht="12.75" outlineLevel="2">
      <c r="A437" s="167"/>
      <c r="B437" s="168"/>
      <c r="C437" s="185" t="s">
        <v>1389</v>
      </c>
      <c r="D437" s="186"/>
      <c r="E437" s="187">
        <v>34.63</v>
      </c>
      <c r="F437" s="164"/>
      <c r="G437" s="164"/>
      <c r="H437" s="164"/>
      <c r="I437" s="164"/>
      <c r="J437" s="164"/>
      <c r="K437" s="164"/>
      <c r="L437" s="164"/>
      <c r="M437" s="164"/>
      <c r="N437" s="165"/>
      <c r="O437" s="165"/>
      <c r="P437" s="165"/>
      <c r="Q437" s="165"/>
      <c r="R437" s="164"/>
      <c r="S437" s="164"/>
      <c r="T437" s="164"/>
      <c r="U437" s="164"/>
      <c r="V437" s="164"/>
      <c r="W437" s="164"/>
      <c r="X437" s="164"/>
      <c r="Y437" s="164"/>
      <c r="Z437" s="166"/>
      <c r="AA437" s="166"/>
      <c r="AB437" s="166"/>
      <c r="AC437" s="166"/>
      <c r="AD437" s="166"/>
      <c r="AE437" s="166"/>
      <c r="AF437" s="166"/>
      <c r="AG437" s="166" t="s">
        <v>228</v>
      </c>
      <c r="AH437" s="166">
        <v>0</v>
      </c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</row>
    <row r="438" spans="1:60" ht="12.75" outlineLevel="3">
      <c r="A438" s="167"/>
      <c r="B438" s="168"/>
      <c r="C438" s="185" t="s">
        <v>1651</v>
      </c>
      <c r="D438" s="186"/>
      <c r="E438" s="187">
        <v>2.4</v>
      </c>
      <c r="F438" s="164"/>
      <c r="G438" s="164"/>
      <c r="H438" s="164"/>
      <c r="I438" s="164"/>
      <c r="J438" s="164"/>
      <c r="K438" s="164"/>
      <c r="L438" s="164"/>
      <c r="M438" s="164"/>
      <c r="N438" s="165"/>
      <c r="O438" s="165"/>
      <c r="P438" s="165"/>
      <c r="Q438" s="165"/>
      <c r="R438" s="164"/>
      <c r="S438" s="164"/>
      <c r="T438" s="164"/>
      <c r="U438" s="164"/>
      <c r="V438" s="164"/>
      <c r="W438" s="164"/>
      <c r="X438" s="164"/>
      <c r="Y438" s="164"/>
      <c r="Z438" s="166"/>
      <c r="AA438" s="166"/>
      <c r="AB438" s="166"/>
      <c r="AC438" s="166"/>
      <c r="AD438" s="166"/>
      <c r="AE438" s="166"/>
      <c r="AF438" s="166"/>
      <c r="AG438" s="166" t="s">
        <v>228</v>
      </c>
      <c r="AH438" s="166">
        <v>0</v>
      </c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</row>
    <row r="439" spans="1:60" ht="12.75" outlineLevel="3">
      <c r="A439" s="167"/>
      <c r="B439" s="168"/>
      <c r="C439" s="185" t="s">
        <v>1390</v>
      </c>
      <c r="D439" s="186"/>
      <c r="E439" s="187">
        <v>34.63</v>
      </c>
      <c r="F439" s="164"/>
      <c r="G439" s="164"/>
      <c r="H439" s="164"/>
      <c r="I439" s="164"/>
      <c r="J439" s="164"/>
      <c r="K439" s="164"/>
      <c r="L439" s="164"/>
      <c r="M439" s="164"/>
      <c r="N439" s="165"/>
      <c r="O439" s="165"/>
      <c r="P439" s="165"/>
      <c r="Q439" s="165"/>
      <c r="R439" s="164"/>
      <c r="S439" s="164"/>
      <c r="T439" s="164"/>
      <c r="U439" s="164"/>
      <c r="V439" s="164"/>
      <c r="W439" s="164"/>
      <c r="X439" s="164"/>
      <c r="Y439" s="164"/>
      <c r="Z439" s="166"/>
      <c r="AA439" s="166"/>
      <c r="AB439" s="166"/>
      <c r="AC439" s="166"/>
      <c r="AD439" s="166"/>
      <c r="AE439" s="166"/>
      <c r="AF439" s="166"/>
      <c r="AG439" s="166" t="s">
        <v>228</v>
      </c>
      <c r="AH439" s="166">
        <v>0</v>
      </c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</row>
    <row r="440" spans="1:60" ht="12.75" outlineLevel="3">
      <c r="A440" s="167"/>
      <c r="B440" s="168"/>
      <c r="C440" s="185" t="s">
        <v>1651</v>
      </c>
      <c r="D440" s="186"/>
      <c r="E440" s="187">
        <v>2.4</v>
      </c>
      <c r="F440" s="164"/>
      <c r="G440" s="164"/>
      <c r="H440" s="164"/>
      <c r="I440" s="164"/>
      <c r="J440" s="164"/>
      <c r="K440" s="164"/>
      <c r="L440" s="164"/>
      <c r="M440" s="164"/>
      <c r="N440" s="165"/>
      <c r="O440" s="165"/>
      <c r="P440" s="165"/>
      <c r="Q440" s="165"/>
      <c r="R440" s="164"/>
      <c r="S440" s="164"/>
      <c r="T440" s="164"/>
      <c r="U440" s="164"/>
      <c r="V440" s="164"/>
      <c r="W440" s="164"/>
      <c r="X440" s="164"/>
      <c r="Y440" s="164"/>
      <c r="Z440" s="166"/>
      <c r="AA440" s="166"/>
      <c r="AB440" s="166"/>
      <c r="AC440" s="166"/>
      <c r="AD440" s="166"/>
      <c r="AE440" s="166"/>
      <c r="AF440" s="166"/>
      <c r="AG440" s="166" t="s">
        <v>228</v>
      </c>
      <c r="AH440" s="166">
        <v>0</v>
      </c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</row>
    <row r="441" spans="1:60" ht="22.5" outlineLevel="1">
      <c r="A441" s="156">
        <v>136</v>
      </c>
      <c r="B441" s="157" t="s">
        <v>1675</v>
      </c>
      <c r="C441" s="158" t="s">
        <v>1676</v>
      </c>
      <c r="D441" s="159" t="s">
        <v>217</v>
      </c>
      <c r="E441" s="160">
        <v>16</v>
      </c>
      <c r="F441" s="161"/>
      <c r="G441" s="162">
        <f>ROUND(E441*F441,2)</f>
        <v>0</v>
      </c>
      <c r="H441" s="163">
        <v>0</v>
      </c>
      <c r="I441" s="164">
        <f>ROUND(E441*H441,2)</f>
        <v>0</v>
      </c>
      <c r="J441" s="163">
        <v>438.4</v>
      </c>
      <c r="K441" s="164">
        <f>ROUND(E441*J441,2)</f>
        <v>7014.4</v>
      </c>
      <c r="L441" s="164">
        <v>21</v>
      </c>
      <c r="M441" s="164">
        <f>G441*(1+L441/100)</f>
        <v>0</v>
      </c>
      <c r="N441" s="165">
        <v>0.0006100000000000001</v>
      </c>
      <c r="O441" s="165">
        <f>ROUND(E441*N441,2)</f>
        <v>0.01</v>
      </c>
      <c r="P441" s="165">
        <v>0</v>
      </c>
      <c r="Q441" s="165">
        <f>ROUND(E441*P441,2)</f>
        <v>0</v>
      </c>
      <c r="R441" s="164"/>
      <c r="S441" s="164" t="s">
        <v>196</v>
      </c>
      <c r="T441" s="164" t="s">
        <v>1263</v>
      </c>
      <c r="U441" s="164">
        <v>0</v>
      </c>
      <c r="V441" s="164">
        <f>ROUND(E441*U441,2)</f>
        <v>0</v>
      </c>
      <c r="W441" s="164"/>
      <c r="X441" s="164" t="s">
        <v>800</v>
      </c>
      <c r="Y441" s="164" t="s">
        <v>199</v>
      </c>
      <c r="Z441" s="166"/>
      <c r="AA441" s="166"/>
      <c r="AB441" s="166"/>
      <c r="AC441" s="166"/>
      <c r="AD441" s="166"/>
      <c r="AE441" s="166"/>
      <c r="AF441" s="166"/>
      <c r="AG441" s="166" t="s">
        <v>801</v>
      </c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</row>
    <row r="442" spans="1:60" ht="12.75" outlineLevel="2">
      <c r="A442" s="167"/>
      <c r="B442" s="168"/>
      <c r="C442" s="185" t="s">
        <v>1677</v>
      </c>
      <c r="D442" s="186"/>
      <c r="E442" s="187">
        <v>2</v>
      </c>
      <c r="F442" s="164"/>
      <c r="G442" s="164"/>
      <c r="H442" s="164"/>
      <c r="I442" s="164"/>
      <c r="J442" s="164"/>
      <c r="K442" s="164"/>
      <c r="L442" s="164"/>
      <c r="M442" s="164"/>
      <c r="N442" s="165"/>
      <c r="O442" s="165"/>
      <c r="P442" s="165"/>
      <c r="Q442" s="165"/>
      <c r="R442" s="164"/>
      <c r="S442" s="164"/>
      <c r="T442" s="164"/>
      <c r="U442" s="164"/>
      <c r="V442" s="164"/>
      <c r="W442" s="164"/>
      <c r="X442" s="164"/>
      <c r="Y442" s="164"/>
      <c r="Z442" s="166"/>
      <c r="AA442" s="166"/>
      <c r="AB442" s="166"/>
      <c r="AC442" s="166"/>
      <c r="AD442" s="166"/>
      <c r="AE442" s="166"/>
      <c r="AF442" s="166"/>
      <c r="AG442" s="166" t="s">
        <v>228</v>
      </c>
      <c r="AH442" s="166">
        <v>0</v>
      </c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</row>
    <row r="443" spans="1:60" ht="12.75" outlineLevel="3">
      <c r="A443" s="167"/>
      <c r="B443" s="168"/>
      <c r="C443" s="185" t="s">
        <v>1678</v>
      </c>
      <c r="D443" s="186"/>
      <c r="E443" s="187">
        <v>14</v>
      </c>
      <c r="F443" s="164"/>
      <c r="G443" s="164"/>
      <c r="H443" s="164"/>
      <c r="I443" s="164"/>
      <c r="J443" s="164"/>
      <c r="K443" s="164"/>
      <c r="L443" s="164"/>
      <c r="M443" s="164"/>
      <c r="N443" s="165"/>
      <c r="O443" s="165"/>
      <c r="P443" s="165"/>
      <c r="Q443" s="165"/>
      <c r="R443" s="164"/>
      <c r="S443" s="164"/>
      <c r="T443" s="164"/>
      <c r="U443" s="164"/>
      <c r="V443" s="164"/>
      <c r="W443" s="164"/>
      <c r="X443" s="164"/>
      <c r="Y443" s="164"/>
      <c r="Z443" s="166"/>
      <c r="AA443" s="166"/>
      <c r="AB443" s="166"/>
      <c r="AC443" s="166"/>
      <c r="AD443" s="166"/>
      <c r="AE443" s="166"/>
      <c r="AF443" s="166"/>
      <c r="AG443" s="166" t="s">
        <v>228</v>
      </c>
      <c r="AH443" s="166">
        <v>0</v>
      </c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</row>
    <row r="444" spans="1:33" ht="12.75">
      <c r="A444" s="147" t="s">
        <v>191</v>
      </c>
      <c r="B444" s="148" t="s">
        <v>150</v>
      </c>
      <c r="C444" s="149" t="s">
        <v>151</v>
      </c>
      <c r="D444" s="150"/>
      <c r="E444" s="151"/>
      <c r="F444" s="152"/>
      <c r="G444" s="153">
        <f>SUMIF(AG445:AG468,"&lt;&gt;NOR",G445:G468)</f>
        <v>0</v>
      </c>
      <c r="H444" s="154"/>
      <c r="I444" s="154">
        <f>SUM(I445:I468)</f>
        <v>3037.4</v>
      </c>
      <c r="J444" s="154"/>
      <c r="K444" s="154">
        <f>SUM(K445:K468)</f>
        <v>96781.47</v>
      </c>
      <c r="L444" s="154"/>
      <c r="M444" s="154">
        <f>SUM(M445:M468)</f>
        <v>0</v>
      </c>
      <c r="N444" s="155"/>
      <c r="O444" s="155">
        <f>SUM(O445:O468)</f>
        <v>0.29000000000000004</v>
      </c>
      <c r="P444" s="155"/>
      <c r="Q444" s="155">
        <f>SUM(Q445:Q468)</f>
        <v>0</v>
      </c>
      <c r="R444" s="154"/>
      <c r="S444" s="154"/>
      <c r="T444" s="154"/>
      <c r="U444" s="154"/>
      <c r="V444" s="154">
        <f>SUM(V445:V468)</f>
        <v>34.33</v>
      </c>
      <c r="W444" s="154"/>
      <c r="X444" s="154"/>
      <c r="Y444" s="154"/>
      <c r="AG444" s="1" t="s">
        <v>192</v>
      </c>
    </row>
    <row r="445" spans="1:60" ht="12.75" outlineLevel="1">
      <c r="A445" s="170">
        <v>137</v>
      </c>
      <c r="B445" s="171" t="s">
        <v>1679</v>
      </c>
      <c r="C445" s="172" t="s">
        <v>1680</v>
      </c>
      <c r="D445" s="173" t="s">
        <v>217</v>
      </c>
      <c r="E445" s="174">
        <v>460</v>
      </c>
      <c r="F445" s="175"/>
      <c r="G445" s="176">
        <f>ROUND(E445*F445,2)</f>
        <v>0</v>
      </c>
      <c r="H445" s="163">
        <v>0.11</v>
      </c>
      <c r="I445" s="164">
        <f>ROUND(E445*H445,2)</f>
        <v>50.6</v>
      </c>
      <c r="J445" s="163">
        <v>41.99</v>
      </c>
      <c r="K445" s="164">
        <f>ROUND(E445*J445,2)</f>
        <v>19315.4</v>
      </c>
      <c r="L445" s="164">
        <v>21</v>
      </c>
      <c r="M445" s="164">
        <f>G445*(1+L445/100)</f>
        <v>0</v>
      </c>
      <c r="N445" s="165">
        <v>0</v>
      </c>
      <c r="O445" s="165">
        <f>ROUND(E445*N445,2)</f>
        <v>0</v>
      </c>
      <c r="P445" s="165">
        <v>0</v>
      </c>
      <c r="Q445" s="165">
        <f>ROUND(E445*P445,2)</f>
        <v>0</v>
      </c>
      <c r="R445" s="164"/>
      <c r="S445" s="164" t="s">
        <v>196</v>
      </c>
      <c r="T445" s="164" t="s">
        <v>196</v>
      </c>
      <c r="U445" s="164">
        <v>0.06971000000000001</v>
      </c>
      <c r="V445" s="164">
        <f>ROUND(E445*U445,2)</f>
        <v>32.07</v>
      </c>
      <c r="W445" s="164"/>
      <c r="X445" s="164" t="s">
        <v>218</v>
      </c>
      <c r="Y445" s="164" t="s">
        <v>199</v>
      </c>
      <c r="Z445" s="166"/>
      <c r="AA445" s="166"/>
      <c r="AB445" s="166"/>
      <c r="AC445" s="166"/>
      <c r="AD445" s="166"/>
      <c r="AE445" s="166"/>
      <c r="AF445" s="166"/>
      <c r="AG445" s="166" t="s">
        <v>219</v>
      </c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</row>
    <row r="446" spans="1:60" ht="22.5" outlineLevel="1">
      <c r="A446" s="156">
        <v>138</v>
      </c>
      <c r="B446" s="157" t="s">
        <v>1681</v>
      </c>
      <c r="C446" s="158" t="s">
        <v>1682</v>
      </c>
      <c r="D446" s="159" t="s">
        <v>217</v>
      </c>
      <c r="E446" s="160">
        <v>225.76</v>
      </c>
      <c r="F446" s="161"/>
      <c r="G446" s="162">
        <f>ROUND(E446*F446,2)</f>
        <v>0</v>
      </c>
      <c r="H446" s="163">
        <v>13.23</v>
      </c>
      <c r="I446" s="164">
        <f>ROUND(E446*H446,2)</f>
        <v>2986.8</v>
      </c>
      <c r="J446" s="163">
        <v>7.37</v>
      </c>
      <c r="K446" s="164">
        <f>ROUND(E446*J446,2)</f>
        <v>1663.85</v>
      </c>
      <c r="L446" s="164">
        <v>21</v>
      </c>
      <c r="M446" s="164">
        <f>G446*(1+L446/100)</f>
        <v>0</v>
      </c>
      <c r="N446" s="165">
        <v>0.00035000000000000005</v>
      </c>
      <c r="O446" s="165">
        <f>ROUND(E446*N446,2)</f>
        <v>0.08</v>
      </c>
      <c r="P446" s="165">
        <v>0</v>
      </c>
      <c r="Q446" s="165">
        <f>ROUND(E446*P446,2)</f>
        <v>0</v>
      </c>
      <c r="R446" s="164"/>
      <c r="S446" s="164" t="s">
        <v>196</v>
      </c>
      <c r="T446" s="164" t="s">
        <v>196</v>
      </c>
      <c r="U446" s="164">
        <v>0.01</v>
      </c>
      <c r="V446" s="164">
        <f>ROUND(E446*U446,2)</f>
        <v>2.26</v>
      </c>
      <c r="W446" s="164"/>
      <c r="X446" s="164" t="s">
        <v>218</v>
      </c>
      <c r="Y446" s="164" t="s">
        <v>199</v>
      </c>
      <c r="Z446" s="166"/>
      <c r="AA446" s="166"/>
      <c r="AB446" s="166"/>
      <c r="AC446" s="166"/>
      <c r="AD446" s="166"/>
      <c r="AE446" s="166"/>
      <c r="AF446" s="166"/>
      <c r="AG446" s="166" t="s">
        <v>219</v>
      </c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</row>
    <row r="447" spans="1:60" ht="12.75" outlineLevel="2">
      <c r="A447" s="167"/>
      <c r="B447" s="168"/>
      <c r="C447" s="185" t="s">
        <v>1416</v>
      </c>
      <c r="D447" s="186"/>
      <c r="E447" s="187">
        <v>225.76</v>
      </c>
      <c r="F447" s="164"/>
      <c r="G447" s="164"/>
      <c r="H447" s="164"/>
      <c r="I447" s="164"/>
      <c r="J447" s="164"/>
      <c r="K447" s="164"/>
      <c r="L447" s="164"/>
      <c r="M447" s="164"/>
      <c r="N447" s="165"/>
      <c r="O447" s="165"/>
      <c r="P447" s="165"/>
      <c r="Q447" s="165"/>
      <c r="R447" s="164"/>
      <c r="S447" s="164"/>
      <c r="T447" s="164"/>
      <c r="U447" s="164"/>
      <c r="V447" s="164"/>
      <c r="W447" s="164"/>
      <c r="X447" s="164"/>
      <c r="Y447" s="164"/>
      <c r="Z447" s="166"/>
      <c r="AA447" s="166"/>
      <c r="AB447" s="166"/>
      <c r="AC447" s="166"/>
      <c r="AD447" s="166"/>
      <c r="AE447" s="166"/>
      <c r="AF447" s="166"/>
      <c r="AG447" s="166" t="s">
        <v>228</v>
      </c>
      <c r="AH447" s="166">
        <v>0</v>
      </c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</row>
    <row r="448" spans="1:60" ht="22.5" outlineLevel="1">
      <c r="A448" s="156">
        <v>139</v>
      </c>
      <c r="B448" s="157" t="s">
        <v>1683</v>
      </c>
      <c r="C448" s="158" t="s">
        <v>1684</v>
      </c>
      <c r="D448" s="159" t="s">
        <v>217</v>
      </c>
      <c r="E448" s="160">
        <v>608.83</v>
      </c>
      <c r="F448" s="161"/>
      <c r="G448" s="162">
        <f>ROUND(E448*F448,2)</f>
        <v>0</v>
      </c>
      <c r="H448" s="163">
        <v>0</v>
      </c>
      <c r="I448" s="164">
        <f>ROUND(E448*H448,2)</f>
        <v>0</v>
      </c>
      <c r="J448" s="163">
        <v>88.1</v>
      </c>
      <c r="K448" s="164">
        <f>ROUND(E448*J448,2)</f>
        <v>53637.92</v>
      </c>
      <c r="L448" s="164">
        <v>21</v>
      </c>
      <c r="M448" s="164">
        <f>G448*(1+L448/100)</f>
        <v>0</v>
      </c>
      <c r="N448" s="165">
        <v>0.00022</v>
      </c>
      <c r="O448" s="165">
        <f>ROUND(E448*N448,2)</f>
        <v>0.13</v>
      </c>
      <c r="P448" s="165">
        <v>0</v>
      </c>
      <c r="Q448" s="165">
        <f>ROUND(E448*P448,2)</f>
        <v>0</v>
      </c>
      <c r="R448" s="164"/>
      <c r="S448" s="164" t="s">
        <v>196</v>
      </c>
      <c r="T448" s="164" t="s">
        <v>1263</v>
      </c>
      <c r="U448" s="164">
        <v>0</v>
      </c>
      <c r="V448" s="164">
        <f>ROUND(E448*U448,2)</f>
        <v>0</v>
      </c>
      <c r="W448" s="164"/>
      <c r="X448" s="164" t="s">
        <v>800</v>
      </c>
      <c r="Y448" s="164" t="s">
        <v>199</v>
      </c>
      <c r="Z448" s="166"/>
      <c r="AA448" s="166"/>
      <c r="AB448" s="166"/>
      <c r="AC448" s="166"/>
      <c r="AD448" s="166"/>
      <c r="AE448" s="166"/>
      <c r="AF448" s="166"/>
      <c r="AG448" s="166" t="s">
        <v>801</v>
      </c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</row>
    <row r="449" spans="1:60" ht="12.75" outlineLevel="2">
      <c r="A449" s="167"/>
      <c r="B449" s="168"/>
      <c r="C449" s="185" t="s">
        <v>1685</v>
      </c>
      <c r="D449" s="186"/>
      <c r="E449" s="187">
        <v>38</v>
      </c>
      <c r="F449" s="164"/>
      <c r="G449" s="164"/>
      <c r="H449" s="164"/>
      <c r="I449" s="164"/>
      <c r="J449" s="164"/>
      <c r="K449" s="164"/>
      <c r="L449" s="164"/>
      <c r="M449" s="164"/>
      <c r="N449" s="165"/>
      <c r="O449" s="165"/>
      <c r="P449" s="165"/>
      <c r="Q449" s="165"/>
      <c r="R449" s="164"/>
      <c r="S449" s="164"/>
      <c r="T449" s="164"/>
      <c r="U449" s="164"/>
      <c r="V449" s="164"/>
      <c r="W449" s="164"/>
      <c r="X449" s="164"/>
      <c r="Y449" s="164"/>
      <c r="Z449" s="166"/>
      <c r="AA449" s="166"/>
      <c r="AB449" s="166"/>
      <c r="AC449" s="166"/>
      <c r="AD449" s="166"/>
      <c r="AE449" s="166"/>
      <c r="AF449" s="166"/>
      <c r="AG449" s="166" t="s">
        <v>228</v>
      </c>
      <c r="AH449" s="166">
        <v>0</v>
      </c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</row>
    <row r="450" spans="1:60" ht="12.75" outlineLevel="3">
      <c r="A450" s="167"/>
      <c r="B450" s="168"/>
      <c r="C450" s="185" t="s">
        <v>1686</v>
      </c>
      <c r="D450" s="186"/>
      <c r="E450" s="187">
        <v>29.1</v>
      </c>
      <c r="F450" s="164"/>
      <c r="G450" s="164"/>
      <c r="H450" s="164"/>
      <c r="I450" s="164"/>
      <c r="J450" s="164"/>
      <c r="K450" s="164"/>
      <c r="L450" s="164"/>
      <c r="M450" s="164"/>
      <c r="N450" s="165"/>
      <c r="O450" s="165"/>
      <c r="P450" s="165"/>
      <c r="Q450" s="165"/>
      <c r="R450" s="164"/>
      <c r="S450" s="164"/>
      <c r="T450" s="164"/>
      <c r="U450" s="164"/>
      <c r="V450" s="164"/>
      <c r="W450" s="164"/>
      <c r="X450" s="164"/>
      <c r="Y450" s="164"/>
      <c r="Z450" s="166"/>
      <c r="AA450" s="166"/>
      <c r="AB450" s="166"/>
      <c r="AC450" s="166"/>
      <c r="AD450" s="166"/>
      <c r="AE450" s="166"/>
      <c r="AF450" s="166"/>
      <c r="AG450" s="166" t="s">
        <v>228</v>
      </c>
      <c r="AH450" s="166">
        <v>0</v>
      </c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</row>
    <row r="451" spans="1:60" ht="12.75" outlineLevel="3">
      <c r="A451" s="167"/>
      <c r="B451" s="168"/>
      <c r="C451" s="185" t="s">
        <v>1687</v>
      </c>
      <c r="D451" s="186"/>
      <c r="E451" s="187">
        <v>37.25</v>
      </c>
      <c r="F451" s="164"/>
      <c r="G451" s="164"/>
      <c r="H451" s="164"/>
      <c r="I451" s="164"/>
      <c r="J451" s="164"/>
      <c r="K451" s="164"/>
      <c r="L451" s="164"/>
      <c r="M451" s="164"/>
      <c r="N451" s="165"/>
      <c r="O451" s="165"/>
      <c r="P451" s="165"/>
      <c r="Q451" s="165"/>
      <c r="R451" s="164"/>
      <c r="S451" s="164"/>
      <c r="T451" s="164"/>
      <c r="U451" s="164"/>
      <c r="V451" s="164"/>
      <c r="W451" s="164"/>
      <c r="X451" s="164"/>
      <c r="Y451" s="164"/>
      <c r="Z451" s="166"/>
      <c r="AA451" s="166"/>
      <c r="AB451" s="166"/>
      <c r="AC451" s="166"/>
      <c r="AD451" s="166"/>
      <c r="AE451" s="166"/>
      <c r="AF451" s="166"/>
      <c r="AG451" s="166" t="s">
        <v>228</v>
      </c>
      <c r="AH451" s="166">
        <v>0</v>
      </c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</row>
    <row r="452" spans="1:60" ht="12.75" outlineLevel="3">
      <c r="A452" s="167"/>
      <c r="B452" s="168"/>
      <c r="C452" s="185" t="s">
        <v>1688</v>
      </c>
      <c r="D452" s="186"/>
      <c r="E452" s="187">
        <v>42.5</v>
      </c>
      <c r="F452" s="164"/>
      <c r="G452" s="164"/>
      <c r="H452" s="164"/>
      <c r="I452" s="164"/>
      <c r="J452" s="164"/>
      <c r="K452" s="164"/>
      <c r="L452" s="164"/>
      <c r="M452" s="164"/>
      <c r="N452" s="165"/>
      <c r="O452" s="165"/>
      <c r="P452" s="165"/>
      <c r="Q452" s="165"/>
      <c r="R452" s="164"/>
      <c r="S452" s="164"/>
      <c r="T452" s="164"/>
      <c r="U452" s="164"/>
      <c r="V452" s="164"/>
      <c r="W452" s="164"/>
      <c r="X452" s="164"/>
      <c r="Y452" s="164"/>
      <c r="Z452" s="166"/>
      <c r="AA452" s="166"/>
      <c r="AB452" s="166"/>
      <c r="AC452" s="166"/>
      <c r="AD452" s="166"/>
      <c r="AE452" s="166"/>
      <c r="AF452" s="166"/>
      <c r="AG452" s="166" t="s">
        <v>228</v>
      </c>
      <c r="AH452" s="166">
        <v>0</v>
      </c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</row>
    <row r="453" spans="1:60" ht="12.75" outlineLevel="3">
      <c r="A453" s="167"/>
      <c r="B453" s="168"/>
      <c r="C453" s="185" t="s">
        <v>1689</v>
      </c>
      <c r="D453" s="186"/>
      <c r="E453" s="187">
        <v>33.41</v>
      </c>
      <c r="F453" s="164"/>
      <c r="G453" s="164"/>
      <c r="H453" s="164"/>
      <c r="I453" s="164"/>
      <c r="J453" s="164"/>
      <c r="K453" s="164"/>
      <c r="L453" s="164"/>
      <c r="M453" s="164"/>
      <c r="N453" s="165"/>
      <c r="O453" s="165"/>
      <c r="P453" s="165"/>
      <c r="Q453" s="165"/>
      <c r="R453" s="164"/>
      <c r="S453" s="164"/>
      <c r="T453" s="164"/>
      <c r="U453" s="164"/>
      <c r="V453" s="164"/>
      <c r="W453" s="164"/>
      <c r="X453" s="164"/>
      <c r="Y453" s="164"/>
      <c r="Z453" s="166"/>
      <c r="AA453" s="166"/>
      <c r="AB453" s="166"/>
      <c r="AC453" s="166"/>
      <c r="AD453" s="166"/>
      <c r="AE453" s="166"/>
      <c r="AF453" s="166"/>
      <c r="AG453" s="166" t="s">
        <v>228</v>
      </c>
      <c r="AH453" s="166">
        <v>0</v>
      </c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</row>
    <row r="454" spans="1:60" ht="12.75" outlineLevel="3">
      <c r="A454" s="167"/>
      <c r="B454" s="168"/>
      <c r="C454" s="185" t="s">
        <v>1690</v>
      </c>
      <c r="D454" s="186"/>
      <c r="E454" s="187">
        <v>41.3</v>
      </c>
      <c r="F454" s="164"/>
      <c r="G454" s="164"/>
      <c r="H454" s="164"/>
      <c r="I454" s="164"/>
      <c r="J454" s="164"/>
      <c r="K454" s="164"/>
      <c r="L454" s="164"/>
      <c r="M454" s="164"/>
      <c r="N454" s="165"/>
      <c r="O454" s="165"/>
      <c r="P454" s="165"/>
      <c r="Q454" s="165"/>
      <c r="R454" s="164"/>
      <c r="S454" s="164"/>
      <c r="T454" s="164"/>
      <c r="U454" s="164"/>
      <c r="V454" s="164"/>
      <c r="W454" s="164"/>
      <c r="X454" s="164"/>
      <c r="Y454" s="164"/>
      <c r="Z454" s="166"/>
      <c r="AA454" s="166"/>
      <c r="AB454" s="166"/>
      <c r="AC454" s="166"/>
      <c r="AD454" s="166"/>
      <c r="AE454" s="166"/>
      <c r="AF454" s="166"/>
      <c r="AG454" s="166" t="s">
        <v>228</v>
      </c>
      <c r="AH454" s="166">
        <v>0</v>
      </c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</row>
    <row r="455" spans="1:60" ht="12.75" outlineLevel="3">
      <c r="A455" s="167"/>
      <c r="B455" s="168"/>
      <c r="C455" s="185" t="s">
        <v>1691</v>
      </c>
      <c r="D455" s="186"/>
      <c r="E455" s="187">
        <v>18.6</v>
      </c>
      <c r="F455" s="164"/>
      <c r="G455" s="164"/>
      <c r="H455" s="164"/>
      <c r="I455" s="164"/>
      <c r="J455" s="164"/>
      <c r="K455" s="164"/>
      <c r="L455" s="164"/>
      <c r="M455" s="164"/>
      <c r="N455" s="165"/>
      <c r="O455" s="165"/>
      <c r="P455" s="165"/>
      <c r="Q455" s="165"/>
      <c r="R455" s="164"/>
      <c r="S455" s="164"/>
      <c r="T455" s="164"/>
      <c r="U455" s="164"/>
      <c r="V455" s="164"/>
      <c r="W455" s="164"/>
      <c r="X455" s="164"/>
      <c r="Y455" s="164"/>
      <c r="Z455" s="166"/>
      <c r="AA455" s="166"/>
      <c r="AB455" s="166"/>
      <c r="AC455" s="166"/>
      <c r="AD455" s="166"/>
      <c r="AE455" s="166"/>
      <c r="AF455" s="166"/>
      <c r="AG455" s="166" t="s">
        <v>228</v>
      </c>
      <c r="AH455" s="166">
        <v>0</v>
      </c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</row>
    <row r="456" spans="1:60" ht="12.75" outlineLevel="3">
      <c r="A456" s="167"/>
      <c r="B456" s="168"/>
      <c r="C456" s="185" t="s">
        <v>1692</v>
      </c>
      <c r="D456" s="186"/>
      <c r="E456" s="187">
        <v>6</v>
      </c>
      <c r="F456" s="164"/>
      <c r="G456" s="164"/>
      <c r="H456" s="164"/>
      <c r="I456" s="164"/>
      <c r="J456" s="164"/>
      <c r="K456" s="164"/>
      <c r="L456" s="164"/>
      <c r="M456" s="164"/>
      <c r="N456" s="165"/>
      <c r="O456" s="165"/>
      <c r="P456" s="165"/>
      <c r="Q456" s="165"/>
      <c r="R456" s="164"/>
      <c r="S456" s="164"/>
      <c r="T456" s="164"/>
      <c r="U456" s="164"/>
      <c r="V456" s="164"/>
      <c r="W456" s="164"/>
      <c r="X456" s="164"/>
      <c r="Y456" s="164"/>
      <c r="Z456" s="166"/>
      <c r="AA456" s="166"/>
      <c r="AB456" s="166"/>
      <c r="AC456" s="166"/>
      <c r="AD456" s="166"/>
      <c r="AE456" s="166"/>
      <c r="AF456" s="166"/>
      <c r="AG456" s="166" t="s">
        <v>228</v>
      </c>
      <c r="AH456" s="166">
        <v>0</v>
      </c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</row>
    <row r="457" spans="1:60" ht="12.75" outlineLevel="3">
      <c r="A457" s="167"/>
      <c r="B457" s="168"/>
      <c r="C457" s="185" t="s">
        <v>1693</v>
      </c>
      <c r="D457" s="186"/>
      <c r="E457" s="187">
        <v>35.77</v>
      </c>
      <c r="F457" s="164"/>
      <c r="G457" s="164"/>
      <c r="H457" s="164"/>
      <c r="I457" s="164"/>
      <c r="J457" s="164"/>
      <c r="K457" s="164"/>
      <c r="L457" s="164"/>
      <c r="M457" s="164"/>
      <c r="N457" s="165"/>
      <c r="O457" s="165"/>
      <c r="P457" s="165"/>
      <c r="Q457" s="165"/>
      <c r="R457" s="164"/>
      <c r="S457" s="164"/>
      <c r="T457" s="164"/>
      <c r="U457" s="164"/>
      <c r="V457" s="164"/>
      <c r="W457" s="164"/>
      <c r="X457" s="164"/>
      <c r="Y457" s="164"/>
      <c r="Z457" s="166"/>
      <c r="AA457" s="166"/>
      <c r="AB457" s="166"/>
      <c r="AC457" s="166"/>
      <c r="AD457" s="166"/>
      <c r="AE457" s="166"/>
      <c r="AF457" s="166"/>
      <c r="AG457" s="166" t="s">
        <v>228</v>
      </c>
      <c r="AH457" s="166">
        <v>0</v>
      </c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</row>
    <row r="458" spans="1:60" ht="12.75" outlineLevel="3">
      <c r="A458" s="167"/>
      <c r="B458" s="168"/>
      <c r="C458" s="185" t="s">
        <v>1694</v>
      </c>
      <c r="D458" s="186"/>
      <c r="E458" s="187">
        <v>65</v>
      </c>
      <c r="F458" s="164"/>
      <c r="G458" s="164"/>
      <c r="H458" s="164"/>
      <c r="I458" s="164"/>
      <c r="J458" s="164"/>
      <c r="K458" s="164"/>
      <c r="L458" s="164"/>
      <c r="M458" s="164"/>
      <c r="N458" s="165"/>
      <c r="O458" s="165"/>
      <c r="P458" s="165"/>
      <c r="Q458" s="165"/>
      <c r="R458" s="164"/>
      <c r="S458" s="164"/>
      <c r="T458" s="164"/>
      <c r="U458" s="164"/>
      <c r="V458" s="164"/>
      <c r="W458" s="164"/>
      <c r="X458" s="164"/>
      <c r="Y458" s="164"/>
      <c r="Z458" s="166"/>
      <c r="AA458" s="166"/>
      <c r="AB458" s="166"/>
      <c r="AC458" s="166"/>
      <c r="AD458" s="166"/>
      <c r="AE458" s="166"/>
      <c r="AF458" s="166"/>
      <c r="AG458" s="166" t="s">
        <v>228</v>
      </c>
      <c r="AH458" s="166">
        <v>0</v>
      </c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</row>
    <row r="459" spans="1:60" ht="12.75" outlineLevel="3">
      <c r="A459" s="167"/>
      <c r="B459" s="168"/>
      <c r="C459" s="185" t="s">
        <v>1695</v>
      </c>
      <c r="D459" s="186"/>
      <c r="E459" s="187">
        <v>28.1</v>
      </c>
      <c r="F459" s="164"/>
      <c r="G459" s="164"/>
      <c r="H459" s="164"/>
      <c r="I459" s="164"/>
      <c r="J459" s="164"/>
      <c r="K459" s="164"/>
      <c r="L459" s="164"/>
      <c r="M459" s="164"/>
      <c r="N459" s="165"/>
      <c r="O459" s="165"/>
      <c r="P459" s="165"/>
      <c r="Q459" s="165"/>
      <c r="R459" s="164"/>
      <c r="S459" s="164"/>
      <c r="T459" s="164"/>
      <c r="U459" s="164"/>
      <c r="V459" s="164"/>
      <c r="W459" s="164"/>
      <c r="X459" s="164"/>
      <c r="Y459" s="164"/>
      <c r="Z459" s="166"/>
      <c r="AA459" s="166"/>
      <c r="AB459" s="166"/>
      <c r="AC459" s="166"/>
      <c r="AD459" s="166"/>
      <c r="AE459" s="166"/>
      <c r="AF459" s="166"/>
      <c r="AG459" s="166" t="s">
        <v>228</v>
      </c>
      <c r="AH459" s="166">
        <v>0</v>
      </c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</row>
    <row r="460" spans="1:60" ht="12.75" outlineLevel="3">
      <c r="A460" s="167"/>
      <c r="B460" s="168"/>
      <c r="C460" s="185" t="s">
        <v>1696</v>
      </c>
      <c r="D460" s="186"/>
      <c r="E460" s="187">
        <v>10.6</v>
      </c>
      <c r="F460" s="164"/>
      <c r="G460" s="164"/>
      <c r="H460" s="164"/>
      <c r="I460" s="164"/>
      <c r="J460" s="164"/>
      <c r="K460" s="164"/>
      <c r="L460" s="164"/>
      <c r="M460" s="164"/>
      <c r="N460" s="165"/>
      <c r="O460" s="165"/>
      <c r="P460" s="165"/>
      <c r="Q460" s="165"/>
      <c r="R460" s="164"/>
      <c r="S460" s="164"/>
      <c r="T460" s="164"/>
      <c r="U460" s="164"/>
      <c r="V460" s="164"/>
      <c r="W460" s="164"/>
      <c r="X460" s="164"/>
      <c r="Y460" s="164"/>
      <c r="Z460" s="166"/>
      <c r="AA460" s="166"/>
      <c r="AB460" s="166"/>
      <c r="AC460" s="166"/>
      <c r="AD460" s="166"/>
      <c r="AE460" s="166"/>
      <c r="AF460" s="166"/>
      <c r="AG460" s="166" t="s">
        <v>228</v>
      </c>
      <c r="AH460" s="166">
        <v>0</v>
      </c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</row>
    <row r="461" spans="1:60" ht="12.75" outlineLevel="3">
      <c r="A461" s="167"/>
      <c r="B461" s="168"/>
      <c r="C461" s="185" t="s">
        <v>1697</v>
      </c>
      <c r="D461" s="186"/>
      <c r="E461" s="187">
        <v>28.8</v>
      </c>
      <c r="F461" s="164"/>
      <c r="G461" s="164"/>
      <c r="H461" s="164"/>
      <c r="I461" s="164"/>
      <c r="J461" s="164"/>
      <c r="K461" s="164"/>
      <c r="L461" s="164"/>
      <c r="M461" s="164"/>
      <c r="N461" s="165"/>
      <c r="O461" s="165"/>
      <c r="P461" s="165"/>
      <c r="Q461" s="165"/>
      <c r="R461" s="164"/>
      <c r="S461" s="164"/>
      <c r="T461" s="164"/>
      <c r="U461" s="164"/>
      <c r="V461" s="164"/>
      <c r="W461" s="164"/>
      <c r="X461" s="164"/>
      <c r="Y461" s="164"/>
      <c r="Z461" s="166"/>
      <c r="AA461" s="166"/>
      <c r="AB461" s="166"/>
      <c r="AC461" s="166"/>
      <c r="AD461" s="166"/>
      <c r="AE461" s="166"/>
      <c r="AF461" s="166"/>
      <c r="AG461" s="166" t="s">
        <v>228</v>
      </c>
      <c r="AH461" s="166">
        <v>0</v>
      </c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</row>
    <row r="462" spans="1:60" ht="12.75" outlineLevel="3">
      <c r="A462" s="167"/>
      <c r="B462" s="168"/>
      <c r="C462" s="185" t="s">
        <v>1698</v>
      </c>
      <c r="D462" s="186"/>
      <c r="E462" s="187">
        <v>13.1</v>
      </c>
      <c r="F462" s="164"/>
      <c r="G462" s="164"/>
      <c r="H462" s="164"/>
      <c r="I462" s="164"/>
      <c r="J462" s="164"/>
      <c r="K462" s="164"/>
      <c r="L462" s="164"/>
      <c r="M462" s="164"/>
      <c r="N462" s="165"/>
      <c r="O462" s="165"/>
      <c r="P462" s="165"/>
      <c r="Q462" s="165"/>
      <c r="R462" s="164"/>
      <c r="S462" s="164"/>
      <c r="T462" s="164"/>
      <c r="U462" s="164"/>
      <c r="V462" s="164"/>
      <c r="W462" s="164"/>
      <c r="X462" s="164"/>
      <c r="Y462" s="164"/>
      <c r="Z462" s="166"/>
      <c r="AA462" s="166"/>
      <c r="AB462" s="166"/>
      <c r="AC462" s="166"/>
      <c r="AD462" s="166"/>
      <c r="AE462" s="166"/>
      <c r="AF462" s="166"/>
      <c r="AG462" s="166" t="s">
        <v>228</v>
      </c>
      <c r="AH462" s="166">
        <v>0</v>
      </c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</row>
    <row r="463" spans="1:60" ht="12.75" outlineLevel="3">
      <c r="A463" s="167"/>
      <c r="B463" s="168"/>
      <c r="C463" s="185" t="s">
        <v>1699</v>
      </c>
      <c r="D463" s="186"/>
      <c r="E463" s="187">
        <v>34.6</v>
      </c>
      <c r="F463" s="164"/>
      <c r="G463" s="164"/>
      <c r="H463" s="164"/>
      <c r="I463" s="164"/>
      <c r="J463" s="164"/>
      <c r="K463" s="164"/>
      <c r="L463" s="164"/>
      <c r="M463" s="164"/>
      <c r="N463" s="165"/>
      <c r="O463" s="165"/>
      <c r="P463" s="165"/>
      <c r="Q463" s="165"/>
      <c r="R463" s="164"/>
      <c r="S463" s="164"/>
      <c r="T463" s="164"/>
      <c r="U463" s="164"/>
      <c r="V463" s="164"/>
      <c r="W463" s="164"/>
      <c r="X463" s="164"/>
      <c r="Y463" s="164"/>
      <c r="Z463" s="166"/>
      <c r="AA463" s="166"/>
      <c r="AB463" s="166"/>
      <c r="AC463" s="166"/>
      <c r="AD463" s="166"/>
      <c r="AE463" s="166"/>
      <c r="AF463" s="166"/>
      <c r="AG463" s="166" t="s">
        <v>228</v>
      </c>
      <c r="AH463" s="166">
        <v>0</v>
      </c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</row>
    <row r="464" spans="1:60" ht="12.75" outlineLevel="3">
      <c r="A464" s="167"/>
      <c r="B464" s="168"/>
      <c r="C464" s="185" t="s">
        <v>1700</v>
      </c>
      <c r="D464" s="186"/>
      <c r="E464" s="187">
        <v>35.3</v>
      </c>
      <c r="F464" s="164"/>
      <c r="G464" s="164"/>
      <c r="H464" s="164"/>
      <c r="I464" s="164"/>
      <c r="J464" s="164"/>
      <c r="K464" s="164"/>
      <c r="L464" s="164"/>
      <c r="M464" s="164"/>
      <c r="N464" s="165"/>
      <c r="O464" s="165"/>
      <c r="P464" s="165"/>
      <c r="Q464" s="165"/>
      <c r="R464" s="164"/>
      <c r="S464" s="164"/>
      <c r="T464" s="164"/>
      <c r="U464" s="164"/>
      <c r="V464" s="164"/>
      <c r="W464" s="164"/>
      <c r="X464" s="164"/>
      <c r="Y464" s="164"/>
      <c r="Z464" s="166"/>
      <c r="AA464" s="166"/>
      <c r="AB464" s="166"/>
      <c r="AC464" s="166"/>
      <c r="AD464" s="166"/>
      <c r="AE464" s="166"/>
      <c r="AF464" s="166"/>
      <c r="AG464" s="166" t="s">
        <v>228</v>
      </c>
      <c r="AH464" s="166">
        <v>0</v>
      </c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</row>
    <row r="465" spans="1:60" ht="12.75" outlineLevel="3">
      <c r="A465" s="167"/>
      <c r="B465" s="168"/>
      <c r="C465" s="185" t="s">
        <v>1701</v>
      </c>
      <c r="D465" s="186"/>
      <c r="E465" s="187">
        <v>101.4</v>
      </c>
      <c r="F465" s="164"/>
      <c r="G465" s="164"/>
      <c r="H465" s="164"/>
      <c r="I465" s="164"/>
      <c r="J465" s="164"/>
      <c r="K465" s="164"/>
      <c r="L465" s="164"/>
      <c r="M465" s="164"/>
      <c r="N465" s="165"/>
      <c r="O465" s="165"/>
      <c r="P465" s="165"/>
      <c r="Q465" s="165"/>
      <c r="R465" s="164"/>
      <c r="S465" s="164"/>
      <c r="T465" s="164"/>
      <c r="U465" s="164"/>
      <c r="V465" s="164"/>
      <c r="W465" s="164"/>
      <c r="X465" s="164"/>
      <c r="Y465" s="164"/>
      <c r="Z465" s="166"/>
      <c r="AA465" s="166"/>
      <c r="AB465" s="166"/>
      <c r="AC465" s="166"/>
      <c r="AD465" s="166"/>
      <c r="AE465" s="166"/>
      <c r="AF465" s="166"/>
      <c r="AG465" s="166" t="s">
        <v>228</v>
      </c>
      <c r="AH465" s="166">
        <v>0</v>
      </c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</row>
    <row r="466" spans="1:60" ht="12.75" outlineLevel="3">
      <c r="A466" s="167"/>
      <c r="B466" s="168"/>
      <c r="C466" s="185" t="s">
        <v>1702</v>
      </c>
      <c r="D466" s="186"/>
      <c r="E466" s="187">
        <v>5</v>
      </c>
      <c r="F466" s="164"/>
      <c r="G466" s="164"/>
      <c r="H466" s="164"/>
      <c r="I466" s="164"/>
      <c r="J466" s="164"/>
      <c r="K466" s="164"/>
      <c r="L466" s="164"/>
      <c r="M466" s="164"/>
      <c r="N466" s="165"/>
      <c r="O466" s="165"/>
      <c r="P466" s="165"/>
      <c r="Q466" s="165"/>
      <c r="R466" s="164"/>
      <c r="S466" s="164"/>
      <c r="T466" s="164"/>
      <c r="U466" s="164"/>
      <c r="V466" s="164"/>
      <c r="W466" s="164"/>
      <c r="X466" s="164"/>
      <c r="Y466" s="164"/>
      <c r="Z466" s="166"/>
      <c r="AA466" s="166"/>
      <c r="AB466" s="166"/>
      <c r="AC466" s="166"/>
      <c r="AD466" s="166"/>
      <c r="AE466" s="166"/>
      <c r="AF466" s="166"/>
      <c r="AG466" s="166" t="s">
        <v>228</v>
      </c>
      <c r="AH466" s="166">
        <v>0</v>
      </c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</row>
    <row r="467" spans="1:60" ht="12.75" outlineLevel="3">
      <c r="A467" s="167"/>
      <c r="B467" s="168"/>
      <c r="C467" s="185" t="s">
        <v>1703</v>
      </c>
      <c r="D467" s="186"/>
      <c r="E467" s="187">
        <v>5</v>
      </c>
      <c r="F467" s="164"/>
      <c r="G467" s="164"/>
      <c r="H467" s="164"/>
      <c r="I467" s="164"/>
      <c r="J467" s="164"/>
      <c r="K467" s="164"/>
      <c r="L467" s="164"/>
      <c r="M467" s="164"/>
      <c r="N467" s="165"/>
      <c r="O467" s="165"/>
      <c r="P467" s="165"/>
      <c r="Q467" s="165"/>
      <c r="R467" s="164"/>
      <c r="S467" s="164"/>
      <c r="T467" s="164"/>
      <c r="U467" s="164"/>
      <c r="V467" s="164"/>
      <c r="W467" s="164"/>
      <c r="X467" s="164"/>
      <c r="Y467" s="164"/>
      <c r="Z467" s="166"/>
      <c r="AA467" s="166"/>
      <c r="AB467" s="166"/>
      <c r="AC467" s="166"/>
      <c r="AD467" s="166"/>
      <c r="AE467" s="166"/>
      <c r="AF467" s="166"/>
      <c r="AG467" s="166" t="s">
        <v>228</v>
      </c>
      <c r="AH467" s="166">
        <v>0</v>
      </c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</row>
    <row r="468" spans="1:60" ht="12.75" outlineLevel="1">
      <c r="A468" s="170">
        <v>140</v>
      </c>
      <c r="B468" s="171" t="s">
        <v>1704</v>
      </c>
      <c r="C468" s="172" t="s">
        <v>1705</v>
      </c>
      <c r="D468" s="173" t="s">
        <v>217</v>
      </c>
      <c r="E468" s="174">
        <v>220.76</v>
      </c>
      <c r="F468" s="175"/>
      <c r="G468" s="176">
        <f>ROUND(E468*F468,2)</f>
        <v>0</v>
      </c>
      <c r="H468" s="163">
        <v>0</v>
      </c>
      <c r="I468" s="164">
        <f>ROUND(E468*H468,2)</f>
        <v>0</v>
      </c>
      <c r="J468" s="163">
        <v>100.4</v>
      </c>
      <c r="K468" s="164">
        <f>ROUND(E468*J468,2)</f>
        <v>22164.3</v>
      </c>
      <c r="L468" s="164">
        <v>21</v>
      </c>
      <c r="M468" s="164">
        <f>G468*(1+L468/100)</f>
        <v>0</v>
      </c>
      <c r="N468" s="165">
        <v>0.00037000000000000005</v>
      </c>
      <c r="O468" s="165">
        <f>ROUND(E468*N468,2)</f>
        <v>0.08</v>
      </c>
      <c r="P468" s="165">
        <v>0</v>
      </c>
      <c r="Q468" s="165">
        <f>ROUND(E468*P468,2)</f>
        <v>0</v>
      </c>
      <c r="R468" s="164"/>
      <c r="S468" s="164" t="s">
        <v>196</v>
      </c>
      <c r="T468" s="164" t="s">
        <v>1263</v>
      </c>
      <c r="U468" s="164">
        <v>0</v>
      </c>
      <c r="V468" s="164">
        <f>ROUND(E468*U468,2)</f>
        <v>0</v>
      </c>
      <c r="W468" s="164"/>
      <c r="X468" s="164" t="s">
        <v>800</v>
      </c>
      <c r="Y468" s="164" t="s">
        <v>199</v>
      </c>
      <c r="Z468" s="166"/>
      <c r="AA468" s="166"/>
      <c r="AB468" s="166"/>
      <c r="AC468" s="166"/>
      <c r="AD468" s="166"/>
      <c r="AE468" s="166"/>
      <c r="AF468" s="166"/>
      <c r="AG468" s="166" t="s">
        <v>801</v>
      </c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</row>
    <row r="469" spans="1:33" ht="12.75">
      <c r="A469" s="147" t="s">
        <v>191</v>
      </c>
      <c r="B469" s="148" t="s">
        <v>154</v>
      </c>
      <c r="C469" s="149" t="s">
        <v>155</v>
      </c>
      <c r="D469" s="150"/>
      <c r="E469" s="151"/>
      <c r="F469" s="152"/>
      <c r="G469" s="153">
        <f>SUMIF(AG470:AG475,"&lt;&gt;NOR",G470:G475)</f>
        <v>0</v>
      </c>
      <c r="H469" s="154"/>
      <c r="I469" s="154">
        <f>SUM(I470:I475)</f>
        <v>0</v>
      </c>
      <c r="J469" s="154"/>
      <c r="K469" s="154">
        <f>SUM(K470:K475)</f>
        <v>199885.07</v>
      </c>
      <c r="L469" s="154"/>
      <c r="M469" s="154">
        <f>SUM(M470:M475)</f>
        <v>0</v>
      </c>
      <c r="N469" s="155"/>
      <c r="O469" s="155">
        <f>SUM(O470:O475)</f>
        <v>0</v>
      </c>
      <c r="P469" s="155"/>
      <c r="Q469" s="155">
        <f>SUM(Q470:Q475)</f>
        <v>0</v>
      </c>
      <c r="R469" s="154"/>
      <c r="S469" s="154"/>
      <c r="T469" s="154"/>
      <c r="U469" s="154"/>
      <c r="V469" s="154">
        <f>SUM(V470:V475)</f>
        <v>107.07</v>
      </c>
      <c r="W469" s="154"/>
      <c r="X469" s="154"/>
      <c r="Y469" s="154"/>
      <c r="AG469" s="1" t="s">
        <v>192</v>
      </c>
    </row>
    <row r="470" spans="1:60" ht="12.75" outlineLevel="1">
      <c r="A470" s="156">
        <v>141</v>
      </c>
      <c r="B470" s="157" t="s">
        <v>1706</v>
      </c>
      <c r="C470" s="158" t="s">
        <v>1707</v>
      </c>
      <c r="D470" s="159" t="s">
        <v>265</v>
      </c>
      <c r="E470" s="160">
        <v>54.71057</v>
      </c>
      <c r="F470" s="161"/>
      <c r="G470" s="162">
        <f>ROUND(E470*F470,2)</f>
        <v>0</v>
      </c>
      <c r="H470" s="163">
        <v>0</v>
      </c>
      <c r="I470" s="164">
        <f>ROUND(E470*H470,2)</f>
        <v>0</v>
      </c>
      <c r="J470" s="163">
        <v>271.5</v>
      </c>
      <c r="K470" s="164">
        <f>ROUND(E470*J470,2)</f>
        <v>14853.92</v>
      </c>
      <c r="L470" s="164">
        <v>21</v>
      </c>
      <c r="M470" s="164">
        <f>G470*(1+L470/100)</f>
        <v>0</v>
      </c>
      <c r="N470" s="165">
        <v>0</v>
      </c>
      <c r="O470" s="165">
        <f>ROUND(E470*N470,2)</f>
        <v>0</v>
      </c>
      <c r="P470" s="165">
        <v>0</v>
      </c>
      <c r="Q470" s="165">
        <f>ROUND(E470*P470,2)</f>
        <v>0</v>
      </c>
      <c r="R470" s="164"/>
      <c r="S470" s="164" t="s">
        <v>196</v>
      </c>
      <c r="T470" s="164" t="s">
        <v>196</v>
      </c>
      <c r="U470" s="164">
        <v>0.49</v>
      </c>
      <c r="V470" s="164">
        <f>ROUND(E470*U470,2)</f>
        <v>26.81</v>
      </c>
      <c r="W470" s="164"/>
      <c r="X470" s="164" t="s">
        <v>1708</v>
      </c>
      <c r="Y470" s="164" t="s">
        <v>199</v>
      </c>
      <c r="Z470" s="166"/>
      <c r="AA470" s="166"/>
      <c r="AB470" s="166"/>
      <c r="AC470" s="166"/>
      <c r="AD470" s="166"/>
      <c r="AE470" s="166"/>
      <c r="AF470" s="166"/>
      <c r="AG470" s="166" t="s">
        <v>1709</v>
      </c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</row>
    <row r="471" spans="1:60" ht="12.4" customHeight="1" outlineLevel="2">
      <c r="A471" s="167"/>
      <c r="B471" s="168"/>
      <c r="C471" s="238" t="s">
        <v>1710</v>
      </c>
      <c r="D471" s="238"/>
      <c r="E471" s="238"/>
      <c r="F471" s="238"/>
      <c r="G471" s="238"/>
      <c r="H471" s="164"/>
      <c r="I471" s="164"/>
      <c r="J471" s="164"/>
      <c r="K471" s="164"/>
      <c r="L471" s="164"/>
      <c r="M471" s="164"/>
      <c r="N471" s="165"/>
      <c r="O471" s="165"/>
      <c r="P471" s="165"/>
      <c r="Q471" s="165"/>
      <c r="R471" s="164"/>
      <c r="S471" s="164"/>
      <c r="T471" s="164"/>
      <c r="U471" s="164"/>
      <c r="V471" s="164"/>
      <c r="W471" s="164"/>
      <c r="X471" s="164"/>
      <c r="Y471" s="164"/>
      <c r="Z471" s="166"/>
      <c r="AA471" s="166"/>
      <c r="AB471" s="166"/>
      <c r="AC471" s="166"/>
      <c r="AD471" s="166"/>
      <c r="AE471" s="166"/>
      <c r="AF471" s="166"/>
      <c r="AG471" s="166" t="s">
        <v>202</v>
      </c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</row>
    <row r="472" spans="1:60" ht="12.75" outlineLevel="1">
      <c r="A472" s="170">
        <v>142</v>
      </c>
      <c r="B472" s="171" t="s">
        <v>597</v>
      </c>
      <c r="C472" s="172" t="s">
        <v>1711</v>
      </c>
      <c r="D472" s="173" t="s">
        <v>265</v>
      </c>
      <c r="E472" s="174">
        <v>1039.50082</v>
      </c>
      <c r="F472" s="175"/>
      <c r="G472" s="176">
        <f>ROUND(E472*F472,2)</f>
        <v>0</v>
      </c>
      <c r="H472" s="163">
        <v>0</v>
      </c>
      <c r="I472" s="164">
        <f>ROUND(E472*H472,2)</f>
        <v>0</v>
      </c>
      <c r="J472" s="163">
        <v>25</v>
      </c>
      <c r="K472" s="164">
        <f>ROUND(E472*J472,2)</f>
        <v>25987.52</v>
      </c>
      <c r="L472" s="164">
        <v>21</v>
      </c>
      <c r="M472" s="164">
        <f>G472*(1+L472/100)</f>
        <v>0</v>
      </c>
      <c r="N472" s="165">
        <v>0</v>
      </c>
      <c r="O472" s="165">
        <f>ROUND(E472*N472,2)</f>
        <v>0</v>
      </c>
      <c r="P472" s="165">
        <v>0</v>
      </c>
      <c r="Q472" s="165">
        <f>ROUND(E472*P472,2)</f>
        <v>0</v>
      </c>
      <c r="R472" s="164"/>
      <c r="S472" s="164" t="s">
        <v>196</v>
      </c>
      <c r="T472" s="164" t="s">
        <v>196</v>
      </c>
      <c r="U472" s="164">
        <v>0</v>
      </c>
      <c r="V472" s="164">
        <f>ROUND(E472*U472,2)</f>
        <v>0</v>
      </c>
      <c r="W472" s="164"/>
      <c r="X472" s="164" t="s">
        <v>1708</v>
      </c>
      <c r="Y472" s="164" t="s">
        <v>199</v>
      </c>
      <c r="Z472" s="166"/>
      <c r="AA472" s="166"/>
      <c r="AB472" s="166"/>
      <c r="AC472" s="166"/>
      <c r="AD472" s="166"/>
      <c r="AE472" s="166"/>
      <c r="AF472" s="166"/>
      <c r="AG472" s="166" t="s">
        <v>1709</v>
      </c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</row>
    <row r="473" spans="1:60" ht="12.75" outlineLevel="1">
      <c r="A473" s="170">
        <v>143</v>
      </c>
      <c r="B473" s="171" t="s">
        <v>1712</v>
      </c>
      <c r="C473" s="172" t="s">
        <v>1713</v>
      </c>
      <c r="D473" s="173" t="s">
        <v>265</v>
      </c>
      <c r="E473" s="174">
        <v>54.71057</v>
      </c>
      <c r="F473" s="175"/>
      <c r="G473" s="176">
        <f>ROUND(E473*F473,2)</f>
        <v>0</v>
      </c>
      <c r="H473" s="163">
        <v>0</v>
      </c>
      <c r="I473" s="164">
        <f>ROUND(E473*H473,2)</f>
        <v>0</v>
      </c>
      <c r="J473" s="163">
        <v>383.5</v>
      </c>
      <c r="K473" s="164">
        <f>ROUND(E473*J473,2)</f>
        <v>20981.5</v>
      </c>
      <c r="L473" s="164">
        <v>21</v>
      </c>
      <c r="M473" s="164">
        <f>G473*(1+L473/100)</f>
        <v>0</v>
      </c>
      <c r="N473" s="165">
        <v>0</v>
      </c>
      <c r="O473" s="165">
        <f>ROUND(E473*N473,2)</f>
        <v>0</v>
      </c>
      <c r="P473" s="165">
        <v>0</v>
      </c>
      <c r="Q473" s="165">
        <f>ROUND(E473*P473,2)</f>
        <v>0</v>
      </c>
      <c r="R473" s="164"/>
      <c r="S473" s="164" t="s">
        <v>196</v>
      </c>
      <c r="T473" s="164" t="s">
        <v>196</v>
      </c>
      <c r="U473" s="164">
        <v>0.9420000000000001</v>
      </c>
      <c r="V473" s="164">
        <f>ROUND(E473*U473,2)</f>
        <v>51.54</v>
      </c>
      <c r="W473" s="164"/>
      <c r="X473" s="164" t="s">
        <v>1708</v>
      </c>
      <c r="Y473" s="164" t="s">
        <v>199</v>
      </c>
      <c r="Z473" s="166"/>
      <c r="AA473" s="166"/>
      <c r="AB473" s="166"/>
      <c r="AC473" s="166"/>
      <c r="AD473" s="166"/>
      <c r="AE473" s="166"/>
      <c r="AF473" s="166"/>
      <c r="AG473" s="166" t="s">
        <v>1709</v>
      </c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</row>
    <row r="474" spans="1:60" ht="12.75" outlineLevel="1">
      <c r="A474" s="170">
        <v>144</v>
      </c>
      <c r="B474" s="171" t="s">
        <v>1714</v>
      </c>
      <c r="C474" s="172" t="s">
        <v>1715</v>
      </c>
      <c r="D474" s="173" t="s">
        <v>265</v>
      </c>
      <c r="E474" s="174">
        <v>273.55285</v>
      </c>
      <c r="F474" s="175"/>
      <c r="G474" s="176">
        <f>ROUND(E474*F474,2)</f>
        <v>0</v>
      </c>
      <c r="H474" s="163">
        <v>0</v>
      </c>
      <c r="I474" s="164">
        <f>ROUND(E474*H474,2)</f>
        <v>0</v>
      </c>
      <c r="J474" s="163">
        <v>42.7</v>
      </c>
      <c r="K474" s="164">
        <f>ROUND(E474*J474,2)</f>
        <v>11680.71</v>
      </c>
      <c r="L474" s="164">
        <v>21</v>
      </c>
      <c r="M474" s="164">
        <f>G474*(1+L474/100)</f>
        <v>0</v>
      </c>
      <c r="N474" s="165">
        <v>0</v>
      </c>
      <c r="O474" s="165">
        <f>ROUND(E474*N474,2)</f>
        <v>0</v>
      </c>
      <c r="P474" s="165">
        <v>0</v>
      </c>
      <c r="Q474" s="165">
        <f>ROUND(E474*P474,2)</f>
        <v>0</v>
      </c>
      <c r="R474" s="164"/>
      <c r="S474" s="164" t="s">
        <v>196</v>
      </c>
      <c r="T474" s="164" t="s">
        <v>196</v>
      </c>
      <c r="U474" s="164">
        <v>0.105</v>
      </c>
      <c r="V474" s="164">
        <f>ROUND(E474*U474,2)</f>
        <v>28.72</v>
      </c>
      <c r="W474" s="164"/>
      <c r="X474" s="164" t="s">
        <v>1708</v>
      </c>
      <c r="Y474" s="164" t="s">
        <v>199</v>
      </c>
      <c r="Z474" s="166"/>
      <c r="AA474" s="166"/>
      <c r="AB474" s="166"/>
      <c r="AC474" s="166"/>
      <c r="AD474" s="166"/>
      <c r="AE474" s="166"/>
      <c r="AF474" s="166"/>
      <c r="AG474" s="166" t="s">
        <v>1709</v>
      </c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</row>
    <row r="475" spans="1:60" ht="12.75" outlineLevel="1">
      <c r="A475" s="156">
        <v>145</v>
      </c>
      <c r="B475" s="157" t="s">
        <v>1716</v>
      </c>
      <c r="C475" s="158" t="s">
        <v>1717</v>
      </c>
      <c r="D475" s="159" t="s">
        <v>265</v>
      </c>
      <c r="E475" s="160">
        <v>54.71057</v>
      </c>
      <c r="F475" s="161"/>
      <c r="G475" s="162">
        <f>ROUND(E475*F475,2)</f>
        <v>0</v>
      </c>
      <c r="H475" s="163">
        <v>0</v>
      </c>
      <c r="I475" s="164">
        <f>ROUND(E475*H475,2)</f>
        <v>0</v>
      </c>
      <c r="J475" s="163">
        <v>2310</v>
      </c>
      <c r="K475" s="164">
        <f>ROUND(E475*J475,2)</f>
        <v>126381.42</v>
      </c>
      <c r="L475" s="164">
        <v>21</v>
      </c>
      <c r="M475" s="164">
        <f>G475*(1+L475/100)</f>
        <v>0</v>
      </c>
      <c r="N475" s="165">
        <v>0</v>
      </c>
      <c r="O475" s="165">
        <f>ROUND(E475*N475,2)</f>
        <v>0</v>
      </c>
      <c r="P475" s="165">
        <v>0</v>
      </c>
      <c r="Q475" s="165">
        <f>ROUND(E475*P475,2)</f>
        <v>0</v>
      </c>
      <c r="R475" s="164"/>
      <c r="S475" s="164" t="s">
        <v>196</v>
      </c>
      <c r="T475" s="164" t="s">
        <v>196</v>
      </c>
      <c r="U475" s="164">
        <v>0</v>
      </c>
      <c r="V475" s="164">
        <f>ROUND(E475*U475,2)</f>
        <v>0</v>
      </c>
      <c r="W475" s="164"/>
      <c r="X475" s="164" t="s">
        <v>1708</v>
      </c>
      <c r="Y475" s="164" t="s">
        <v>199</v>
      </c>
      <c r="Z475" s="166"/>
      <c r="AA475" s="166"/>
      <c r="AB475" s="166"/>
      <c r="AC475" s="166"/>
      <c r="AD475" s="166"/>
      <c r="AE475" s="166"/>
      <c r="AF475" s="166"/>
      <c r="AG475" s="166" t="s">
        <v>1709</v>
      </c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</row>
    <row r="476" spans="1:33" ht="12.75">
      <c r="A476" s="130"/>
      <c r="B476" s="134"/>
      <c r="C476" s="177"/>
      <c r="D476" s="136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AE476" s="1">
        <v>15</v>
      </c>
      <c r="AF476" s="1">
        <v>21</v>
      </c>
      <c r="AG476" s="1" t="s">
        <v>177</v>
      </c>
    </row>
    <row r="477" spans="1:33" ht="12.75">
      <c r="A477" s="178"/>
      <c r="B477" s="179" t="s">
        <v>14</v>
      </c>
      <c r="C477" s="180"/>
      <c r="D477" s="181"/>
      <c r="E477" s="182"/>
      <c r="F477" s="182"/>
      <c r="G477" s="183">
        <f>G8+G20+G40+G42+G58+G63+G78+G110+G135+G169+G175+G183+G234+G236+G247+G268+G288+G291+G377+G383+G397+G412+G420+G434+G444+G469</f>
        <v>0</v>
      </c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AE477" s="1">
        <f>SUMIF(L7:L475,AE476,G7:G475)</f>
        <v>0</v>
      </c>
      <c r="AF477" s="1">
        <f>SUMIF(L7:L475,AF476,G7:G475)</f>
        <v>0</v>
      </c>
      <c r="AG477" s="1" t="s">
        <v>211</v>
      </c>
    </row>
    <row r="478" spans="1:25" ht="12.75">
      <c r="A478" s="130"/>
      <c r="B478" s="134"/>
      <c r="C478" s="177"/>
      <c r="D478" s="136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</row>
    <row r="479" spans="1:25" ht="12.75">
      <c r="A479" s="130"/>
      <c r="B479" s="134"/>
      <c r="C479" s="177"/>
      <c r="D479" s="136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</row>
    <row r="480" spans="1:25" ht="12.75">
      <c r="A480" s="233" t="s">
        <v>212</v>
      </c>
      <c r="B480" s="233"/>
      <c r="C480" s="233"/>
      <c r="D480" s="136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</row>
    <row r="481" spans="1:33" ht="12.75">
      <c r="A481" s="234"/>
      <c r="B481" s="234"/>
      <c r="C481" s="234"/>
      <c r="D481" s="234"/>
      <c r="E481" s="234"/>
      <c r="F481" s="234"/>
      <c r="G481" s="234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AG481" s="1" t="s">
        <v>213</v>
      </c>
    </row>
    <row r="482" spans="1:25" ht="12.75">
      <c r="A482" s="234"/>
      <c r="B482" s="234"/>
      <c r="C482" s="234"/>
      <c r="D482" s="234"/>
      <c r="E482" s="234"/>
      <c r="F482" s="234"/>
      <c r="G482" s="234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</row>
    <row r="483" spans="1:25" ht="12.75">
      <c r="A483" s="234"/>
      <c r="B483" s="234"/>
      <c r="C483" s="234"/>
      <c r="D483" s="234"/>
      <c r="E483" s="234"/>
      <c r="F483" s="234"/>
      <c r="G483" s="234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</row>
    <row r="484" spans="1:25" ht="12.75">
      <c r="A484" s="234"/>
      <c r="B484" s="234"/>
      <c r="C484" s="234"/>
      <c r="D484" s="234"/>
      <c r="E484" s="234"/>
      <c r="F484" s="234"/>
      <c r="G484" s="234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</row>
    <row r="485" spans="1:25" ht="12.75">
      <c r="A485" s="234"/>
      <c r="B485" s="234"/>
      <c r="C485" s="234"/>
      <c r="D485" s="234"/>
      <c r="E485" s="234"/>
      <c r="F485" s="234"/>
      <c r="G485" s="234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</row>
    <row r="486" spans="1:25" ht="12.75">
      <c r="A486" s="130"/>
      <c r="B486" s="134"/>
      <c r="C486" s="177"/>
      <c r="D486" s="136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</row>
    <row r="487" spans="3:33" ht="12.75">
      <c r="C487" s="184"/>
      <c r="D487" s="84"/>
      <c r="AG487" s="1" t="s">
        <v>214</v>
      </c>
    </row>
    <row r="488" ht="12.75">
      <c r="D488" s="84"/>
    </row>
    <row r="489" ht="12.75">
      <c r="D489" s="84"/>
    </row>
    <row r="490" ht="12.75">
      <c r="D490" s="84"/>
    </row>
    <row r="491" ht="12.75">
      <c r="D491" s="84"/>
    </row>
    <row r="492" ht="12.75">
      <c r="D492" s="84"/>
    </row>
    <row r="493" ht="12.75">
      <c r="D493" s="84"/>
    </row>
    <row r="494" ht="12.75">
      <c r="D494" s="84"/>
    </row>
    <row r="495" ht="12.75">
      <c r="D495" s="84"/>
    </row>
    <row r="496" ht="12.75">
      <c r="D496" s="84"/>
    </row>
    <row r="497" ht="12.75">
      <c r="D497" s="84"/>
    </row>
    <row r="498" ht="12.75">
      <c r="D498" s="84"/>
    </row>
    <row r="499" ht="12.75">
      <c r="D499" s="84"/>
    </row>
    <row r="500" ht="12.75">
      <c r="D500" s="84"/>
    </row>
    <row r="501" ht="12.75">
      <c r="D501" s="84"/>
    </row>
    <row r="502" ht="12.75">
      <c r="D502" s="84"/>
    </row>
    <row r="503" ht="12.75">
      <c r="D503" s="84"/>
    </row>
    <row r="504" ht="12.75">
      <c r="D504" s="84"/>
    </row>
    <row r="505" ht="12.75">
      <c r="D505" s="84"/>
    </row>
    <row r="506" ht="12.75">
      <c r="D506" s="84"/>
    </row>
    <row r="507" ht="12.75">
      <c r="D507" s="84"/>
    </row>
    <row r="508" ht="12.75">
      <c r="D508" s="84"/>
    </row>
    <row r="509" ht="12.75">
      <c r="D509" s="84"/>
    </row>
    <row r="510" ht="12.75">
      <c r="D510" s="84"/>
    </row>
    <row r="511" ht="12.75">
      <c r="D511" s="84"/>
    </row>
    <row r="512" ht="12.75">
      <c r="D512" s="84"/>
    </row>
    <row r="513" ht="12.75">
      <c r="D513" s="84"/>
    </row>
    <row r="514" ht="12.75">
      <c r="D514" s="84"/>
    </row>
    <row r="515" ht="12.75">
      <c r="D515" s="84"/>
    </row>
    <row r="516" ht="12.75">
      <c r="D516" s="84"/>
    </row>
    <row r="517" ht="12.75">
      <c r="D517" s="84"/>
    </row>
    <row r="518" ht="12.75">
      <c r="D518" s="84"/>
    </row>
    <row r="519" ht="12.75">
      <c r="D519" s="84"/>
    </row>
    <row r="520" ht="12.75">
      <c r="D520" s="84"/>
    </row>
    <row r="521" ht="12.75">
      <c r="D521" s="84"/>
    </row>
    <row r="522" ht="12.75">
      <c r="D522" s="84"/>
    </row>
    <row r="523" ht="12.75">
      <c r="D523" s="84"/>
    </row>
    <row r="524" ht="12.75">
      <c r="D524" s="84"/>
    </row>
    <row r="525" ht="12.75">
      <c r="D525" s="84"/>
    </row>
    <row r="526" ht="12.75">
      <c r="D526" s="84"/>
    </row>
    <row r="527" ht="12.75">
      <c r="D527" s="84"/>
    </row>
    <row r="528" ht="12.75">
      <c r="D528" s="84"/>
    </row>
    <row r="529" ht="12.75">
      <c r="D529" s="84"/>
    </row>
    <row r="530" ht="12.75">
      <c r="D530" s="84"/>
    </row>
    <row r="531" ht="12.75">
      <c r="D531" s="84"/>
    </row>
    <row r="532" ht="12.75">
      <c r="D532" s="84"/>
    </row>
    <row r="533" ht="12.75">
      <c r="D533" s="84"/>
    </row>
    <row r="534" ht="12.75">
      <c r="D534" s="84"/>
    </row>
    <row r="535" ht="12.75">
      <c r="D535" s="84"/>
    </row>
    <row r="536" ht="12.75">
      <c r="D536" s="84"/>
    </row>
    <row r="537" ht="12.75">
      <c r="D537" s="84"/>
    </row>
    <row r="538" ht="12.75">
      <c r="D538" s="84"/>
    </row>
    <row r="539" ht="12.75">
      <c r="D539" s="84"/>
    </row>
    <row r="540" ht="12.75">
      <c r="D540" s="84"/>
    </row>
    <row r="541" ht="12.75">
      <c r="D541" s="84"/>
    </row>
    <row r="542" ht="12.75">
      <c r="D542" s="84"/>
    </row>
    <row r="543" ht="12.75">
      <c r="D543" s="84"/>
    </row>
    <row r="544" ht="12.75">
      <c r="D544" s="84"/>
    </row>
    <row r="545" ht="12.75">
      <c r="D545" s="84"/>
    </row>
    <row r="546" ht="12.75">
      <c r="D546" s="84"/>
    </row>
    <row r="547" ht="12.75">
      <c r="D547" s="84"/>
    </row>
    <row r="548" ht="12.75">
      <c r="D548" s="84"/>
    </row>
    <row r="549" ht="12.75">
      <c r="D549" s="84"/>
    </row>
    <row r="550" ht="12.75">
      <c r="D550" s="84"/>
    </row>
    <row r="551" ht="12.75">
      <c r="D551" s="84"/>
    </row>
    <row r="552" ht="12.75">
      <c r="D552" s="84"/>
    </row>
    <row r="553" ht="12.75">
      <c r="D553" s="84"/>
    </row>
    <row r="554" ht="12.75">
      <c r="D554" s="84"/>
    </row>
    <row r="555" ht="12.75">
      <c r="D555" s="84"/>
    </row>
    <row r="556" ht="12.75">
      <c r="D556" s="84"/>
    </row>
    <row r="557" ht="12.75">
      <c r="D557" s="84"/>
    </row>
    <row r="558" ht="12.75">
      <c r="D558" s="84"/>
    </row>
    <row r="559" ht="12.75">
      <c r="D559" s="84"/>
    </row>
    <row r="560" ht="12.75">
      <c r="D560" s="84"/>
    </row>
    <row r="561" ht="12.75">
      <c r="D561" s="84"/>
    </row>
    <row r="562" ht="12.75">
      <c r="D562" s="84"/>
    </row>
    <row r="563" ht="12.75">
      <c r="D563" s="84"/>
    </row>
    <row r="564" ht="12.75">
      <c r="D564" s="84"/>
    </row>
    <row r="565" ht="12.75">
      <c r="D565" s="84"/>
    </row>
    <row r="566" ht="12.75">
      <c r="D566" s="84"/>
    </row>
    <row r="567" ht="12.75">
      <c r="D567" s="84"/>
    </row>
    <row r="568" ht="12.75">
      <c r="D568" s="84"/>
    </row>
    <row r="569" ht="12.75">
      <c r="D569" s="84"/>
    </row>
    <row r="570" ht="12.75">
      <c r="D570" s="84"/>
    </row>
    <row r="571" ht="12.75">
      <c r="D571" s="84"/>
    </row>
    <row r="572" ht="12.75">
      <c r="D572" s="84"/>
    </row>
    <row r="573" ht="12.75">
      <c r="D573" s="84"/>
    </row>
    <row r="574" ht="12.75">
      <c r="D574" s="84"/>
    </row>
    <row r="575" ht="12.75">
      <c r="D575" s="84"/>
    </row>
    <row r="576" ht="12.75">
      <c r="D576" s="84"/>
    </row>
    <row r="577" ht="12.75">
      <c r="D577" s="84"/>
    </row>
    <row r="578" ht="12.75">
      <c r="D578" s="84"/>
    </row>
    <row r="579" ht="12.75">
      <c r="D579" s="84"/>
    </row>
    <row r="580" ht="12.75">
      <c r="D580" s="84"/>
    </row>
    <row r="581" ht="12.75">
      <c r="D581" s="84"/>
    </row>
    <row r="582" ht="12.75">
      <c r="D582" s="84"/>
    </row>
    <row r="583" ht="12.75">
      <c r="D583" s="84"/>
    </row>
    <row r="584" ht="12.75">
      <c r="D584" s="84"/>
    </row>
    <row r="585" ht="12.75">
      <c r="D585" s="84"/>
    </row>
    <row r="586" ht="12.75">
      <c r="D586" s="84"/>
    </row>
    <row r="587" ht="12.75">
      <c r="D587" s="84"/>
    </row>
    <row r="588" ht="12.75">
      <c r="D588" s="84"/>
    </row>
    <row r="589" ht="12.75">
      <c r="D589" s="84"/>
    </row>
    <row r="590" ht="12.75">
      <c r="D590" s="84"/>
    </row>
    <row r="591" ht="12.75">
      <c r="D591" s="84"/>
    </row>
    <row r="592" ht="12.75">
      <c r="D592" s="84"/>
    </row>
    <row r="593" ht="12.75">
      <c r="D593" s="84"/>
    </row>
    <row r="594" ht="12.75">
      <c r="D594" s="84"/>
    </row>
    <row r="595" ht="12.75">
      <c r="D595" s="84"/>
    </row>
    <row r="596" ht="12.75">
      <c r="D596" s="84"/>
    </row>
    <row r="597" ht="12.75">
      <c r="D597" s="84"/>
    </row>
    <row r="598" ht="12.75">
      <c r="D598" s="84"/>
    </row>
    <row r="599" ht="12.75">
      <c r="D599" s="84"/>
    </row>
    <row r="600" ht="12.75">
      <c r="D600" s="84"/>
    </row>
    <row r="601" ht="12.75">
      <c r="D601" s="84"/>
    </row>
    <row r="602" ht="12.75">
      <c r="D602" s="84"/>
    </row>
    <row r="603" ht="12.75">
      <c r="D603" s="84"/>
    </row>
    <row r="604" ht="12.75">
      <c r="D604" s="84"/>
    </row>
    <row r="605" ht="12.75">
      <c r="D605" s="84"/>
    </row>
    <row r="606" ht="12.75">
      <c r="D606" s="84"/>
    </row>
    <row r="607" ht="12.75">
      <c r="D607" s="84"/>
    </row>
    <row r="608" ht="12.75">
      <c r="D608" s="84"/>
    </row>
    <row r="609" ht="12.75">
      <c r="D609" s="84"/>
    </row>
    <row r="610" ht="12.75">
      <c r="D610" s="84"/>
    </row>
    <row r="611" ht="12.75">
      <c r="D611" s="84"/>
    </row>
    <row r="612" ht="12.75">
      <c r="D612" s="84"/>
    </row>
    <row r="613" ht="12.75">
      <c r="D613" s="84"/>
    </row>
    <row r="614" ht="12.75">
      <c r="D614" s="84"/>
    </row>
    <row r="615" ht="12.75">
      <c r="D615" s="84"/>
    </row>
  </sheetData>
  <sheetProtection password="D9EC" sheet="1" objects="1" scenarios="1"/>
  <mergeCells count="123">
    <mergeCell ref="A480:C480"/>
    <mergeCell ref="A481:G485"/>
    <mergeCell ref="C364:G364"/>
    <mergeCell ref="C365:G365"/>
    <mergeCell ref="C366:G366"/>
    <mergeCell ref="C367:G367"/>
    <mergeCell ref="C372:G372"/>
    <mergeCell ref="C375:G375"/>
    <mergeCell ref="C150:G150"/>
    <mergeCell ref="C409:G409"/>
    <mergeCell ref="C414:G414"/>
    <mergeCell ref="C436:G436"/>
    <mergeCell ref="C471:G471"/>
    <mergeCell ref="C355:G355"/>
    <mergeCell ref="C356:G356"/>
    <mergeCell ref="C359:G359"/>
    <mergeCell ref="C361:G361"/>
    <mergeCell ref="C161:G161"/>
    <mergeCell ref="C154:G154"/>
    <mergeCell ref="C155:G155"/>
    <mergeCell ref="C156:G156"/>
    <mergeCell ref="C157:G157"/>
    <mergeCell ref="C158:G158"/>
    <mergeCell ref="C159:G159"/>
    <mergeCell ref="C340:G340"/>
    <mergeCell ref="C341:G341"/>
    <mergeCell ref="C342:G342"/>
    <mergeCell ref="C343:G343"/>
    <mergeCell ref="C344:G344"/>
    <mergeCell ref="C345:G345"/>
    <mergeCell ref="C362:G362"/>
    <mergeCell ref="C363:G363"/>
    <mergeCell ref="C348:G348"/>
    <mergeCell ref="C350:G350"/>
    <mergeCell ref="C351:G351"/>
    <mergeCell ref="C352:G352"/>
    <mergeCell ref="C353:G353"/>
    <mergeCell ref="C354:G354"/>
    <mergeCell ref="C328:G328"/>
    <mergeCell ref="C329:G329"/>
    <mergeCell ref="C330:G330"/>
    <mergeCell ref="C331:G331"/>
    <mergeCell ref="C332:G332"/>
    <mergeCell ref="C333:G333"/>
    <mergeCell ref="C336:G336"/>
    <mergeCell ref="C338:G338"/>
    <mergeCell ref="C339:G339"/>
    <mergeCell ref="C315:G315"/>
    <mergeCell ref="C317:G317"/>
    <mergeCell ref="C318:G318"/>
    <mergeCell ref="C319:G319"/>
    <mergeCell ref="C320:G320"/>
    <mergeCell ref="C321:G321"/>
    <mergeCell ref="C322:G322"/>
    <mergeCell ref="C323:G323"/>
    <mergeCell ref="C326:G326"/>
    <mergeCell ref="C301:G301"/>
    <mergeCell ref="C304:G304"/>
    <mergeCell ref="C306:G306"/>
    <mergeCell ref="C307:G307"/>
    <mergeCell ref="C308:G308"/>
    <mergeCell ref="C309:G309"/>
    <mergeCell ref="C310:G310"/>
    <mergeCell ref="C311:G311"/>
    <mergeCell ref="C312:G312"/>
    <mergeCell ref="C284:G284"/>
    <mergeCell ref="C285:G285"/>
    <mergeCell ref="C293:G293"/>
    <mergeCell ref="C295:G295"/>
    <mergeCell ref="C296:G296"/>
    <mergeCell ref="C297:G297"/>
    <mergeCell ref="C298:G298"/>
    <mergeCell ref="C299:G299"/>
    <mergeCell ref="C300:G300"/>
    <mergeCell ref="C272:G272"/>
    <mergeCell ref="C273:G273"/>
    <mergeCell ref="C274:G274"/>
    <mergeCell ref="C275:G275"/>
    <mergeCell ref="C276:G276"/>
    <mergeCell ref="C279:G279"/>
    <mergeCell ref="C281:G281"/>
    <mergeCell ref="C282:G282"/>
    <mergeCell ref="C283:G283"/>
    <mergeCell ref="C163:G163"/>
    <mergeCell ref="C164:G164"/>
    <mergeCell ref="C165:G165"/>
    <mergeCell ref="C166:G166"/>
    <mergeCell ref="C167:G167"/>
    <mergeCell ref="C188:G188"/>
    <mergeCell ref="C239:G239"/>
    <mergeCell ref="C243:G243"/>
    <mergeCell ref="C270:G270"/>
    <mergeCell ref="C142:G142"/>
    <mergeCell ref="C144:G144"/>
    <mergeCell ref="C145:G145"/>
    <mergeCell ref="C151:G151"/>
    <mergeCell ref="C153:G153"/>
    <mergeCell ref="C162:G162"/>
    <mergeCell ref="C146:G146"/>
    <mergeCell ref="C147:G147"/>
    <mergeCell ref="C148:G148"/>
    <mergeCell ref="C149:G149"/>
    <mergeCell ref="C143:G143"/>
    <mergeCell ref="C160:G160"/>
    <mergeCell ref="C48:G48"/>
    <mergeCell ref="C51:G51"/>
    <mergeCell ref="C54:G54"/>
    <mergeCell ref="C104:G104"/>
    <mergeCell ref="C120:G120"/>
    <mergeCell ref="C123:G123"/>
    <mergeCell ref="C138:G138"/>
    <mergeCell ref="C140:G140"/>
    <mergeCell ref="C141:G141"/>
    <mergeCell ref="C139:G139"/>
    <mergeCell ref="A1:G1"/>
    <mergeCell ref="C2:G2"/>
    <mergeCell ref="C3:G3"/>
    <mergeCell ref="C4:G4"/>
    <mergeCell ref="C15:G15"/>
    <mergeCell ref="C30:G30"/>
    <mergeCell ref="C31:G31"/>
    <mergeCell ref="C32:G32"/>
    <mergeCell ref="C33:G33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  <pageSetUpPr fitToPage="1"/>
  </sheetPr>
  <dimension ref="A1:O112"/>
  <sheetViews>
    <sheetView showGridLines="0" zoomScaleSheetLayoutView="75" workbookViewId="0" topLeftCell="B1">
      <selection activeCell="I12" sqref="I12"/>
    </sheetView>
  </sheetViews>
  <sheetFormatPr defaultColWidth="9.00390625" defaultRowHeight="25.5" customHeight="1"/>
  <cols>
    <col min="1" max="1" width="9.00390625" style="1" hidden="1" customWidth="1"/>
    <col min="2" max="2" width="13.421875" style="1" customWidth="1"/>
    <col min="3" max="3" width="7.421875" style="3" customWidth="1"/>
    <col min="4" max="4" width="13.00390625" style="3" customWidth="1"/>
    <col min="5" max="5" width="9.7109375" style="3" customWidth="1"/>
    <col min="6" max="6" width="11.7109375" style="1" customWidth="1"/>
    <col min="7" max="9" width="13.00390625" style="1" customWidth="1"/>
    <col min="10" max="10" width="19.140625" style="1" bestFit="1" customWidth="1"/>
    <col min="11" max="11" width="4.28125" style="1" customWidth="1"/>
    <col min="12" max="15" width="10.7109375" style="1" customWidth="1"/>
    <col min="16" max="16384" width="9.00390625" style="1" customWidth="1"/>
  </cols>
  <sheetData>
    <row r="1" spans="1:10" ht="33.75" customHeight="1">
      <c r="A1" s="4" t="s">
        <v>2</v>
      </c>
      <c r="B1" s="201" t="s">
        <v>3</v>
      </c>
      <c r="C1" s="201"/>
      <c r="D1" s="201"/>
      <c r="E1" s="201"/>
      <c r="F1" s="201"/>
      <c r="G1" s="201"/>
      <c r="H1" s="201"/>
      <c r="I1" s="201"/>
      <c r="J1" s="201"/>
    </row>
    <row r="2" spans="1:15" ht="36" customHeight="1">
      <c r="A2" s="5"/>
      <c r="B2" s="6" t="s">
        <v>4</v>
      </c>
      <c r="C2" s="7"/>
      <c r="D2" s="8" t="s">
        <v>5</v>
      </c>
      <c r="E2" s="202" t="s">
        <v>6</v>
      </c>
      <c r="F2" s="202"/>
      <c r="G2" s="202"/>
      <c r="H2" s="202"/>
      <c r="I2" s="202"/>
      <c r="J2" s="202"/>
      <c r="O2" s="9"/>
    </row>
    <row r="3" spans="1:10" ht="27" customHeight="1" hidden="1">
      <c r="A3" s="5"/>
      <c r="B3" s="10"/>
      <c r="C3" s="7"/>
      <c r="D3" s="11"/>
      <c r="E3" s="203"/>
      <c r="F3" s="203"/>
      <c r="G3" s="203"/>
      <c r="H3" s="203"/>
      <c r="I3" s="203"/>
      <c r="J3" s="203"/>
    </row>
    <row r="4" spans="1:10" ht="23.25" customHeight="1">
      <c r="A4" s="5"/>
      <c r="B4" s="12"/>
      <c r="C4" s="13"/>
      <c r="D4" s="14"/>
      <c r="E4" s="204"/>
      <c r="F4" s="204"/>
      <c r="G4" s="204"/>
      <c r="H4" s="204"/>
      <c r="I4" s="204"/>
      <c r="J4" s="204"/>
    </row>
    <row r="5" spans="1:10" ht="24" customHeight="1">
      <c r="A5" s="5"/>
      <c r="B5" s="15" t="s">
        <v>7</v>
      </c>
      <c r="D5" s="205"/>
      <c r="E5" s="205"/>
      <c r="F5" s="205"/>
      <c r="G5" s="205"/>
      <c r="H5" s="16" t="s">
        <v>8</v>
      </c>
      <c r="I5" s="17"/>
      <c r="J5" s="18"/>
    </row>
    <row r="6" spans="1:10" ht="15.75" customHeight="1">
      <c r="A6" s="5"/>
      <c r="B6" s="19"/>
      <c r="C6" s="20"/>
      <c r="D6" s="206"/>
      <c r="E6" s="206"/>
      <c r="F6" s="206"/>
      <c r="G6" s="206"/>
      <c r="H6" s="16" t="s">
        <v>9</v>
      </c>
      <c r="I6" s="17"/>
      <c r="J6" s="18"/>
    </row>
    <row r="7" spans="1:10" ht="15.75" customHeight="1">
      <c r="A7" s="5"/>
      <c r="B7" s="21"/>
      <c r="C7" s="22"/>
      <c r="D7" s="23"/>
      <c r="E7" s="207"/>
      <c r="F7" s="207"/>
      <c r="G7" s="207"/>
      <c r="H7" s="24"/>
      <c r="I7" s="25"/>
      <c r="J7" s="26"/>
    </row>
    <row r="8" spans="1:10" ht="24" customHeight="1" hidden="1">
      <c r="A8" s="5"/>
      <c r="B8" s="15" t="s">
        <v>10</v>
      </c>
      <c r="D8" s="27"/>
      <c r="H8" s="16" t="s">
        <v>8</v>
      </c>
      <c r="I8" s="17"/>
      <c r="J8" s="18"/>
    </row>
    <row r="9" spans="1:10" ht="15.75" customHeight="1" hidden="1">
      <c r="A9" s="5"/>
      <c r="B9" s="5"/>
      <c r="D9" s="27"/>
      <c r="H9" s="16" t="s">
        <v>9</v>
      </c>
      <c r="I9" s="17"/>
      <c r="J9" s="18"/>
    </row>
    <row r="10" spans="1:10" ht="15.75" customHeight="1" hidden="1">
      <c r="A10" s="5"/>
      <c r="B10" s="28"/>
      <c r="C10" s="22"/>
      <c r="D10" s="23"/>
      <c r="E10" s="29"/>
      <c r="F10" s="24"/>
      <c r="G10" s="30"/>
      <c r="H10" s="30"/>
      <c r="I10" s="31"/>
      <c r="J10" s="26"/>
    </row>
    <row r="11" spans="1:10" ht="24" customHeight="1">
      <c r="A11" s="5"/>
      <c r="B11" s="15" t="s">
        <v>11</v>
      </c>
      <c r="D11" s="208"/>
      <c r="E11" s="208"/>
      <c r="F11" s="208"/>
      <c r="G11" s="208"/>
      <c r="H11" s="16" t="s">
        <v>8</v>
      </c>
      <c r="I11" s="32"/>
      <c r="J11" s="18"/>
    </row>
    <row r="12" spans="1:10" ht="15.75" customHeight="1">
      <c r="A12" s="5"/>
      <c r="B12" s="19"/>
      <c r="C12" s="20"/>
      <c r="D12" s="209"/>
      <c r="E12" s="209"/>
      <c r="F12" s="209"/>
      <c r="G12" s="209"/>
      <c r="H12" s="16" t="s">
        <v>9</v>
      </c>
      <c r="I12" s="32"/>
      <c r="J12" s="18"/>
    </row>
    <row r="13" spans="1:10" ht="15.75" customHeight="1">
      <c r="A13" s="5"/>
      <c r="B13" s="21"/>
      <c r="C13" s="22"/>
      <c r="D13" s="33"/>
      <c r="E13" s="210"/>
      <c r="F13" s="210"/>
      <c r="G13" s="210"/>
      <c r="H13" s="34"/>
      <c r="I13" s="25"/>
      <c r="J13" s="26"/>
    </row>
    <row r="14" spans="1:10" ht="24" customHeight="1">
      <c r="A14" s="5"/>
      <c r="B14" s="35" t="s">
        <v>12</v>
      </c>
      <c r="C14" s="36"/>
      <c r="D14" s="37"/>
      <c r="E14" s="38"/>
      <c r="F14" s="39"/>
      <c r="G14" s="39"/>
      <c r="H14" s="40"/>
      <c r="I14" s="39"/>
      <c r="J14" s="41"/>
    </row>
    <row r="15" spans="1:10" ht="32.25" customHeight="1">
      <c r="A15" s="5"/>
      <c r="B15" s="28" t="s">
        <v>13</v>
      </c>
      <c r="C15" s="42"/>
      <c r="D15" s="43"/>
      <c r="E15" s="211"/>
      <c r="F15" s="211"/>
      <c r="G15" s="212"/>
      <c r="H15" s="212"/>
      <c r="I15" s="213" t="s">
        <v>14</v>
      </c>
      <c r="J15" s="213"/>
    </row>
    <row r="16" spans="1:10" ht="23.25" customHeight="1">
      <c r="A16" s="44" t="s">
        <v>15</v>
      </c>
      <c r="B16" s="45" t="s">
        <v>15</v>
      </c>
      <c r="C16" s="46"/>
      <c r="D16" s="47"/>
      <c r="E16" s="214"/>
      <c r="F16" s="214"/>
      <c r="G16" s="214"/>
      <c r="H16" s="214"/>
      <c r="I16" s="215">
        <f>SUMIF(F57:F108,A16,I57:I108)+SUMIF(F57:F108,"PSU",I57:I108)</f>
        <v>0</v>
      </c>
      <c r="J16" s="215"/>
    </row>
    <row r="17" spans="1:10" ht="23.25" customHeight="1">
      <c r="A17" s="44" t="s">
        <v>16</v>
      </c>
      <c r="B17" s="45" t="s">
        <v>16</v>
      </c>
      <c r="C17" s="46"/>
      <c r="D17" s="47"/>
      <c r="E17" s="214"/>
      <c r="F17" s="214"/>
      <c r="G17" s="214"/>
      <c r="H17" s="214"/>
      <c r="I17" s="215">
        <f>SUMIF(F57:F108,A17,I57:I108)</f>
        <v>0</v>
      </c>
      <c r="J17" s="215"/>
    </row>
    <row r="18" spans="1:10" ht="23.25" customHeight="1">
      <c r="A18" s="44" t="s">
        <v>17</v>
      </c>
      <c r="B18" s="45" t="s">
        <v>17</v>
      </c>
      <c r="C18" s="46"/>
      <c r="D18" s="47"/>
      <c r="E18" s="214"/>
      <c r="F18" s="214"/>
      <c r="G18" s="214"/>
      <c r="H18" s="214"/>
      <c r="I18" s="215">
        <f>SUMIF(F57:F108,A18,I57:I108)</f>
        <v>0</v>
      </c>
      <c r="J18" s="215"/>
    </row>
    <row r="19" spans="1:10" ht="23.25" customHeight="1">
      <c r="A19" s="44" t="s">
        <v>18</v>
      </c>
      <c r="B19" s="45" t="s">
        <v>19</v>
      </c>
      <c r="C19" s="46"/>
      <c r="D19" s="47"/>
      <c r="E19" s="214"/>
      <c r="F19" s="214"/>
      <c r="G19" s="214"/>
      <c r="H19" s="214"/>
      <c r="I19" s="215">
        <f>SUMIF(F57:F108,A19,I57:I108)</f>
        <v>0</v>
      </c>
      <c r="J19" s="215"/>
    </row>
    <row r="20" spans="1:10" ht="23.25" customHeight="1">
      <c r="A20" s="44" t="s">
        <v>20</v>
      </c>
      <c r="B20" s="45" t="s">
        <v>21</v>
      </c>
      <c r="C20" s="46"/>
      <c r="D20" s="47"/>
      <c r="E20" s="214"/>
      <c r="F20" s="214"/>
      <c r="G20" s="214"/>
      <c r="H20" s="214"/>
      <c r="I20" s="215">
        <v>0</v>
      </c>
      <c r="J20" s="215"/>
    </row>
    <row r="21" spans="1:10" ht="23.25" customHeight="1">
      <c r="A21" s="5"/>
      <c r="B21" s="48" t="s">
        <v>14</v>
      </c>
      <c r="C21" s="49"/>
      <c r="D21" s="50"/>
      <c r="E21" s="216"/>
      <c r="F21" s="216"/>
      <c r="G21" s="216"/>
      <c r="H21" s="216"/>
      <c r="I21" s="217">
        <f>SUM(I16:J20)</f>
        <v>0</v>
      </c>
      <c r="J21" s="217"/>
    </row>
    <row r="22" spans="1:10" ht="33" customHeight="1">
      <c r="A22" s="5"/>
      <c r="B22" s="51" t="s">
        <v>22</v>
      </c>
      <c r="C22" s="46"/>
      <c r="D22" s="47"/>
      <c r="E22" s="52"/>
      <c r="F22" s="53"/>
      <c r="G22" s="54"/>
      <c r="H22" s="54"/>
      <c r="I22" s="54"/>
      <c r="J22" s="55"/>
    </row>
    <row r="23" spans="1:10" ht="23.25" customHeight="1">
      <c r="A23" s="5">
        <f>ZakladDPHSni*SazbaDPH1/100</f>
        <v>0</v>
      </c>
      <c r="B23" s="45" t="s">
        <v>23</v>
      </c>
      <c r="C23" s="46"/>
      <c r="D23" s="47"/>
      <c r="E23" s="56">
        <v>15</v>
      </c>
      <c r="F23" s="53" t="s">
        <v>24</v>
      </c>
      <c r="G23" s="218">
        <f>ZakladDPHSniVypocet</f>
        <v>0</v>
      </c>
      <c r="H23" s="218"/>
      <c r="I23" s="218"/>
      <c r="J23" s="55" t="str">
        <f aca="true" t="shared" si="0" ref="J23:J28">Mena</f>
        <v>CZK</v>
      </c>
    </row>
    <row r="24" spans="1:10" ht="23.25" customHeight="1">
      <c r="A24" s="5">
        <f>(A23-INT(A23))*100</f>
        <v>0</v>
      </c>
      <c r="B24" s="45" t="s">
        <v>25</v>
      </c>
      <c r="C24" s="46"/>
      <c r="D24" s="47"/>
      <c r="E24" s="56">
        <f>SazbaDPH1</f>
        <v>15</v>
      </c>
      <c r="F24" s="53" t="s">
        <v>24</v>
      </c>
      <c r="G24" s="219">
        <f>A23</f>
        <v>0</v>
      </c>
      <c r="H24" s="219"/>
      <c r="I24" s="219"/>
      <c r="J24" s="55" t="str">
        <f t="shared" si="0"/>
        <v>CZK</v>
      </c>
    </row>
    <row r="25" spans="1:10" ht="23.25" customHeight="1">
      <c r="A25" s="5">
        <f>ZakladDPHZakl*SazbaDPH2/100</f>
        <v>0</v>
      </c>
      <c r="B25" s="45" t="s">
        <v>26</v>
      </c>
      <c r="C25" s="46"/>
      <c r="D25" s="47"/>
      <c r="E25" s="56">
        <v>21</v>
      </c>
      <c r="F25" s="53" t="s">
        <v>24</v>
      </c>
      <c r="G25" s="218">
        <f>ZakladDPHZaklVypocet</f>
        <v>0</v>
      </c>
      <c r="H25" s="218"/>
      <c r="I25" s="218"/>
      <c r="J25" s="55" t="str">
        <f t="shared" si="0"/>
        <v>CZK</v>
      </c>
    </row>
    <row r="26" spans="1:10" ht="23.25" customHeight="1">
      <c r="A26" s="5">
        <f>(A25-INT(A25))*100</f>
        <v>0</v>
      </c>
      <c r="B26" s="57" t="s">
        <v>27</v>
      </c>
      <c r="C26" s="58"/>
      <c r="D26" s="43"/>
      <c r="E26" s="59">
        <f>SazbaDPH2</f>
        <v>21</v>
      </c>
      <c r="F26" s="60" t="s">
        <v>24</v>
      </c>
      <c r="G26" s="220">
        <f>A25</f>
        <v>0</v>
      </c>
      <c r="H26" s="220"/>
      <c r="I26" s="220"/>
      <c r="J26" s="61" t="str">
        <f t="shared" si="0"/>
        <v>CZK</v>
      </c>
    </row>
    <row r="27" spans="1:10" ht="23.25" customHeight="1">
      <c r="A27" s="5">
        <f>ZakladDPHSni+DPHSni+ZakladDPHZakl+DPHZakl</f>
        <v>0</v>
      </c>
      <c r="B27" s="15" t="s">
        <v>28</v>
      </c>
      <c r="C27" s="62"/>
      <c r="D27" s="63"/>
      <c r="E27" s="62"/>
      <c r="F27" s="64"/>
      <c r="G27" s="221">
        <f>CenaCelkem-(ZakladDPHSni+DPHSni+ZakladDPHZakl+DPHZakl)</f>
        <v>0</v>
      </c>
      <c r="H27" s="221"/>
      <c r="I27" s="221"/>
      <c r="J27" s="65" t="str">
        <f t="shared" si="0"/>
        <v>CZK</v>
      </c>
    </row>
    <row r="28" spans="1:10" ht="27.75" customHeight="1" hidden="1">
      <c r="A28" s="5"/>
      <c r="B28" s="66" t="s">
        <v>29</v>
      </c>
      <c r="C28" s="67"/>
      <c r="D28" s="67"/>
      <c r="E28" s="68"/>
      <c r="F28" s="69"/>
      <c r="G28" s="222">
        <f>ZakladDPHSniVypocet+ZakladDPHZaklVypocet</f>
        <v>0</v>
      </c>
      <c r="H28" s="222"/>
      <c r="I28" s="222"/>
      <c r="J28" s="70" t="str">
        <f t="shared" si="0"/>
        <v>CZK</v>
      </c>
    </row>
    <row r="29" spans="1:10" ht="27.75" customHeight="1">
      <c r="A29" s="5">
        <f>(A27-INT(A27))*100</f>
        <v>0</v>
      </c>
      <c r="B29" s="66" t="s">
        <v>30</v>
      </c>
      <c r="C29" s="71"/>
      <c r="D29" s="71"/>
      <c r="E29" s="71"/>
      <c r="F29" s="72"/>
      <c r="G29" s="222">
        <f>A27</f>
        <v>0</v>
      </c>
      <c r="H29" s="222"/>
      <c r="I29" s="222"/>
      <c r="J29" s="73" t="s">
        <v>31</v>
      </c>
    </row>
    <row r="30" spans="1:10" ht="12.75" customHeight="1">
      <c r="A30" s="5"/>
      <c r="B30" s="5"/>
      <c r="J30" s="74"/>
    </row>
    <row r="31" spans="1:10" ht="30" customHeight="1">
      <c r="A31" s="5"/>
      <c r="B31" s="5"/>
      <c r="J31" s="74"/>
    </row>
    <row r="32" spans="1:10" ht="18.75" customHeight="1">
      <c r="A32" s="5"/>
      <c r="B32" s="75"/>
      <c r="C32" s="76" t="s">
        <v>32</v>
      </c>
      <c r="D32" s="77"/>
      <c r="E32" s="77"/>
      <c r="F32" s="78" t="s">
        <v>33</v>
      </c>
      <c r="G32" s="79"/>
      <c r="H32" s="80"/>
      <c r="I32" s="79"/>
      <c r="J32" s="74"/>
    </row>
    <row r="33" spans="1:10" ht="47.25" customHeight="1">
      <c r="A33" s="5"/>
      <c r="B33" s="5"/>
      <c r="J33" s="74"/>
    </row>
    <row r="34" spans="1:10" s="2" customFormat="1" ht="18.75" customHeight="1">
      <c r="A34" s="81"/>
      <c r="B34" s="81"/>
      <c r="C34" s="82"/>
      <c r="D34" s="223"/>
      <c r="E34" s="223"/>
      <c r="G34" s="224"/>
      <c r="H34" s="224"/>
      <c r="I34" s="224"/>
      <c r="J34" s="83"/>
    </row>
    <row r="35" spans="1:10" ht="12.75" customHeight="1">
      <c r="A35" s="5"/>
      <c r="B35" s="5"/>
      <c r="D35" s="225" t="s">
        <v>34</v>
      </c>
      <c r="E35" s="225"/>
      <c r="H35" s="84" t="s">
        <v>35</v>
      </c>
      <c r="J35" s="74"/>
    </row>
    <row r="36" spans="1:10" ht="13.5" customHeight="1">
      <c r="A36" s="85"/>
      <c r="B36" s="85"/>
      <c r="C36" s="86"/>
      <c r="D36" s="86"/>
      <c r="E36" s="86"/>
      <c r="F36" s="87"/>
      <c r="G36" s="87"/>
      <c r="H36" s="87"/>
      <c r="I36" s="87"/>
      <c r="J36" s="88"/>
    </row>
    <row r="37" spans="2:10" ht="27" customHeight="1">
      <c r="B37" s="89" t="s">
        <v>36</v>
      </c>
      <c r="C37" s="90"/>
      <c r="D37" s="90"/>
      <c r="E37" s="90"/>
      <c r="F37" s="91"/>
      <c r="G37" s="91"/>
      <c r="H37" s="91"/>
      <c r="I37" s="91"/>
      <c r="J37" s="92"/>
    </row>
    <row r="38" spans="1:10" ht="19.5">
      <c r="A38" s="93" t="s">
        <v>37</v>
      </c>
      <c r="B38" s="94" t="s">
        <v>38</v>
      </c>
      <c r="C38" s="95" t="s">
        <v>39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40</v>
      </c>
      <c r="I38" s="97" t="s">
        <v>41</v>
      </c>
      <c r="J38" s="98" t="s">
        <v>24</v>
      </c>
    </row>
    <row r="39" spans="1:10" ht="0.75" customHeight="1">
      <c r="A39" s="93">
        <v>1</v>
      </c>
      <c r="B39" s="99" t="s">
        <v>42</v>
      </c>
      <c r="C39" s="226"/>
      <c r="D39" s="226"/>
      <c r="E39" s="226"/>
      <c r="F39" s="100">
        <f>'00 00 Naklady'!AE16+'SO 01 D.1.4.(1+2). Pol'!AE299+'SO 01 D.1.4.3_ Pol'!AE118+'SO 01 D.1.4.4. Pol'!AE164+'SO 01 D.1.4.5. Pol'!AE137+'SO 01 D.1.4.6_ Pol'!AE97+'SO 01 D.1.4.7. Pol'!AE127+'SO 01 SO 01 Pol'!AE477</f>
        <v>0</v>
      </c>
      <c r="G39" s="101">
        <f>'00 00 Naklady'!AF16+'SO 01 D.1.4.(1+2). Pol'!AF299+'SO 01 D.1.4.3_ Pol'!AF118+'SO 01 D.1.4.4. Pol'!AF164+'SO 01 D.1.4.5. Pol'!AF137+'SO 01 D.1.4.6_ Pol'!AF97+'SO 01 D.1.4.7. Pol'!AF127+'SO 01 SO 01 Pol'!AF477</f>
        <v>0</v>
      </c>
      <c r="H39" s="102">
        <f aca="true" t="shared" si="1" ref="H39:H49">(F39*SazbaDPH1/100)+(G39*SazbaDPH2/100)</f>
        <v>0</v>
      </c>
      <c r="I39" s="102">
        <f aca="true" t="shared" si="2" ref="I39:I49">F39+G39+H39</f>
        <v>0</v>
      </c>
      <c r="J39" s="103" t="e">
        <f>+I39/CenaCelkemVypocet</f>
        <v>#DIV/0!</v>
      </c>
    </row>
    <row r="40" spans="1:10" ht="18" customHeight="1">
      <c r="A40" s="93">
        <v>2</v>
      </c>
      <c r="B40" s="104" t="s">
        <v>43</v>
      </c>
      <c r="C40" s="227" t="s">
        <v>44</v>
      </c>
      <c r="D40" s="227"/>
      <c r="E40" s="227"/>
      <c r="F40" s="105">
        <f>'00 00 Naklady'!AE16</f>
        <v>0</v>
      </c>
      <c r="G40" s="106">
        <f>'00 00 Naklady'!AF16</f>
        <v>0</v>
      </c>
      <c r="H40" s="106">
        <f t="shared" si="1"/>
        <v>0</v>
      </c>
      <c r="I40" s="106">
        <f t="shared" si="2"/>
        <v>0</v>
      </c>
      <c r="J40" s="192" t="str">
        <f aca="true" t="shared" si="3" ref="J40:J49">IF(+I40&gt;0,+I40/CenaCelkemVypocet," ")</f>
        <v xml:space="preserve"> </v>
      </c>
    </row>
    <row r="41" spans="1:10" ht="25.5" customHeight="1">
      <c r="A41" s="93">
        <v>3</v>
      </c>
      <c r="B41" s="107" t="s">
        <v>43</v>
      </c>
      <c r="C41" s="226" t="s">
        <v>44</v>
      </c>
      <c r="D41" s="226"/>
      <c r="E41" s="226"/>
      <c r="F41" s="108">
        <f>'00 00 Naklady'!AE16</f>
        <v>0</v>
      </c>
      <c r="G41" s="102">
        <f>'00 00 Naklady'!AF16</f>
        <v>0</v>
      </c>
      <c r="H41" s="102">
        <f t="shared" si="1"/>
        <v>0</v>
      </c>
      <c r="I41" s="102">
        <f t="shared" si="2"/>
        <v>0</v>
      </c>
      <c r="J41" s="192" t="str">
        <f t="shared" si="3"/>
        <v xml:space="preserve"> </v>
      </c>
    </row>
    <row r="42" spans="1:10" ht="25.5" customHeight="1">
      <c r="A42" s="93">
        <v>2</v>
      </c>
      <c r="B42" s="104" t="s">
        <v>45</v>
      </c>
      <c r="C42" s="227" t="s">
        <v>46</v>
      </c>
      <c r="D42" s="227"/>
      <c r="E42" s="227"/>
      <c r="F42" s="105">
        <f>'SO 01 D.1.4.(1+2). Pol'!AE299+'SO 01 D.1.4.3_ Pol'!AE118+'SO 01 D.1.4.4. Pol'!AE164+'SO 01 D.1.4.5. Pol'!AE137+'SO 01 D.1.4.6_ Pol'!AE97+'SO 01 D.1.4.7. Pol'!AE127+'SO 01 SO 01 Pol'!AE477</f>
        <v>0</v>
      </c>
      <c r="G42" s="106">
        <f>'SO 01 D.1.4.(1+2). Pol'!AF299+'SO 01 D.1.4.3_ Pol'!AF118+'SO 01 D.1.4.4. Pol'!AF164+'SO 01 D.1.4.5. Pol'!AF137+'SO 01 D.1.4.6_ Pol'!AF97+'SO 01 D.1.4.7. Pol'!AF127+'SO 01 SO 01 Pol'!AF477</f>
        <v>0</v>
      </c>
      <c r="H42" s="106">
        <f t="shared" si="1"/>
        <v>0</v>
      </c>
      <c r="I42" s="106">
        <f t="shared" si="2"/>
        <v>0</v>
      </c>
      <c r="J42" s="192" t="str">
        <f t="shared" si="3"/>
        <v xml:space="preserve"> </v>
      </c>
    </row>
    <row r="43" spans="1:10" ht="25.5" customHeight="1">
      <c r="A43" s="93">
        <v>3</v>
      </c>
      <c r="B43" s="107" t="s">
        <v>47</v>
      </c>
      <c r="C43" s="226" t="s">
        <v>48</v>
      </c>
      <c r="D43" s="226"/>
      <c r="E43" s="226"/>
      <c r="F43" s="108">
        <f>'SO 01 D.1.4.(1+2). Pol'!AE299</f>
        <v>0</v>
      </c>
      <c r="G43" s="102">
        <f>'SO 01 D.1.4.(1+2). Pol'!AF299</f>
        <v>0</v>
      </c>
      <c r="H43" s="102">
        <f t="shared" si="1"/>
        <v>0</v>
      </c>
      <c r="I43" s="102">
        <f t="shared" si="2"/>
        <v>0</v>
      </c>
      <c r="J43" s="192" t="str">
        <f t="shared" si="3"/>
        <v xml:space="preserve"> </v>
      </c>
    </row>
    <row r="44" spans="1:10" ht="25.5" customHeight="1">
      <c r="A44" s="93">
        <v>3</v>
      </c>
      <c r="B44" s="107" t="s">
        <v>49</v>
      </c>
      <c r="C44" s="226" t="s">
        <v>50</v>
      </c>
      <c r="D44" s="226"/>
      <c r="E44" s="226"/>
      <c r="F44" s="108">
        <f>'SO 01 D.1.4.3_ Pol'!AE118</f>
        <v>0</v>
      </c>
      <c r="G44" s="102">
        <f>'SO 01 D.1.4.3_ Pol'!AF118</f>
        <v>0</v>
      </c>
      <c r="H44" s="102">
        <f t="shared" si="1"/>
        <v>0</v>
      </c>
      <c r="I44" s="102">
        <f t="shared" si="2"/>
        <v>0</v>
      </c>
      <c r="J44" s="192" t="str">
        <f t="shared" si="3"/>
        <v xml:space="preserve"> </v>
      </c>
    </row>
    <row r="45" spans="1:10" ht="25.5" customHeight="1">
      <c r="A45" s="93">
        <v>3</v>
      </c>
      <c r="B45" s="107" t="s">
        <v>51</v>
      </c>
      <c r="C45" s="226" t="s">
        <v>52</v>
      </c>
      <c r="D45" s="226"/>
      <c r="E45" s="226"/>
      <c r="F45" s="108">
        <f>'SO 01 D.1.4.4. Pol'!AE164</f>
        <v>0</v>
      </c>
      <c r="G45" s="102">
        <f>'SO 01 D.1.4.4. Pol'!AF164</f>
        <v>0</v>
      </c>
      <c r="H45" s="102">
        <f t="shared" si="1"/>
        <v>0</v>
      </c>
      <c r="I45" s="102">
        <f t="shared" si="2"/>
        <v>0</v>
      </c>
      <c r="J45" s="192" t="str">
        <f t="shared" si="3"/>
        <v xml:space="preserve"> </v>
      </c>
    </row>
    <row r="46" spans="1:10" ht="25.5" customHeight="1">
      <c r="A46" s="93">
        <v>3</v>
      </c>
      <c r="B46" s="107" t="s">
        <v>53</v>
      </c>
      <c r="C46" s="226" t="s">
        <v>54</v>
      </c>
      <c r="D46" s="226"/>
      <c r="E46" s="226"/>
      <c r="F46" s="108">
        <f>'SO 01 D.1.4.5. Pol'!AE137</f>
        <v>0</v>
      </c>
      <c r="G46" s="102">
        <f>'SO 01 D.1.4.5. Pol'!AF137</f>
        <v>0</v>
      </c>
      <c r="H46" s="102">
        <f t="shared" si="1"/>
        <v>0</v>
      </c>
      <c r="I46" s="102">
        <f t="shared" si="2"/>
        <v>0</v>
      </c>
      <c r="J46" s="192" t="str">
        <f t="shared" si="3"/>
        <v xml:space="preserve"> </v>
      </c>
    </row>
    <row r="47" spans="1:10" ht="25.5" customHeight="1">
      <c r="A47" s="93">
        <v>3</v>
      </c>
      <c r="B47" s="107" t="s">
        <v>55</v>
      </c>
      <c r="C47" s="226" t="s">
        <v>56</v>
      </c>
      <c r="D47" s="226"/>
      <c r="E47" s="226"/>
      <c r="F47" s="108">
        <f>'SO 01 D.1.4.6_ Pol'!AE97</f>
        <v>0</v>
      </c>
      <c r="G47" s="102">
        <f>'SO 01 D.1.4.6_ Pol'!AF97</f>
        <v>0</v>
      </c>
      <c r="H47" s="102">
        <f t="shared" si="1"/>
        <v>0</v>
      </c>
      <c r="I47" s="102">
        <f t="shared" si="2"/>
        <v>0</v>
      </c>
      <c r="J47" s="192" t="str">
        <f t="shared" si="3"/>
        <v xml:space="preserve"> </v>
      </c>
    </row>
    <row r="48" spans="1:10" ht="25.5" customHeight="1">
      <c r="A48" s="93">
        <v>3</v>
      </c>
      <c r="B48" s="107" t="s">
        <v>57</v>
      </c>
      <c r="C48" s="226" t="s">
        <v>58</v>
      </c>
      <c r="D48" s="226"/>
      <c r="E48" s="226"/>
      <c r="F48" s="108">
        <f>'SO 01 D.1.4.7. Pol'!AE127</f>
        <v>0</v>
      </c>
      <c r="G48" s="102">
        <f>'SO 01 D.1.4.7. Pol'!AF127</f>
        <v>0</v>
      </c>
      <c r="H48" s="102">
        <f t="shared" si="1"/>
        <v>0</v>
      </c>
      <c r="I48" s="102">
        <f t="shared" si="2"/>
        <v>0</v>
      </c>
      <c r="J48" s="192" t="str">
        <f t="shared" si="3"/>
        <v xml:space="preserve"> </v>
      </c>
    </row>
    <row r="49" spans="1:10" ht="25.5" customHeight="1">
      <c r="A49" s="93">
        <v>3</v>
      </c>
      <c r="B49" s="107" t="s">
        <v>45</v>
      </c>
      <c r="C49" s="226" t="s">
        <v>46</v>
      </c>
      <c r="D49" s="226"/>
      <c r="E49" s="226"/>
      <c r="F49" s="108">
        <f>'SO 01 SO 01 Pol'!AE477</f>
        <v>0</v>
      </c>
      <c r="G49" s="102">
        <f>'SO 01 SO 01 Pol'!AF477</f>
        <v>0</v>
      </c>
      <c r="H49" s="102">
        <f t="shared" si="1"/>
        <v>0</v>
      </c>
      <c r="I49" s="102">
        <f t="shared" si="2"/>
        <v>0</v>
      </c>
      <c r="J49" s="192" t="str">
        <f t="shared" si="3"/>
        <v xml:space="preserve"> </v>
      </c>
    </row>
    <row r="50" spans="1:10" ht="25.5" customHeight="1">
      <c r="A50" s="93"/>
      <c r="B50" s="228" t="s">
        <v>59</v>
      </c>
      <c r="C50" s="228"/>
      <c r="D50" s="228"/>
      <c r="E50" s="228"/>
      <c r="F50" s="109">
        <f>SUMIF(A39:A49,"=1",F39:F49)</f>
        <v>0</v>
      </c>
      <c r="G50" s="110">
        <f>SUMIF(A39:A49,"=1",G39:G49)</f>
        <v>0</v>
      </c>
      <c r="H50" s="110">
        <f>SUMIF(A39:A49,"=1",H39:H49)</f>
        <v>0</v>
      </c>
      <c r="I50" s="110">
        <f>SUMIF(A39:A49,"=1",I39:I49)</f>
        <v>0</v>
      </c>
      <c r="J50" s="193" t="str">
        <f>IF(CenaCelkemVypocet&gt;0,SUMIF(A39:A49,"=1",J39:J49)," ")</f>
        <v xml:space="preserve"> </v>
      </c>
    </row>
    <row r="51" ht="12.75" customHeight="1"/>
    <row r="52" ht="12.75" customHeight="1"/>
    <row r="53" ht="12.75" customHeight="1"/>
    <row r="54" ht="12.75" customHeight="1">
      <c r="B54" s="111" t="s">
        <v>60</v>
      </c>
    </row>
    <row r="55" ht="12.75" customHeight="1"/>
    <row r="56" spans="1:10" ht="25.5" customHeight="1">
      <c r="A56" s="112"/>
      <c r="B56" s="113" t="s">
        <v>38</v>
      </c>
      <c r="C56" s="113" t="s">
        <v>39</v>
      </c>
      <c r="D56" s="114"/>
      <c r="E56" s="114"/>
      <c r="F56" s="115" t="s">
        <v>61</v>
      </c>
      <c r="G56" s="115"/>
      <c r="H56" s="115"/>
      <c r="I56" s="115" t="s">
        <v>14</v>
      </c>
      <c r="J56" s="115" t="s">
        <v>24</v>
      </c>
    </row>
    <row r="57" spans="1:10" ht="36.75" customHeight="1">
      <c r="A57" s="116"/>
      <c r="B57" s="117" t="s">
        <v>62</v>
      </c>
      <c r="C57" s="229" t="s">
        <v>63</v>
      </c>
      <c r="D57" s="229"/>
      <c r="E57" s="229"/>
      <c r="F57" s="118" t="s">
        <v>15</v>
      </c>
      <c r="G57" s="119"/>
      <c r="H57" s="119"/>
      <c r="I57" s="119">
        <f>'SO 01 D.1.4.7. Pol'!G8</f>
        <v>0</v>
      </c>
      <c r="J57" s="120" t="str">
        <f>IF(I109=0,"",I57/I109*100)</f>
        <v/>
      </c>
    </row>
    <row r="58" spans="1:10" ht="36.75" customHeight="1">
      <c r="A58" s="116"/>
      <c r="B58" s="117" t="s">
        <v>64</v>
      </c>
      <c r="C58" s="229" t="s">
        <v>65</v>
      </c>
      <c r="D58" s="229"/>
      <c r="E58" s="229"/>
      <c r="F58" s="118" t="s">
        <v>15</v>
      </c>
      <c r="G58" s="119"/>
      <c r="H58" s="119"/>
      <c r="I58" s="119">
        <f>'SO 01 D.1.4.6_ Pol'!G8</f>
        <v>0</v>
      </c>
      <c r="J58" s="120" t="str">
        <f>IF(I109=0,"",I58/I109*100)</f>
        <v/>
      </c>
    </row>
    <row r="59" spans="1:10" ht="36.75" customHeight="1">
      <c r="A59" s="116"/>
      <c r="B59" s="117" t="s">
        <v>64</v>
      </c>
      <c r="C59" s="229" t="s">
        <v>66</v>
      </c>
      <c r="D59" s="229"/>
      <c r="E59" s="229"/>
      <c r="F59" s="118" t="s">
        <v>15</v>
      </c>
      <c r="G59" s="119"/>
      <c r="H59" s="119"/>
      <c r="I59" s="119">
        <f>'SO 01 D.1.4.7. Pol'!G38</f>
        <v>0</v>
      </c>
      <c r="J59" s="120" t="str">
        <f>IF(I109=0,"",I59/I109*100)</f>
        <v/>
      </c>
    </row>
    <row r="60" spans="1:10" ht="36.75" customHeight="1">
      <c r="A60" s="116"/>
      <c r="B60" s="117" t="s">
        <v>67</v>
      </c>
      <c r="C60" s="229" t="s">
        <v>68</v>
      </c>
      <c r="D60" s="229"/>
      <c r="E60" s="229"/>
      <c r="F60" s="118" t="s">
        <v>15</v>
      </c>
      <c r="G60" s="119"/>
      <c r="H60" s="119"/>
      <c r="I60" s="119">
        <f>'SO 01 D.1.4.6_ Pol'!G67</f>
        <v>0</v>
      </c>
      <c r="J60" s="120" t="str">
        <f>IF(I109=0,"",I60/I109*100)</f>
        <v/>
      </c>
    </row>
    <row r="61" spans="1:10" ht="36.75" customHeight="1">
      <c r="A61" s="116"/>
      <c r="B61" s="117" t="s">
        <v>67</v>
      </c>
      <c r="C61" s="229" t="s">
        <v>69</v>
      </c>
      <c r="D61" s="229"/>
      <c r="E61" s="229"/>
      <c r="F61" s="118" t="s">
        <v>15</v>
      </c>
      <c r="G61" s="119"/>
      <c r="H61" s="119"/>
      <c r="I61" s="119">
        <f>'SO 01 D.1.4.7. Pol'!G55</f>
        <v>0</v>
      </c>
      <c r="J61" s="120" t="str">
        <f>IF(I109=0,"",I61/I109*100)</f>
        <v/>
      </c>
    </row>
    <row r="62" spans="1:10" ht="36.75" customHeight="1">
      <c r="A62" s="116"/>
      <c r="B62" s="117" t="s">
        <v>70</v>
      </c>
      <c r="C62" s="229" t="s">
        <v>71</v>
      </c>
      <c r="D62" s="229"/>
      <c r="E62" s="229"/>
      <c r="F62" s="118" t="s">
        <v>15</v>
      </c>
      <c r="G62" s="119"/>
      <c r="H62" s="119"/>
      <c r="I62" s="119">
        <f>'SO 01 D.1.4.7. Pol'!G71</f>
        <v>0</v>
      </c>
      <c r="J62" s="120" t="str">
        <f>IF(I109=0,"",I62/I109*100)</f>
        <v/>
      </c>
    </row>
    <row r="63" spans="1:10" ht="36.75" customHeight="1">
      <c r="A63" s="116"/>
      <c r="B63" s="117" t="s">
        <v>72</v>
      </c>
      <c r="C63" s="229" t="s">
        <v>73</v>
      </c>
      <c r="D63" s="229"/>
      <c r="E63" s="229"/>
      <c r="F63" s="118" t="s">
        <v>15</v>
      </c>
      <c r="G63" s="119"/>
      <c r="H63" s="119"/>
      <c r="I63" s="119">
        <f>'SO 01 D.1.4.7. Pol'!G89</f>
        <v>0</v>
      </c>
      <c r="J63" s="120" t="str">
        <f>IF(I109=0,"",I63/I109*100)</f>
        <v/>
      </c>
    </row>
    <row r="64" spans="1:10" ht="36.75" customHeight="1">
      <c r="A64" s="116"/>
      <c r="B64" s="117" t="s">
        <v>74</v>
      </c>
      <c r="C64" s="229" t="s">
        <v>75</v>
      </c>
      <c r="D64" s="229"/>
      <c r="E64" s="229"/>
      <c r="F64" s="118" t="s">
        <v>15</v>
      </c>
      <c r="G64" s="119"/>
      <c r="H64" s="119"/>
      <c r="I64" s="119">
        <f>'SO 01 D.1.4.(1+2). Pol'!G8</f>
        <v>0</v>
      </c>
      <c r="J64" s="120" t="str">
        <f>IF(I109=0,"",I64/I109*100)</f>
        <v/>
      </c>
    </row>
    <row r="65" spans="1:10" ht="36.75" customHeight="1">
      <c r="A65" s="116"/>
      <c r="B65" s="117" t="s">
        <v>76</v>
      </c>
      <c r="C65" s="229" t="s">
        <v>77</v>
      </c>
      <c r="D65" s="229"/>
      <c r="E65" s="229"/>
      <c r="F65" s="118" t="s">
        <v>15</v>
      </c>
      <c r="G65" s="119"/>
      <c r="H65" s="119"/>
      <c r="I65" s="119">
        <f>'SO 01 D.1.4.(1+2). Pol'!G52+'SO 01 SO 01 Pol'!G8</f>
        <v>0</v>
      </c>
      <c r="J65" s="120" t="str">
        <f>IF(I109=0,"",I65/I109*100)</f>
        <v/>
      </c>
    </row>
    <row r="66" spans="1:10" ht="36.75" customHeight="1">
      <c r="A66" s="116"/>
      <c r="B66" s="117" t="s">
        <v>78</v>
      </c>
      <c r="C66" s="229" t="s">
        <v>79</v>
      </c>
      <c r="D66" s="229"/>
      <c r="E66" s="229"/>
      <c r="F66" s="118" t="s">
        <v>15</v>
      </c>
      <c r="G66" s="119"/>
      <c r="H66" s="119"/>
      <c r="I66" s="119">
        <f>'SO 01 SO 01 Pol'!G20</f>
        <v>0</v>
      </c>
      <c r="J66" s="120" t="str">
        <f>IF(I109=0,"",I66/I109*100)</f>
        <v/>
      </c>
    </row>
    <row r="67" spans="1:10" ht="36.75" customHeight="1">
      <c r="A67" s="116"/>
      <c r="B67" s="117" t="s">
        <v>80</v>
      </c>
      <c r="C67" s="229" t="s">
        <v>81</v>
      </c>
      <c r="D67" s="229"/>
      <c r="E67" s="229"/>
      <c r="F67" s="118" t="s">
        <v>15</v>
      </c>
      <c r="G67" s="119"/>
      <c r="H67" s="119"/>
      <c r="I67" s="119">
        <f>'SO 01 SO 01 Pol'!G40</f>
        <v>0</v>
      </c>
      <c r="J67" s="120" t="str">
        <f>IF(I109=0,"",I67/I109*100)</f>
        <v/>
      </c>
    </row>
    <row r="68" spans="1:10" ht="36.75" customHeight="1">
      <c r="A68" s="116"/>
      <c r="B68" s="117" t="s">
        <v>82</v>
      </c>
      <c r="C68" s="229" t="s">
        <v>83</v>
      </c>
      <c r="D68" s="229"/>
      <c r="E68" s="229"/>
      <c r="F68" s="118" t="s">
        <v>15</v>
      </c>
      <c r="G68" s="119"/>
      <c r="H68" s="119"/>
      <c r="I68" s="119">
        <f>'SO 01 SO 01 Pol'!G42</f>
        <v>0</v>
      </c>
      <c r="J68" s="120" t="str">
        <f>IF(I109=0,"",I68/I109*100)</f>
        <v/>
      </c>
    </row>
    <row r="69" spans="1:10" ht="36.75" customHeight="1">
      <c r="A69" s="116"/>
      <c r="B69" s="117" t="s">
        <v>84</v>
      </c>
      <c r="C69" s="229" t="s">
        <v>85</v>
      </c>
      <c r="D69" s="229"/>
      <c r="E69" s="229"/>
      <c r="F69" s="118" t="s">
        <v>15</v>
      </c>
      <c r="G69" s="119"/>
      <c r="H69" s="119"/>
      <c r="I69" s="119">
        <f>'SO 01 D.1.4.(1+2). Pol'!G59</f>
        <v>0</v>
      </c>
      <c r="J69" s="120" t="str">
        <f>IF(I109=0,"",I69/I109*100)</f>
        <v/>
      </c>
    </row>
    <row r="70" spans="1:10" ht="36.75" customHeight="1">
      <c r="A70" s="116"/>
      <c r="B70" s="117" t="s">
        <v>86</v>
      </c>
      <c r="C70" s="229" t="s">
        <v>87</v>
      </c>
      <c r="D70" s="229"/>
      <c r="E70" s="229"/>
      <c r="F70" s="118" t="s">
        <v>15</v>
      </c>
      <c r="G70" s="119"/>
      <c r="H70" s="119"/>
      <c r="I70" s="119">
        <f>'SO 01 SO 01 Pol'!G58</f>
        <v>0</v>
      </c>
      <c r="J70" s="120" t="str">
        <f>IF(I109=0,"",I70/I109*100)</f>
        <v/>
      </c>
    </row>
    <row r="71" spans="1:10" ht="36.75" customHeight="1">
      <c r="A71" s="116"/>
      <c r="B71" s="117" t="s">
        <v>86</v>
      </c>
      <c r="C71" s="229" t="s">
        <v>88</v>
      </c>
      <c r="D71" s="229"/>
      <c r="E71" s="229"/>
      <c r="F71" s="118" t="s">
        <v>15</v>
      </c>
      <c r="G71" s="119"/>
      <c r="H71" s="119"/>
      <c r="I71" s="119">
        <f>'SO 01 D.1.4.4. Pol'!G8</f>
        <v>0</v>
      </c>
      <c r="J71" s="120" t="str">
        <f>IF(I109=0,"",I71/I109*100)</f>
        <v/>
      </c>
    </row>
    <row r="72" spans="1:10" ht="36.75" customHeight="1">
      <c r="A72" s="116"/>
      <c r="B72" s="117" t="s">
        <v>89</v>
      </c>
      <c r="C72" s="229" t="s">
        <v>87</v>
      </c>
      <c r="D72" s="229"/>
      <c r="E72" s="229"/>
      <c r="F72" s="118" t="s">
        <v>15</v>
      </c>
      <c r="G72" s="119"/>
      <c r="H72" s="119"/>
      <c r="I72" s="119">
        <f>'SO 01 SO 01 Pol'!G63</f>
        <v>0</v>
      </c>
      <c r="J72" s="120" t="str">
        <f>IF(I109=0,"",I72/I109*100)</f>
        <v/>
      </c>
    </row>
    <row r="73" spans="1:10" ht="36.75" customHeight="1">
      <c r="A73" s="116"/>
      <c r="B73" s="117" t="s">
        <v>90</v>
      </c>
      <c r="C73" s="229" t="s">
        <v>91</v>
      </c>
      <c r="D73" s="229"/>
      <c r="E73" s="229"/>
      <c r="F73" s="118" t="s">
        <v>15</v>
      </c>
      <c r="G73" s="119"/>
      <c r="H73" s="119"/>
      <c r="I73" s="119">
        <f>'SO 01 SO 01 Pol'!G78</f>
        <v>0</v>
      </c>
      <c r="J73" s="120" t="str">
        <f>IF(I109=0,"",I73/I109*100)</f>
        <v/>
      </c>
    </row>
    <row r="74" spans="1:10" ht="36.75" customHeight="1">
      <c r="A74" s="116"/>
      <c r="B74" s="117" t="s">
        <v>92</v>
      </c>
      <c r="C74" s="229" t="s">
        <v>93</v>
      </c>
      <c r="D74" s="229"/>
      <c r="E74" s="229"/>
      <c r="F74" s="118" t="s">
        <v>15</v>
      </c>
      <c r="G74" s="119"/>
      <c r="H74" s="119"/>
      <c r="I74" s="119">
        <f>'SO 01 SO 01 Pol'!G110</f>
        <v>0</v>
      </c>
      <c r="J74" s="120" t="str">
        <f>IF(I109=0,"",I74/I109*100)</f>
        <v/>
      </c>
    </row>
    <row r="75" spans="1:10" ht="36.75" customHeight="1">
      <c r="A75" s="116"/>
      <c r="B75" s="117" t="s">
        <v>94</v>
      </c>
      <c r="C75" s="229" t="s">
        <v>95</v>
      </c>
      <c r="D75" s="229"/>
      <c r="E75" s="229"/>
      <c r="F75" s="118" t="s">
        <v>15</v>
      </c>
      <c r="G75" s="119"/>
      <c r="H75" s="119"/>
      <c r="I75" s="119">
        <f>'SO 01 SO 01 Pol'!G135</f>
        <v>0</v>
      </c>
      <c r="J75" s="120" t="str">
        <f>IF(I109=0,"",I75/I109*100)</f>
        <v/>
      </c>
    </row>
    <row r="76" spans="1:10" ht="36.75" customHeight="1">
      <c r="A76" s="116"/>
      <c r="B76" s="117" t="s">
        <v>96</v>
      </c>
      <c r="C76" s="229" t="s">
        <v>97</v>
      </c>
      <c r="D76" s="229"/>
      <c r="E76" s="229"/>
      <c r="F76" s="118" t="s">
        <v>15</v>
      </c>
      <c r="G76" s="119"/>
      <c r="H76" s="119"/>
      <c r="I76" s="119">
        <f>'SO 01 D.1.4.4. Pol'!G13+'SO 01 D.1.4.5. Pol'!G8</f>
        <v>0</v>
      </c>
      <c r="J76" s="120" t="str">
        <f>IF(I109=0,"",I76/I109*100)</f>
        <v/>
      </c>
    </row>
    <row r="77" spans="1:10" ht="36.75" customHeight="1">
      <c r="A77" s="116"/>
      <c r="B77" s="117" t="s">
        <v>98</v>
      </c>
      <c r="C77" s="229" t="s">
        <v>99</v>
      </c>
      <c r="D77" s="229"/>
      <c r="E77" s="229"/>
      <c r="F77" s="118" t="s">
        <v>15</v>
      </c>
      <c r="G77" s="119"/>
      <c r="H77" s="119"/>
      <c r="I77" s="119">
        <f>'SO 01 D.1.4.(1+2). Pol'!G65</f>
        <v>0</v>
      </c>
      <c r="J77" s="120" t="str">
        <f>IF(I109=0,"",I77/I109*100)</f>
        <v/>
      </c>
    </row>
    <row r="78" spans="1:10" ht="36.75" customHeight="1">
      <c r="A78" s="116"/>
      <c r="B78" s="117" t="s">
        <v>100</v>
      </c>
      <c r="C78" s="229" t="s">
        <v>101</v>
      </c>
      <c r="D78" s="229"/>
      <c r="E78" s="229"/>
      <c r="F78" s="118" t="s">
        <v>15</v>
      </c>
      <c r="G78" s="119"/>
      <c r="H78" s="119"/>
      <c r="I78" s="119">
        <f>'SO 01 SO 01 Pol'!G169</f>
        <v>0</v>
      </c>
      <c r="J78" s="120" t="str">
        <f>IF(I109=0,"",I78/I109*100)</f>
        <v/>
      </c>
    </row>
    <row r="79" spans="1:10" ht="36.75" customHeight="1">
      <c r="A79" s="116"/>
      <c r="B79" s="117" t="s">
        <v>102</v>
      </c>
      <c r="C79" s="229" t="s">
        <v>103</v>
      </c>
      <c r="D79" s="229"/>
      <c r="E79" s="229"/>
      <c r="F79" s="118" t="s">
        <v>15</v>
      </c>
      <c r="G79" s="119"/>
      <c r="H79" s="119"/>
      <c r="I79" s="119">
        <f>'SO 01 SO 01 Pol'!G175</f>
        <v>0</v>
      </c>
      <c r="J79" s="120" t="str">
        <f>IF(I109=0,"",I79/I109*100)</f>
        <v/>
      </c>
    </row>
    <row r="80" spans="1:10" ht="36.75" customHeight="1">
      <c r="A80" s="116"/>
      <c r="B80" s="117" t="s">
        <v>104</v>
      </c>
      <c r="C80" s="229" t="s">
        <v>105</v>
      </c>
      <c r="D80" s="229"/>
      <c r="E80" s="229"/>
      <c r="F80" s="118" t="s">
        <v>15</v>
      </c>
      <c r="G80" s="119"/>
      <c r="H80" s="119"/>
      <c r="I80" s="119">
        <f>'SO 01 D.1.4.3_ Pol'!G8+'SO 01 SO 01 Pol'!G183</f>
        <v>0</v>
      </c>
      <c r="J80" s="120" t="str">
        <f>IF(I109=0,"",I80/I109*100)</f>
        <v/>
      </c>
    </row>
    <row r="81" spans="1:10" ht="36.75" customHeight="1">
      <c r="A81" s="116"/>
      <c r="B81" s="117" t="s">
        <v>106</v>
      </c>
      <c r="C81" s="229" t="s">
        <v>105</v>
      </c>
      <c r="D81" s="229"/>
      <c r="E81" s="229"/>
      <c r="F81" s="118" t="s">
        <v>15</v>
      </c>
      <c r="G81" s="119"/>
      <c r="H81" s="119"/>
      <c r="I81" s="119">
        <f>'SO 01 D.1.4.(1+2). Pol'!G68</f>
        <v>0</v>
      </c>
      <c r="J81" s="120" t="str">
        <f>IF(I109=0,"",I81/I109*100)</f>
        <v/>
      </c>
    </row>
    <row r="82" spans="1:10" ht="36.75" customHeight="1">
      <c r="A82" s="116"/>
      <c r="B82" s="117" t="s">
        <v>107</v>
      </c>
      <c r="C82" s="229" t="s">
        <v>108</v>
      </c>
      <c r="D82" s="229"/>
      <c r="E82" s="229"/>
      <c r="F82" s="118" t="s">
        <v>15</v>
      </c>
      <c r="G82" s="119"/>
      <c r="H82" s="119"/>
      <c r="I82" s="119">
        <f>'SO 01 SO 01 Pol'!G234</f>
        <v>0</v>
      </c>
      <c r="J82" s="120" t="str">
        <f>IF(I109=0,"",I82/I109*100)</f>
        <v/>
      </c>
    </row>
    <row r="83" spans="1:10" ht="36.75" customHeight="1">
      <c r="A83" s="116"/>
      <c r="B83" s="117" t="s">
        <v>109</v>
      </c>
      <c r="C83" s="229" t="s">
        <v>110</v>
      </c>
      <c r="D83" s="229"/>
      <c r="E83" s="229"/>
      <c r="F83" s="118" t="s">
        <v>15</v>
      </c>
      <c r="G83" s="119"/>
      <c r="H83" s="119"/>
      <c r="I83" s="119">
        <f>'SO 01 D.1.4.3_ Pol'!G15+'SO 01 D.1.4.4. Pol'!G18+'SO 01 D.1.4.5. Pol'!G21</f>
        <v>0</v>
      </c>
      <c r="J83" s="120" t="str">
        <f>IF(I109=0,"",I83/I109*100)</f>
        <v/>
      </c>
    </row>
    <row r="84" spans="1:10" ht="36.75" customHeight="1">
      <c r="A84" s="116"/>
      <c r="B84" s="117" t="s">
        <v>111</v>
      </c>
      <c r="C84" s="229" t="s">
        <v>112</v>
      </c>
      <c r="D84" s="229"/>
      <c r="E84" s="229"/>
      <c r="F84" s="118" t="s">
        <v>16</v>
      </c>
      <c r="G84" s="119"/>
      <c r="H84" s="119"/>
      <c r="I84" s="119">
        <f>'SO 01 D.1.4.(1+2). Pol'!G71+'SO 01 SO 01 Pol'!G236</f>
        <v>0</v>
      </c>
      <c r="J84" s="120" t="str">
        <f>IF(I109=0,"",I84/I109*100)</f>
        <v/>
      </c>
    </row>
    <row r="85" spans="1:10" ht="36.75" customHeight="1">
      <c r="A85" s="116"/>
      <c r="B85" s="117" t="s">
        <v>113</v>
      </c>
      <c r="C85" s="229" t="s">
        <v>114</v>
      </c>
      <c r="D85" s="229"/>
      <c r="E85" s="229"/>
      <c r="F85" s="118" t="s">
        <v>16</v>
      </c>
      <c r="G85" s="119"/>
      <c r="H85" s="119"/>
      <c r="I85" s="119">
        <f>'SO 01 D.1.4.(1+2). Pol'!G74</f>
        <v>0</v>
      </c>
      <c r="J85" s="120" t="str">
        <f>IF(I109=0,"",I85/I109*100)</f>
        <v/>
      </c>
    </row>
    <row r="86" spans="1:10" ht="36.75" customHeight="1">
      <c r="A86" s="116"/>
      <c r="B86" s="117" t="s">
        <v>115</v>
      </c>
      <c r="C86" s="229" t="s">
        <v>116</v>
      </c>
      <c r="D86" s="229"/>
      <c r="E86" s="229"/>
      <c r="F86" s="118" t="s">
        <v>16</v>
      </c>
      <c r="G86" s="119"/>
      <c r="H86" s="119"/>
      <c r="I86" s="119">
        <f>'SO 01 D.1.4.(1+2). Pol'!G77+'SO 01 SO 01 Pol'!G247</f>
        <v>0</v>
      </c>
      <c r="J86" s="120" t="str">
        <f>IF(I109=0,"",I86/I109*100)</f>
        <v/>
      </c>
    </row>
    <row r="87" spans="1:10" ht="36.75" customHeight="1">
      <c r="A87" s="116"/>
      <c r="B87" s="117" t="s">
        <v>117</v>
      </c>
      <c r="C87" s="229" t="s">
        <v>118</v>
      </c>
      <c r="D87" s="229"/>
      <c r="E87" s="229"/>
      <c r="F87" s="118" t="s">
        <v>16</v>
      </c>
      <c r="G87" s="119"/>
      <c r="H87" s="119"/>
      <c r="I87" s="119">
        <f>'SO 01 D.1.4.(1+2). Pol'!G80</f>
        <v>0</v>
      </c>
      <c r="J87" s="120" t="str">
        <f>IF(I109=0,"",I87/I109*100)</f>
        <v/>
      </c>
    </row>
    <row r="88" spans="1:10" ht="36.75" customHeight="1">
      <c r="A88" s="116"/>
      <c r="B88" s="117" t="s">
        <v>119</v>
      </c>
      <c r="C88" s="229" t="s">
        <v>120</v>
      </c>
      <c r="D88" s="229"/>
      <c r="E88" s="229"/>
      <c r="F88" s="118" t="s">
        <v>16</v>
      </c>
      <c r="G88" s="119"/>
      <c r="H88" s="119"/>
      <c r="I88" s="119">
        <f>'SO 01 D.1.4.(1+2). Pol'!G147</f>
        <v>0</v>
      </c>
      <c r="J88" s="120" t="str">
        <f>IF(I109=0,"",I88/I109*100)</f>
        <v/>
      </c>
    </row>
    <row r="89" spans="1:10" ht="36.75" customHeight="1">
      <c r="A89" s="116"/>
      <c r="B89" s="117" t="s">
        <v>121</v>
      </c>
      <c r="C89" s="229" t="s">
        <v>122</v>
      </c>
      <c r="D89" s="229"/>
      <c r="E89" s="229"/>
      <c r="F89" s="118" t="s">
        <v>16</v>
      </c>
      <c r="G89" s="119"/>
      <c r="H89" s="119"/>
      <c r="I89" s="119">
        <f>'SO 01 D.1.4.(1+2). Pol'!G214+'SO 01 SO 01 Pol'!G268</f>
        <v>0</v>
      </c>
      <c r="J89" s="120" t="str">
        <f>IF(I109=0,"",I89/I109*100)</f>
        <v/>
      </c>
    </row>
    <row r="90" spans="1:10" ht="36.75" customHeight="1">
      <c r="A90" s="116"/>
      <c r="B90" s="117" t="s">
        <v>123</v>
      </c>
      <c r="C90" s="229" t="s">
        <v>124</v>
      </c>
      <c r="D90" s="229"/>
      <c r="E90" s="229"/>
      <c r="F90" s="118" t="s">
        <v>16</v>
      </c>
      <c r="G90" s="119"/>
      <c r="H90" s="119"/>
      <c r="I90" s="119">
        <f>'SO 01 D.1.4.(1+2). Pol'!G271</f>
        <v>0</v>
      </c>
      <c r="J90" s="120" t="str">
        <f>IF(I109=0,"",I90/I109*100)</f>
        <v/>
      </c>
    </row>
    <row r="91" spans="1:10" ht="36.75" customHeight="1">
      <c r="A91" s="116"/>
      <c r="B91" s="117" t="s">
        <v>125</v>
      </c>
      <c r="C91" s="229" t="s">
        <v>50</v>
      </c>
      <c r="D91" s="229"/>
      <c r="E91" s="229"/>
      <c r="F91" s="118" t="s">
        <v>16</v>
      </c>
      <c r="G91" s="119"/>
      <c r="H91" s="119"/>
      <c r="I91" s="119">
        <f>'SO 01 D.1.4.3_ Pol'!G27</f>
        <v>0</v>
      </c>
      <c r="J91" s="120" t="str">
        <f>IF(I109=0,"",I91/I109*100)</f>
        <v/>
      </c>
    </row>
    <row r="92" spans="1:10" ht="36.75" customHeight="1">
      <c r="A92" s="116"/>
      <c r="B92" s="117" t="s">
        <v>126</v>
      </c>
      <c r="C92" s="229" t="s">
        <v>127</v>
      </c>
      <c r="D92" s="229"/>
      <c r="E92" s="229"/>
      <c r="F92" s="118" t="s">
        <v>16</v>
      </c>
      <c r="G92" s="119"/>
      <c r="H92" s="119"/>
      <c r="I92" s="119">
        <f>'SO 01 D.1.4.4. Pol'!G31</f>
        <v>0</v>
      </c>
      <c r="J92" s="120" t="str">
        <f>IF(I109=0,"",I92/I109*100)</f>
        <v/>
      </c>
    </row>
    <row r="93" spans="1:10" ht="36.75" customHeight="1">
      <c r="A93" s="116"/>
      <c r="B93" s="117" t="s">
        <v>128</v>
      </c>
      <c r="C93" s="229" t="s">
        <v>129</v>
      </c>
      <c r="D93" s="229"/>
      <c r="E93" s="229"/>
      <c r="F93" s="118" t="s">
        <v>16</v>
      </c>
      <c r="G93" s="119"/>
      <c r="H93" s="119"/>
      <c r="I93" s="119">
        <f>'SO 01 D.1.4.4. Pol'!G68</f>
        <v>0</v>
      </c>
      <c r="J93" s="120" t="str">
        <f>IF(I109=0,"",I93/I109*100)</f>
        <v/>
      </c>
    </row>
    <row r="94" spans="1:10" ht="36.75" customHeight="1">
      <c r="A94" s="116"/>
      <c r="B94" s="117" t="s">
        <v>130</v>
      </c>
      <c r="C94" s="229" t="s">
        <v>131</v>
      </c>
      <c r="D94" s="229"/>
      <c r="E94" s="229"/>
      <c r="F94" s="118" t="s">
        <v>16</v>
      </c>
      <c r="G94" s="119"/>
      <c r="H94" s="119"/>
      <c r="I94" s="119">
        <f>'SO 01 D.1.4.4. Pol'!G102</f>
        <v>0</v>
      </c>
      <c r="J94" s="120" t="str">
        <f>IF(I109=0,"",I94/I109*100)</f>
        <v/>
      </c>
    </row>
    <row r="95" spans="1:10" ht="36.75" customHeight="1">
      <c r="A95" s="116"/>
      <c r="B95" s="117" t="s">
        <v>132</v>
      </c>
      <c r="C95" s="229" t="s">
        <v>50</v>
      </c>
      <c r="D95" s="229"/>
      <c r="E95" s="229"/>
      <c r="F95" s="118" t="s">
        <v>16</v>
      </c>
      <c r="G95" s="119"/>
      <c r="H95" s="119"/>
      <c r="I95" s="119">
        <f>'SO 01 D.1.4.3_ Pol'!G52+'SO 01 D.1.4.5. Pol'!G34</f>
        <v>0</v>
      </c>
      <c r="J95" s="120" t="str">
        <f>IF(I109=0,"",I95/I109*100)</f>
        <v/>
      </c>
    </row>
    <row r="96" spans="1:10" ht="36.75" customHeight="1">
      <c r="A96" s="116"/>
      <c r="B96" s="117" t="s">
        <v>133</v>
      </c>
      <c r="C96" s="229" t="s">
        <v>134</v>
      </c>
      <c r="D96" s="229"/>
      <c r="E96" s="229"/>
      <c r="F96" s="118" t="s">
        <v>16</v>
      </c>
      <c r="G96" s="119"/>
      <c r="H96" s="119"/>
      <c r="I96" s="119">
        <f>'SO 01 SO 01 Pol'!G288</f>
        <v>0</v>
      </c>
      <c r="J96" s="120" t="str">
        <f>IF(I109=0,"",I96/I109*100)</f>
        <v/>
      </c>
    </row>
    <row r="97" spans="1:10" ht="36.75" customHeight="1">
      <c r="A97" s="116"/>
      <c r="B97" s="117" t="s">
        <v>135</v>
      </c>
      <c r="C97" s="229" t="s">
        <v>136</v>
      </c>
      <c r="D97" s="229"/>
      <c r="E97" s="229"/>
      <c r="F97" s="118" t="s">
        <v>16</v>
      </c>
      <c r="G97" s="119"/>
      <c r="H97" s="119"/>
      <c r="I97" s="119">
        <f>'SO 01 SO 01 Pol'!G291</f>
        <v>0</v>
      </c>
      <c r="J97" s="120" t="str">
        <f>IF(I109=0,"",I97/I109*100)</f>
        <v/>
      </c>
    </row>
    <row r="98" spans="1:10" ht="36.75" customHeight="1">
      <c r="A98" s="116"/>
      <c r="B98" s="117" t="s">
        <v>137</v>
      </c>
      <c r="C98" s="229" t="s">
        <v>138</v>
      </c>
      <c r="D98" s="229"/>
      <c r="E98" s="229"/>
      <c r="F98" s="118" t="s">
        <v>16</v>
      </c>
      <c r="G98" s="119"/>
      <c r="H98" s="119"/>
      <c r="I98" s="119">
        <f>'SO 01 SO 01 Pol'!G377</f>
        <v>0</v>
      </c>
      <c r="J98" s="120" t="str">
        <f>IF(I109=0,"",I98/I109*100)</f>
        <v/>
      </c>
    </row>
    <row r="99" spans="1:10" ht="36.75" customHeight="1">
      <c r="A99" s="116"/>
      <c r="B99" s="117" t="s">
        <v>139</v>
      </c>
      <c r="C99" s="229" t="s">
        <v>140</v>
      </c>
      <c r="D99" s="229"/>
      <c r="E99" s="229"/>
      <c r="F99" s="118" t="s">
        <v>16</v>
      </c>
      <c r="G99" s="119"/>
      <c r="H99" s="119"/>
      <c r="I99" s="119">
        <f>'SO 01 SO 01 Pol'!G383</f>
        <v>0</v>
      </c>
      <c r="J99" s="120" t="str">
        <f>IF(I109=0,"",I99/I109*100)</f>
        <v/>
      </c>
    </row>
    <row r="100" spans="1:10" ht="36.75" customHeight="1">
      <c r="A100" s="116"/>
      <c r="B100" s="117" t="s">
        <v>141</v>
      </c>
      <c r="C100" s="229" t="s">
        <v>142</v>
      </c>
      <c r="D100" s="229"/>
      <c r="E100" s="229"/>
      <c r="F100" s="118" t="s">
        <v>16</v>
      </c>
      <c r="G100" s="119"/>
      <c r="H100" s="119"/>
      <c r="I100" s="119">
        <f>'SO 01 SO 01 Pol'!G397</f>
        <v>0</v>
      </c>
      <c r="J100" s="120" t="str">
        <f>IF(I109=0,"",I100/I109*100)</f>
        <v/>
      </c>
    </row>
    <row r="101" spans="1:10" ht="36.75" customHeight="1">
      <c r="A101" s="116"/>
      <c r="B101" s="117" t="s">
        <v>143</v>
      </c>
      <c r="C101" s="229" t="s">
        <v>144</v>
      </c>
      <c r="D101" s="229"/>
      <c r="E101" s="229"/>
      <c r="F101" s="118" t="s">
        <v>16</v>
      </c>
      <c r="G101" s="119"/>
      <c r="H101" s="119"/>
      <c r="I101" s="119">
        <f>'SO 01 SO 01 Pol'!G412</f>
        <v>0</v>
      </c>
      <c r="J101" s="120" t="str">
        <f>IF(I109=0,"",I101/I109*100)</f>
        <v/>
      </c>
    </row>
    <row r="102" spans="1:10" ht="36.75" customHeight="1">
      <c r="A102" s="116"/>
      <c r="B102" s="117" t="s">
        <v>145</v>
      </c>
      <c r="C102" s="229" t="s">
        <v>146</v>
      </c>
      <c r="D102" s="229"/>
      <c r="E102" s="229"/>
      <c r="F102" s="118" t="s">
        <v>16</v>
      </c>
      <c r="G102" s="119"/>
      <c r="H102" s="119"/>
      <c r="I102" s="119">
        <f>'SO 01 SO 01 Pol'!G420</f>
        <v>0</v>
      </c>
      <c r="J102" s="120" t="str">
        <f>IF(I109=0,"",I102/I109*100)</f>
        <v/>
      </c>
    </row>
    <row r="103" spans="1:10" ht="36.75" customHeight="1">
      <c r="A103" s="116"/>
      <c r="B103" s="117" t="s">
        <v>147</v>
      </c>
      <c r="C103" s="229" t="s">
        <v>148</v>
      </c>
      <c r="D103" s="229"/>
      <c r="E103" s="229"/>
      <c r="F103" s="118" t="s">
        <v>16</v>
      </c>
      <c r="G103" s="119"/>
      <c r="H103" s="119"/>
      <c r="I103" s="119">
        <f>'SO 01 D.1.4.4. Pol'!G155</f>
        <v>0</v>
      </c>
      <c r="J103" s="120" t="str">
        <f>IF(I109=0,"",I103/I109*100)</f>
        <v/>
      </c>
    </row>
    <row r="104" spans="1:10" ht="36.75" customHeight="1">
      <c r="A104" s="116"/>
      <c r="B104" s="117" t="s">
        <v>147</v>
      </c>
      <c r="C104" s="229" t="s">
        <v>149</v>
      </c>
      <c r="D104" s="229"/>
      <c r="E104" s="229"/>
      <c r="F104" s="118" t="s">
        <v>16</v>
      </c>
      <c r="G104" s="119"/>
      <c r="H104" s="119"/>
      <c r="I104" s="119">
        <f>'SO 01 SO 01 Pol'!G434</f>
        <v>0</v>
      </c>
      <c r="J104" s="120" t="str">
        <f>IF(I109=0,"",I104/I109*100)</f>
        <v/>
      </c>
    </row>
    <row r="105" spans="1:10" ht="36.75" customHeight="1">
      <c r="A105" s="116"/>
      <c r="B105" s="117" t="s">
        <v>150</v>
      </c>
      <c r="C105" s="229" t="s">
        <v>151</v>
      </c>
      <c r="D105" s="229"/>
      <c r="E105" s="229"/>
      <c r="F105" s="118" t="s">
        <v>16</v>
      </c>
      <c r="G105" s="119"/>
      <c r="H105" s="119"/>
      <c r="I105" s="119">
        <f>'SO 01 SO 01 Pol'!G444</f>
        <v>0</v>
      </c>
      <c r="J105" s="120" t="str">
        <f>IF(I109=0,"",I105/I109*100)</f>
        <v/>
      </c>
    </row>
    <row r="106" spans="1:10" ht="36.75" customHeight="1">
      <c r="A106" s="116"/>
      <c r="B106" s="117" t="s">
        <v>152</v>
      </c>
      <c r="C106" s="229" t="s">
        <v>153</v>
      </c>
      <c r="D106" s="229"/>
      <c r="E106" s="229"/>
      <c r="F106" s="118" t="s">
        <v>16</v>
      </c>
      <c r="G106" s="119"/>
      <c r="H106" s="119"/>
      <c r="I106" s="119">
        <f>'SO 01 D.1.4.6_ Pol'!G94</f>
        <v>0</v>
      </c>
      <c r="J106" s="120" t="str">
        <f>IF(I109=0,"",I106/I109*100)</f>
        <v/>
      </c>
    </row>
    <row r="107" spans="1:10" ht="36.75" customHeight="1">
      <c r="A107" s="116"/>
      <c r="B107" s="117" t="s">
        <v>154</v>
      </c>
      <c r="C107" s="229" t="s">
        <v>155</v>
      </c>
      <c r="D107" s="229"/>
      <c r="E107" s="229"/>
      <c r="F107" s="118" t="s">
        <v>156</v>
      </c>
      <c r="G107" s="119"/>
      <c r="H107" s="119"/>
      <c r="I107" s="119">
        <f>'SO 01 D.1.4.(1+2). Pol'!G293+'SO 01 SO 01 Pol'!G469</f>
        <v>0</v>
      </c>
      <c r="J107" s="120" t="str">
        <f>IF(I109=0,"",I107/I109*100)</f>
        <v/>
      </c>
    </row>
    <row r="108" spans="1:10" ht="36.75" customHeight="1">
      <c r="A108" s="116"/>
      <c r="B108" s="117" t="s">
        <v>18</v>
      </c>
      <c r="C108" s="229" t="s">
        <v>19</v>
      </c>
      <c r="D108" s="229"/>
      <c r="E108" s="229"/>
      <c r="F108" s="118" t="s">
        <v>18</v>
      </c>
      <c r="G108" s="119"/>
      <c r="H108" s="119"/>
      <c r="I108" s="119">
        <f>'00 00 Naklady'!G8</f>
        <v>0</v>
      </c>
      <c r="J108" s="120" t="str">
        <f>IF(I109=0,"",I108/I109*100)</f>
        <v/>
      </c>
    </row>
    <row r="109" spans="1:10" ht="25.5" customHeight="1">
      <c r="A109" s="121"/>
      <c r="B109" s="122" t="s">
        <v>41</v>
      </c>
      <c r="C109" s="123"/>
      <c r="D109" s="124"/>
      <c r="E109" s="124"/>
      <c r="F109" s="125"/>
      <c r="G109" s="126"/>
      <c r="H109" s="126"/>
      <c r="I109" s="126">
        <f>SUM(I57:I108)</f>
        <v>0</v>
      </c>
      <c r="J109" s="127">
        <f>SUM(J57:J108)</f>
        <v>0</v>
      </c>
    </row>
    <row r="110" spans="6:10" ht="25.5" customHeight="1">
      <c r="F110" s="128"/>
      <c r="G110" s="128"/>
      <c r="H110" s="128"/>
      <c r="I110" s="128"/>
      <c r="J110" s="129"/>
    </row>
    <row r="111" spans="6:10" ht="25.5" customHeight="1">
      <c r="F111" s="128"/>
      <c r="G111" s="128"/>
      <c r="H111" s="128"/>
      <c r="I111" s="128"/>
      <c r="J111" s="129"/>
    </row>
    <row r="112" spans="6:10" ht="25.5" customHeight="1">
      <c r="F112" s="128"/>
      <c r="G112" s="128"/>
      <c r="H112" s="128"/>
      <c r="I112" s="128"/>
      <c r="J112" s="129"/>
    </row>
  </sheetData>
  <sheetProtection password="D9AC" sheet="1" objects="1" scenarios="1"/>
  <mergeCells count="105">
    <mergeCell ref="C95:E95"/>
    <mergeCell ref="C96:E96"/>
    <mergeCell ref="C97:E97"/>
    <mergeCell ref="C98:E98"/>
    <mergeCell ref="C99:E99"/>
    <mergeCell ref="C100:E100"/>
    <mergeCell ref="C107:E107"/>
    <mergeCell ref="C108:E108"/>
    <mergeCell ref="C101:E101"/>
    <mergeCell ref="C102:E102"/>
    <mergeCell ref="C103:E103"/>
    <mergeCell ref="C104:E104"/>
    <mergeCell ref="C105:E105"/>
    <mergeCell ref="C106:E106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44:E44"/>
    <mergeCell ref="C45:E45"/>
    <mergeCell ref="C46:E46"/>
    <mergeCell ref="C47:E47"/>
    <mergeCell ref="C48:E48"/>
    <mergeCell ref="C49:E49"/>
    <mergeCell ref="B50:E50"/>
    <mergeCell ref="C57:E57"/>
    <mergeCell ref="C58:E5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B1:J1"/>
    <mergeCell ref="E2:J2"/>
    <mergeCell ref="E3:J3"/>
    <mergeCell ref="E4:J4"/>
    <mergeCell ref="D5:G5"/>
    <mergeCell ref="D6:G6"/>
    <mergeCell ref="E7:G7"/>
    <mergeCell ref="D11:G11"/>
    <mergeCell ref="D12:G12"/>
  </mergeCells>
  <printOptions/>
  <pageMargins left="0.39375" right="0.19652777777777777" top="0.5902777777777778" bottom="0.39305555555555555" header="0.5118055555555555" footer="0.19652777777777777"/>
  <pageSetup fitToHeight="0" fitToWidth="1" horizontalDpi="300" verticalDpi="300" orientation="portrait" paperSize="9" scale="88" r:id="rId3"/>
  <headerFooter alignWithMargins="0">
    <oddFooter>&amp;L&amp;"Arial CE,Běžné"&amp;9Zpracováno programem BUILDpower S,  © RTS, a.s.&amp;R&amp;"Arial CE,Běžné"&amp;9Stránka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</sheetPr>
  <dimension ref="A1:G5"/>
  <sheetViews>
    <sheetView showGridLines="0" workbookViewId="0" topLeftCell="A1">
      <pane ySplit="7" topLeftCell="A8" activePane="bottomLeft" state="frozen"/>
      <selection pane="bottomLeft" activeCell="I8" sqref="I8"/>
    </sheetView>
  </sheetViews>
  <sheetFormatPr defaultColWidth="9.140625" defaultRowHeight="24.75" customHeight="1"/>
  <cols>
    <col min="1" max="1" width="4.28125" style="130" customWidth="1"/>
    <col min="2" max="2" width="14.421875" style="130" customWidth="1"/>
    <col min="3" max="3" width="38.28125" style="131" customWidth="1"/>
    <col min="4" max="4" width="4.57421875" style="130" customWidth="1"/>
    <col min="5" max="5" width="10.57421875" style="130" customWidth="1"/>
    <col min="6" max="6" width="9.8515625" style="130" customWidth="1"/>
    <col min="7" max="7" width="12.7109375" style="130" customWidth="1"/>
    <col min="8" max="16384" width="9.140625" style="130" customWidth="1"/>
  </cols>
  <sheetData>
    <row r="1" spans="1:7" ht="12.75" customHeight="1">
      <c r="A1" s="230" t="s">
        <v>157</v>
      </c>
      <c r="B1" s="230"/>
      <c r="C1" s="230"/>
      <c r="D1" s="230"/>
      <c r="E1" s="230"/>
      <c r="F1" s="230"/>
      <c r="G1" s="230"/>
    </row>
    <row r="2" spans="1:7" ht="24.95" customHeight="1">
      <c r="A2" s="132" t="s">
        <v>158</v>
      </c>
      <c r="B2" s="133"/>
      <c r="C2" s="231"/>
      <c r="D2" s="231"/>
      <c r="E2" s="231"/>
      <c r="F2" s="231"/>
      <c r="G2" s="231"/>
    </row>
    <row r="3" spans="1:7" ht="24.95" customHeight="1">
      <c r="A3" s="132" t="s">
        <v>159</v>
      </c>
      <c r="B3" s="133"/>
      <c r="C3" s="231"/>
      <c r="D3" s="231"/>
      <c r="E3" s="231"/>
      <c r="F3" s="231"/>
      <c r="G3" s="231"/>
    </row>
    <row r="4" spans="1:7" ht="24.95" customHeight="1">
      <c r="A4" s="132" t="s">
        <v>160</v>
      </c>
      <c r="B4" s="133"/>
      <c r="C4" s="231"/>
      <c r="D4" s="231"/>
      <c r="E4" s="231"/>
      <c r="F4" s="231"/>
      <c r="G4" s="231"/>
    </row>
    <row r="5" spans="2:4" ht="24.95" customHeight="1">
      <c r="B5" s="134"/>
      <c r="C5" s="135"/>
      <c r="D5" s="136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 S,  © RTS, a.s.&amp;RStrana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54"/>
  <sheetViews>
    <sheetView showGridLines="0" workbookViewId="0" topLeftCell="A1">
      <pane ySplit="7" topLeftCell="A8" activePane="bottomLeft" state="frozen"/>
      <selection pane="bottomLeft" activeCell="F9" sqref="F9"/>
    </sheetView>
  </sheetViews>
  <sheetFormatPr defaultColWidth="8.7109375" defaultRowHeight="12.75" outlineLevelRow="3"/>
  <cols>
    <col min="1" max="1" width="3.421875" style="1" customWidth="1"/>
    <col min="2" max="2" width="12.57421875" style="137" customWidth="1"/>
    <col min="3" max="3" width="38.28125" style="137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8.7109375" style="1" hidden="1" customWidth="1"/>
    <col min="26" max="28" width="8.7109375" style="1" customWidth="1"/>
    <col min="29" max="29" width="8.7109375" style="1" hidden="1" customWidth="1"/>
    <col min="30" max="30" width="8.7109375" style="1" customWidth="1"/>
    <col min="31" max="41" width="8.7109375" style="1" hidden="1" customWidth="1"/>
    <col min="42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5" t="s">
        <v>157</v>
      </c>
      <c r="B1" s="235"/>
      <c r="C1" s="235"/>
      <c r="D1" s="235"/>
      <c r="E1" s="235"/>
      <c r="F1" s="235"/>
      <c r="G1" s="235"/>
      <c r="AG1" s="1" t="s">
        <v>161</v>
      </c>
    </row>
    <row r="2" spans="1:33" ht="24.95" customHeight="1">
      <c r="A2" s="132" t="s">
        <v>158</v>
      </c>
      <c r="B2" s="133" t="s">
        <v>162</v>
      </c>
      <c r="C2" s="236" t="s">
        <v>6</v>
      </c>
      <c r="D2" s="236"/>
      <c r="E2" s="236"/>
      <c r="F2" s="236"/>
      <c r="G2" s="236"/>
      <c r="AG2" s="1" t="s">
        <v>163</v>
      </c>
    </row>
    <row r="3" spans="1:33" ht="24.95" customHeight="1">
      <c r="A3" s="132" t="s">
        <v>159</v>
      </c>
      <c r="B3" s="133" t="s">
        <v>43</v>
      </c>
      <c r="C3" s="236" t="s">
        <v>44</v>
      </c>
      <c r="D3" s="236"/>
      <c r="E3" s="236"/>
      <c r="F3" s="236"/>
      <c r="G3" s="236"/>
      <c r="AC3" s="137" t="s">
        <v>164</v>
      </c>
      <c r="AG3" s="1" t="s">
        <v>165</v>
      </c>
    </row>
    <row r="4" spans="1:33" ht="24.95" customHeight="1">
      <c r="A4" s="138" t="s">
        <v>160</v>
      </c>
      <c r="B4" s="139" t="s">
        <v>43</v>
      </c>
      <c r="C4" s="237" t="s">
        <v>44</v>
      </c>
      <c r="D4" s="237"/>
      <c r="E4" s="237"/>
      <c r="F4" s="237"/>
      <c r="G4" s="237"/>
      <c r="AG4" s="1" t="s">
        <v>166</v>
      </c>
    </row>
    <row r="5" ht="12.75">
      <c r="D5" s="84"/>
    </row>
    <row r="6" spans="1:25" ht="38.25">
      <c r="A6" s="140" t="s">
        <v>167</v>
      </c>
      <c r="B6" s="141" t="s">
        <v>168</v>
      </c>
      <c r="C6" s="141" t="s">
        <v>169</v>
      </c>
      <c r="D6" s="142" t="s">
        <v>170</v>
      </c>
      <c r="E6" s="140" t="s">
        <v>171</v>
      </c>
      <c r="F6" s="143" t="s">
        <v>172</v>
      </c>
      <c r="G6" s="140" t="s">
        <v>14</v>
      </c>
      <c r="H6" s="144" t="s">
        <v>173</v>
      </c>
      <c r="I6" s="144" t="s">
        <v>174</v>
      </c>
      <c r="J6" s="144" t="s">
        <v>175</v>
      </c>
      <c r="K6" s="144" t="s">
        <v>176</v>
      </c>
      <c r="L6" s="144" t="s">
        <v>177</v>
      </c>
      <c r="M6" s="144" t="s">
        <v>178</v>
      </c>
      <c r="N6" s="144" t="s">
        <v>179</v>
      </c>
      <c r="O6" s="144" t="s">
        <v>180</v>
      </c>
      <c r="P6" s="144" t="s">
        <v>181</v>
      </c>
      <c r="Q6" s="144" t="s">
        <v>182</v>
      </c>
      <c r="R6" s="144" t="s">
        <v>183</v>
      </c>
      <c r="S6" s="144" t="s">
        <v>184</v>
      </c>
      <c r="T6" s="144" t="s">
        <v>185</v>
      </c>
      <c r="U6" s="144" t="s">
        <v>186</v>
      </c>
      <c r="V6" s="144" t="s">
        <v>187</v>
      </c>
      <c r="W6" s="144" t="s">
        <v>188</v>
      </c>
      <c r="X6" s="144" t="s">
        <v>189</v>
      </c>
      <c r="Y6" s="144" t="s">
        <v>190</v>
      </c>
    </row>
    <row r="7" spans="1:25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  <c r="Y7" s="146"/>
    </row>
    <row r="8" spans="1:33" ht="12.75">
      <c r="A8" s="147" t="s">
        <v>191</v>
      </c>
      <c r="B8" s="148" t="s">
        <v>18</v>
      </c>
      <c r="C8" s="149" t="s">
        <v>19</v>
      </c>
      <c r="D8" s="150"/>
      <c r="E8" s="151"/>
      <c r="F8" s="152"/>
      <c r="G8" s="153">
        <f>SUMIF(AG9:AG14,"&lt;&gt;NOR",G9:G14)</f>
        <v>0</v>
      </c>
      <c r="H8" s="154"/>
      <c r="I8" s="154">
        <f>SUM(I9:I14)</f>
        <v>0</v>
      </c>
      <c r="J8" s="154"/>
      <c r="K8" s="154">
        <f>SUM(K9:K14)</f>
        <v>264761.22</v>
      </c>
      <c r="L8" s="154"/>
      <c r="M8" s="154">
        <f>SUM(M9:M14)</f>
        <v>0</v>
      </c>
      <c r="N8" s="155"/>
      <c r="O8" s="155">
        <f>SUM(O9:O14)</f>
        <v>0</v>
      </c>
      <c r="P8" s="155"/>
      <c r="Q8" s="155">
        <f>SUM(Q9:Q14)</f>
        <v>0</v>
      </c>
      <c r="R8" s="154"/>
      <c r="S8" s="154"/>
      <c r="T8" s="154"/>
      <c r="U8" s="154"/>
      <c r="V8" s="154">
        <f>SUM(V9:V14)</f>
        <v>0</v>
      </c>
      <c r="W8" s="154"/>
      <c r="X8" s="154"/>
      <c r="Y8" s="154"/>
      <c r="AG8" s="1" t="s">
        <v>192</v>
      </c>
    </row>
    <row r="9" spans="1:60" ht="12.75" outlineLevel="1">
      <c r="A9" s="156">
        <v>1</v>
      </c>
      <c r="B9" s="157" t="s">
        <v>193</v>
      </c>
      <c r="C9" s="158" t="s">
        <v>194</v>
      </c>
      <c r="D9" s="159" t="s">
        <v>195</v>
      </c>
      <c r="E9" s="160">
        <v>1</v>
      </c>
      <c r="F9" s="161"/>
      <c r="G9" s="162">
        <f>ROUND(E9*F9,2)</f>
        <v>0</v>
      </c>
      <c r="H9" s="163">
        <v>0</v>
      </c>
      <c r="I9" s="164">
        <f>ROUND(E9*H9,2)</f>
        <v>0</v>
      </c>
      <c r="J9" s="163">
        <v>141687.94</v>
      </c>
      <c r="K9" s="164">
        <f>ROUND(E9*J9,2)</f>
        <v>141687.94</v>
      </c>
      <c r="L9" s="164">
        <v>21</v>
      </c>
      <c r="M9" s="164">
        <f>G9*(1+L9/100)</f>
        <v>0</v>
      </c>
      <c r="N9" s="165">
        <v>0</v>
      </c>
      <c r="O9" s="165">
        <f>ROUND(E9*N9,2)</f>
        <v>0</v>
      </c>
      <c r="P9" s="165">
        <v>0</v>
      </c>
      <c r="Q9" s="165">
        <f>ROUND(E9*P9,2)</f>
        <v>0</v>
      </c>
      <c r="R9" s="164"/>
      <c r="S9" s="164" t="s">
        <v>196</v>
      </c>
      <c r="T9" s="164" t="s">
        <v>197</v>
      </c>
      <c r="U9" s="164">
        <v>0</v>
      </c>
      <c r="V9" s="164">
        <f>ROUND(E9*U9,2)</f>
        <v>0</v>
      </c>
      <c r="W9" s="164"/>
      <c r="X9" s="164" t="s">
        <v>198</v>
      </c>
      <c r="Y9" s="164" t="s">
        <v>199</v>
      </c>
      <c r="Z9" s="166"/>
      <c r="AA9" s="166"/>
      <c r="AB9" s="166"/>
      <c r="AC9" s="166"/>
      <c r="AD9" s="166"/>
      <c r="AE9" s="166"/>
      <c r="AF9" s="166"/>
      <c r="AG9" s="166" t="s">
        <v>200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4" customHeight="1" outlineLevel="2">
      <c r="A10" s="167"/>
      <c r="B10" s="168"/>
      <c r="C10" s="238" t="s">
        <v>201</v>
      </c>
      <c r="D10" s="238"/>
      <c r="E10" s="238"/>
      <c r="F10" s="238"/>
      <c r="G10" s="238"/>
      <c r="H10" s="164"/>
      <c r="I10" s="164"/>
      <c r="J10" s="164"/>
      <c r="K10" s="164"/>
      <c r="L10" s="164"/>
      <c r="M10" s="164"/>
      <c r="N10" s="165"/>
      <c r="O10" s="165"/>
      <c r="P10" s="165"/>
      <c r="Q10" s="165"/>
      <c r="R10" s="164"/>
      <c r="S10" s="164"/>
      <c r="T10" s="164"/>
      <c r="U10" s="164"/>
      <c r="V10" s="164"/>
      <c r="W10" s="164"/>
      <c r="X10" s="164"/>
      <c r="Y10" s="164"/>
      <c r="Z10" s="166"/>
      <c r="AA10" s="166"/>
      <c r="AB10" s="166"/>
      <c r="AC10" s="166"/>
      <c r="AD10" s="166"/>
      <c r="AE10" s="166"/>
      <c r="AF10" s="166"/>
      <c r="AG10" s="166" t="s">
        <v>202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56">
        <v>2</v>
      </c>
      <c r="B11" s="157" t="s">
        <v>203</v>
      </c>
      <c r="C11" s="158" t="s">
        <v>204</v>
      </c>
      <c r="D11" s="159" t="s">
        <v>195</v>
      </c>
      <c r="E11" s="160">
        <v>1</v>
      </c>
      <c r="F11" s="161"/>
      <c r="G11" s="162">
        <f>ROUND(E11*F11,2)</f>
        <v>0</v>
      </c>
      <c r="H11" s="163">
        <v>0</v>
      </c>
      <c r="I11" s="164">
        <f>ROUND(E11*H11,2)</f>
        <v>0</v>
      </c>
      <c r="J11" s="163">
        <v>118073.28</v>
      </c>
      <c r="K11" s="164">
        <f>ROUND(E11*J11,2)</f>
        <v>118073.28</v>
      </c>
      <c r="L11" s="164">
        <v>21</v>
      </c>
      <c r="M11" s="164">
        <f>G11*(1+L11/100)</f>
        <v>0</v>
      </c>
      <c r="N11" s="165">
        <v>0</v>
      </c>
      <c r="O11" s="165">
        <f>ROUND(E11*N11,2)</f>
        <v>0</v>
      </c>
      <c r="P11" s="165">
        <v>0</v>
      </c>
      <c r="Q11" s="165">
        <f>ROUND(E11*P11,2)</f>
        <v>0</v>
      </c>
      <c r="R11" s="164"/>
      <c r="S11" s="164" t="s">
        <v>196</v>
      </c>
      <c r="T11" s="164" t="s">
        <v>197</v>
      </c>
      <c r="U11" s="164">
        <v>0</v>
      </c>
      <c r="V11" s="164">
        <f>ROUND(E11*U11,2)</f>
        <v>0</v>
      </c>
      <c r="W11" s="164"/>
      <c r="X11" s="164" t="s">
        <v>198</v>
      </c>
      <c r="Y11" s="164" t="s">
        <v>199</v>
      </c>
      <c r="Z11" s="166"/>
      <c r="AA11" s="166"/>
      <c r="AB11" s="166"/>
      <c r="AC11" s="166"/>
      <c r="AD11" s="166"/>
      <c r="AE11" s="166"/>
      <c r="AF11" s="166"/>
      <c r="AG11" s="166" t="s">
        <v>200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customHeight="1" outlineLevel="2">
      <c r="A12" s="167"/>
      <c r="B12" s="168"/>
      <c r="C12" s="238" t="s">
        <v>205</v>
      </c>
      <c r="D12" s="238"/>
      <c r="E12" s="238"/>
      <c r="F12" s="238"/>
      <c r="G12" s="238"/>
      <c r="H12" s="164"/>
      <c r="I12" s="164"/>
      <c r="J12" s="164"/>
      <c r="K12" s="164"/>
      <c r="L12" s="164"/>
      <c r="M12" s="164"/>
      <c r="N12" s="165"/>
      <c r="O12" s="165"/>
      <c r="P12" s="165"/>
      <c r="Q12" s="165"/>
      <c r="R12" s="164"/>
      <c r="S12" s="164"/>
      <c r="T12" s="164"/>
      <c r="U12" s="164"/>
      <c r="V12" s="164"/>
      <c r="W12" s="164"/>
      <c r="X12" s="164"/>
      <c r="Y12" s="164"/>
      <c r="Z12" s="166"/>
      <c r="AA12" s="166"/>
      <c r="AB12" s="166"/>
      <c r="AC12" s="166"/>
      <c r="AD12" s="166"/>
      <c r="AE12" s="166"/>
      <c r="AF12" s="166"/>
      <c r="AG12" s="166" t="s">
        <v>202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28.5" customHeight="1" outlineLevel="3">
      <c r="A13" s="167"/>
      <c r="B13" s="168"/>
      <c r="C13" s="232" t="s">
        <v>1738</v>
      </c>
      <c r="D13" s="232"/>
      <c r="E13" s="232"/>
      <c r="F13" s="232"/>
      <c r="G13" s="232"/>
      <c r="H13" s="164"/>
      <c r="I13" s="164"/>
      <c r="J13" s="164"/>
      <c r="K13" s="164"/>
      <c r="L13" s="164"/>
      <c r="M13" s="164"/>
      <c r="N13" s="165"/>
      <c r="O13" s="165"/>
      <c r="P13" s="165"/>
      <c r="Q13" s="165"/>
      <c r="R13" s="164"/>
      <c r="S13" s="164"/>
      <c r="T13" s="164"/>
      <c r="U13" s="164"/>
      <c r="V13" s="164"/>
      <c r="W13" s="164"/>
      <c r="X13" s="164"/>
      <c r="Y13" s="164"/>
      <c r="Z13" s="166"/>
      <c r="AA13" s="166"/>
      <c r="AB13" s="166"/>
      <c r="AC13" s="166"/>
      <c r="AD13" s="166"/>
      <c r="AE13" s="166"/>
      <c r="AF13" s="166"/>
      <c r="AG13" s="166" t="s">
        <v>202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9" t="str">
        <f>C13</f>
        <v>Kompletační činnost (fotodokumentace, dodržování BOZP, zkoušky, revize, vzorkování, příprava dokumentů ke kolaudaci, dokumentace skutečného provedení, aj..)</v>
      </c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70">
        <v>3</v>
      </c>
      <c r="B14" s="171" t="s">
        <v>206</v>
      </c>
      <c r="C14" s="172" t="s">
        <v>207</v>
      </c>
      <c r="D14" s="173" t="s">
        <v>208</v>
      </c>
      <c r="E14" s="174">
        <v>1</v>
      </c>
      <c r="F14" s="175"/>
      <c r="G14" s="176">
        <f>ROUND(E14*F14,2)</f>
        <v>0</v>
      </c>
      <c r="H14" s="163">
        <v>0</v>
      </c>
      <c r="I14" s="164">
        <f>ROUND(E14*H14,2)</f>
        <v>0</v>
      </c>
      <c r="J14" s="163">
        <v>5000</v>
      </c>
      <c r="K14" s="164">
        <f>ROUND(E14*J14,2)</f>
        <v>5000</v>
      </c>
      <c r="L14" s="164">
        <v>21</v>
      </c>
      <c r="M14" s="164">
        <f>G14*(1+L14/100)</f>
        <v>0</v>
      </c>
      <c r="N14" s="165">
        <v>0</v>
      </c>
      <c r="O14" s="165">
        <f>ROUND(E14*N14,2)</f>
        <v>0</v>
      </c>
      <c r="P14" s="165">
        <v>0</v>
      </c>
      <c r="Q14" s="165">
        <f>ROUND(E14*P14,2)</f>
        <v>0</v>
      </c>
      <c r="R14" s="164"/>
      <c r="S14" s="164" t="s">
        <v>209</v>
      </c>
      <c r="T14" s="164" t="s">
        <v>197</v>
      </c>
      <c r="U14" s="164">
        <v>0</v>
      </c>
      <c r="V14" s="164">
        <f>ROUND(E14*U14,2)</f>
        <v>0</v>
      </c>
      <c r="W14" s="164"/>
      <c r="X14" s="164" t="s">
        <v>198</v>
      </c>
      <c r="Y14" s="164" t="s">
        <v>199</v>
      </c>
      <c r="Z14" s="166"/>
      <c r="AA14" s="166"/>
      <c r="AB14" s="166"/>
      <c r="AC14" s="166"/>
      <c r="AD14" s="166"/>
      <c r="AE14" s="166"/>
      <c r="AF14" s="166"/>
      <c r="AG14" s="166" t="s">
        <v>210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33" ht="12.75">
      <c r="A15" s="130"/>
      <c r="B15" s="134"/>
      <c r="C15" s="177"/>
      <c r="D15" s="136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AE15" s="1">
        <v>15</v>
      </c>
      <c r="AF15" s="1">
        <v>21</v>
      </c>
      <c r="AG15" s="1" t="s">
        <v>177</v>
      </c>
    </row>
    <row r="16" spans="1:33" ht="12.75">
      <c r="A16" s="178"/>
      <c r="B16" s="179" t="s">
        <v>14</v>
      </c>
      <c r="C16" s="180"/>
      <c r="D16" s="181"/>
      <c r="E16" s="182"/>
      <c r="F16" s="182"/>
      <c r="G16" s="183">
        <f>G8</f>
        <v>0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AE16" s="1">
        <f>SUMIF(L7:L14,AE15,G7:G14)</f>
        <v>0</v>
      </c>
      <c r="AF16" s="1">
        <f>SUMIF(L7:L14,AF15,G7:G14)</f>
        <v>0</v>
      </c>
      <c r="AG16" s="1" t="s">
        <v>211</v>
      </c>
    </row>
    <row r="17" spans="1:25" ht="12.75">
      <c r="A17" s="130"/>
      <c r="B17" s="134"/>
      <c r="C17" s="177"/>
      <c r="D17" s="136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</row>
    <row r="18" spans="1:25" ht="12.75">
      <c r="A18" s="130"/>
      <c r="B18" s="134"/>
      <c r="C18" s="177"/>
      <c r="D18" s="136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</row>
    <row r="19" spans="1:25" ht="12.75">
      <c r="A19" s="233" t="s">
        <v>212</v>
      </c>
      <c r="B19" s="233"/>
      <c r="C19" s="233"/>
      <c r="D19" s="136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</row>
    <row r="20" spans="1:33" ht="12.75">
      <c r="A20" s="234"/>
      <c r="B20" s="234"/>
      <c r="C20" s="234"/>
      <c r="D20" s="234"/>
      <c r="E20" s="234"/>
      <c r="F20" s="234"/>
      <c r="G20" s="234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AG20" s="1" t="s">
        <v>213</v>
      </c>
    </row>
    <row r="21" spans="1:25" ht="12.75">
      <c r="A21" s="234"/>
      <c r="B21" s="234"/>
      <c r="C21" s="234"/>
      <c r="D21" s="234"/>
      <c r="E21" s="234"/>
      <c r="F21" s="234"/>
      <c r="G21" s="234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</row>
    <row r="22" spans="1:25" ht="12.75">
      <c r="A22" s="234"/>
      <c r="B22" s="234"/>
      <c r="C22" s="234"/>
      <c r="D22" s="234"/>
      <c r="E22" s="234"/>
      <c r="F22" s="234"/>
      <c r="G22" s="234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</row>
    <row r="23" spans="1:25" ht="12.75">
      <c r="A23" s="234"/>
      <c r="B23" s="234"/>
      <c r="C23" s="234"/>
      <c r="D23" s="234"/>
      <c r="E23" s="234"/>
      <c r="F23" s="234"/>
      <c r="G23" s="234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</row>
    <row r="24" spans="1:25" ht="12.75">
      <c r="A24" s="234"/>
      <c r="B24" s="234"/>
      <c r="C24" s="234"/>
      <c r="D24" s="234"/>
      <c r="E24" s="234"/>
      <c r="F24" s="234"/>
      <c r="G24" s="234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</row>
    <row r="25" spans="1:25" ht="12.75">
      <c r="A25" s="130"/>
      <c r="B25" s="134"/>
      <c r="C25" s="177"/>
      <c r="D25" s="136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</row>
    <row r="26" spans="3:33" ht="12.75">
      <c r="C26" s="184"/>
      <c r="D26" s="84"/>
      <c r="AG26" s="1" t="s">
        <v>214</v>
      </c>
    </row>
    <row r="27" ht="12.75">
      <c r="D27" s="84"/>
    </row>
    <row r="28" ht="12.75">
      <c r="D28" s="84"/>
    </row>
    <row r="29" ht="12.75">
      <c r="D29" s="84"/>
    </row>
    <row r="30" ht="12.75">
      <c r="D30" s="84"/>
    </row>
    <row r="31" ht="12.75">
      <c r="D31" s="84"/>
    </row>
    <row r="32" ht="12.75">
      <c r="D32" s="84"/>
    </row>
    <row r="33" ht="12.75">
      <c r="D33" s="84"/>
    </row>
    <row r="34" ht="12.75">
      <c r="D34" s="84"/>
    </row>
    <row r="35" ht="12.75">
      <c r="D35" s="84"/>
    </row>
    <row r="36" ht="12.75">
      <c r="D36" s="84"/>
    </row>
    <row r="37" ht="12.75">
      <c r="D37" s="84"/>
    </row>
    <row r="38" ht="12.75">
      <c r="D38" s="84"/>
    </row>
    <row r="39" ht="12.75">
      <c r="D39" s="84"/>
    </row>
    <row r="40" ht="12.75">
      <c r="D40" s="84"/>
    </row>
    <row r="41" ht="12.75">
      <c r="D41" s="84"/>
    </row>
    <row r="42" ht="12.75">
      <c r="D42" s="84"/>
    </row>
    <row r="43" ht="12.75">
      <c r="D43" s="84"/>
    </row>
    <row r="44" ht="12.75">
      <c r="D44" s="84"/>
    </row>
    <row r="45" ht="12.75">
      <c r="D45" s="84"/>
    </row>
    <row r="46" ht="12.75">
      <c r="D46" s="84"/>
    </row>
    <row r="47" ht="12.75">
      <c r="D47" s="84"/>
    </row>
    <row r="48" ht="12.75">
      <c r="D48" s="84"/>
    </row>
    <row r="49" ht="12.75">
      <c r="D49" s="84"/>
    </row>
    <row r="50" ht="12.75">
      <c r="D50" s="84"/>
    </row>
    <row r="51" ht="12.75">
      <c r="D51" s="84"/>
    </row>
    <row r="52" ht="12.75">
      <c r="D52" s="84"/>
    </row>
    <row r="53" ht="12.75">
      <c r="D53" s="84"/>
    </row>
    <row r="54" ht="12.75">
      <c r="D54" s="84"/>
    </row>
    <row r="55" ht="12.75">
      <c r="D55" s="84"/>
    </row>
    <row r="56" ht="12.75">
      <c r="D56" s="84"/>
    </row>
    <row r="57" ht="12.75">
      <c r="D57" s="84"/>
    </row>
    <row r="58" ht="12.75">
      <c r="D58" s="84"/>
    </row>
    <row r="59" ht="12.75">
      <c r="D59" s="84"/>
    </row>
    <row r="60" ht="12.75">
      <c r="D60" s="84"/>
    </row>
    <row r="61" ht="12.75">
      <c r="D61" s="84"/>
    </row>
    <row r="62" ht="12.75">
      <c r="D62" s="84"/>
    </row>
    <row r="63" ht="12.75">
      <c r="D63" s="84"/>
    </row>
    <row r="64" ht="12.75">
      <c r="D64" s="84"/>
    </row>
    <row r="65" ht="12.75">
      <c r="D65" s="84"/>
    </row>
    <row r="66" ht="12.75">
      <c r="D66" s="84"/>
    </row>
    <row r="67" ht="12.75">
      <c r="D67" s="84"/>
    </row>
    <row r="68" ht="12.75">
      <c r="D68" s="84"/>
    </row>
    <row r="69" ht="12.75">
      <c r="D69" s="84"/>
    </row>
    <row r="70" ht="12.75">
      <c r="D70" s="84"/>
    </row>
    <row r="71" ht="12.75">
      <c r="D71" s="84"/>
    </row>
    <row r="72" ht="12.75">
      <c r="D72" s="84"/>
    </row>
    <row r="73" ht="12.75">
      <c r="D73" s="84"/>
    </row>
    <row r="74" ht="12.75">
      <c r="D74" s="84"/>
    </row>
    <row r="75" ht="12.75">
      <c r="D75" s="84"/>
    </row>
    <row r="76" ht="12.75">
      <c r="D76" s="84"/>
    </row>
    <row r="77" ht="12.75">
      <c r="D77" s="84"/>
    </row>
    <row r="78" ht="12.75">
      <c r="D78" s="84"/>
    </row>
    <row r="79" ht="12.75">
      <c r="D79" s="84"/>
    </row>
    <row r="80" ht="12.75">
      <c r="D80" s="84"/>
    </row>
    <row r="81" ht="12.75">
      <c r="D81" s="84"/>
    </row>
    <row r="82" ht="12.75">
      <c r="D82" s="84"/>
    </row>
    <row r="83" ht="12.75">
      <c r="D83" s="84"/>
    </row>
    <row r="84" ht="12.75">
      <c r="D84" s="84"/>
    </row>
    <row r="85" ht="12.75">
      <c r="D85" s="84"/>
    </row>
    <row r="86" ht="12.75">
      <c r="D86" s="84"/>
    </row>
    <row r="87" ht="12.75">
      <c r="D87" s="84"/>
    </row>
    <row r="88" ht="12.75">
      <c r="D88" s="84"/>
    </row>
    <row r="89" ht="12.75">
      <c r="D89" s="84"/>
    </row>
    <row r="90" ht="12.75">
      <c r="D90" s="84"/>
    </row>
    <row r="91" ht="12.75">
      <c r="D91" s="84"/>
    </row>
    <row r="92" ht="12.75">
      <c r="D92" s="84"/>
    </row>
    <row r="93" ht="12.75">
      <c r="D93" s="84"/>
    </row>
    <row r="94" ht="12.75">
      <c r="D94" s="84"/>
    </row>
    <row r="95" ht="12.75">
      <c r="D95" s="84"/>
    </row>
    <row r="96" ht="12.75">
      <c r="D96" s="84"/>
    </row>
    <row r="97" ht="12.75">
      <c r="D97" s="84"/>
    </row>
    <row r="98" ht="12.75">
      <c r="D98" s="84"/>
    </row>
    <row r="99" ht="12.75">
      <c r="D99" s="84"/>
    </row>
    <row r="100" ht="12.75">
      <c r="D100" s="84"/>
    </row>
    <row r="101" ht="12.75">
      <c r="D101" s="84"/>
    </row>
    <row r="102" ht="12.75">
      <c r="D102" s="84"/>
    </row>
    <row r="103" ht="12.75">
      <c r="D103" s="84"/>
    </row>
    <row r="104" ht="12.75">
      <c r="D104" s="84"/>
    </row>
    <row r="105" ht="12.75">
      <c r="D105" s="84"/>
    </row>
    <row r="106" ht="12.75">
      <c r="D106" s="84"/>
    </row>
    <row r="107" ht="12.75">
      <c r="D107" s="84"/>
    </row>
    <row r="108" ht="12.75">
      <c r="D108" s="84"/>
    </row>
    <row r="109" ht="12.75">
      <c r="D109" s="84"/>
    </row>
    <row r="110" ht="12.75">
      <c r="D110" s="84"/>
    </row>
    <row r="111" ht="12.75">
      <c r="D111" s="84"/>
    </row>
    <row r="112" ht="12.75">
      <c r="D112" s="84"/>
    </row>
    <row r="113" ht="12.75">
      <c r="D113" s="84"/>
    </row>
    <row r="114" ht="12.75">
      <c r="D114" s="84"/>
    </row>
    <row r="115" ht="12.75">
      <c r="D115" s="84"/>
    </row>
    <row r="116" ht="12.75">
      <c r="D116" s="84"/>
    </row>
    <row r="117" ht="12.75">
      <c r="D117" s="84"/>
    </row>
    <row r="118" ht="12.75">
      <c r="D118" s="84"/>
    </row>
    <row r="119" ht="12.75">
      <c r="D119" s="84"/>
    </row>
    <row r="120" ht="12.75">
      <c r="D120" s="84"/>
    </row>
    <row r="121" ht="12.75">
      <c r="D121" s="84"/>
    </row>
    <row r="122" ht="12.75">
      <c r="D122" s="84"/>
    </row>
    <row r="123" ht="12.75">
      <c r="D123" s="84"/>
    </row>
    <row r="124" ht="12.75">
      <c r="D124" s="84"/>
    </row>
    <row r="125" ht="12.75">
      <c r="D125" s="84"/>
    </row>
    <row r="126" ht="12.75">
      <c r="D126" s="84"/>
    </row>
    <row r="127" ht="12.75">
      <c r="D127" s="84"/>
    </row>
    <row r="128" ht="12.75">
      <c r="D128" s="84"/>
    </row>
    <row r="129" ht="12.75">
      <c r="D129" s="84"/>
    </row>
    <row r="130" ht="12.75">
      <c r="D130" s="84"/>
    </row>
    <row r="131" ht="12.75">
      <c r="D131" s="84"/>
    </row>
    <row r="132" ht="12.75">
      <c r="D132" s="84"/>
    </row>
    <row r="133" ht="12.75">
      <c r="D133" s="84"/>
    </row>
    <row r="134" ht="12.75">
      <c r="D134" s="84"/>
    </row>
    <row r="135" ht="12.75">
      <c r="D135" s="84"/>
    </row>
    <row r="136" ht="12.75">
      <c r="D136" s="84"/>
    </row>
    <row r="137" ht="12.75">
      <c r="D137" s="84"/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</sheetData>
  <sheetProtection password="D9EC" sheet="1" objects="1" scenarios="1"/>
  <mergeCells count="9">
    <mergeCell ref="C13:G13"/>
    <mergeCell ref="A19:C19"/>
    <mergeCell ref="A20:G24"/>
    <mergeCell ref="A1:G1"/>
    <mergeCell ref="C2:G2"/>
    <mergeCell ref="C3:G3"/>
    <mergeCell ref="C4:G4"/>
    <mergeCell ref="C10:G10"/>
    <mergeCell ref="C12:G12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437"/>
  <sheetViews>
    <sheetView showGridLines="0" workbookViewId="0" topLeftCell="A1">
      <pane ySplit="7" topLeftCell="A260" activePane="bottomLeft" state="frozen"/>
      <selection pane="bottomLeft" activeCell="AB268" sqref="AB268"/>
    </sheetView>
  </sheetViews>
  <sheetFormatPr defaultColWidth="8.7109375" defaultRowHeight="12.75" outlineLevelRow="3"/>
  <cols>
    <col min="1" max="1" width="3.7109375" style="1" customWidth="1"/>
    <col min="2" max="2" width="12.57421875" style="137" customWidth="1"/>
    <col min="3" max="3" width="38.28125" style="137" customWidth="1"/>
    <col min="4" max="4" width="4.8515625" style="1" customWidth="1"/>
    <col min="5" max="5" width="10.57421875" style="1" customWidth="1"/>
    <col min="6" max="6" width="9.8515625" style="1" customWidth="1"/>
    <col min="7" max="7" width="7.28125" style="1" customWidth="1"/>
    <col min="8" max="8" width="8.00390625" style="1" hidden="1" customWidth="1"/>
    <col min="9" max="9" width="10.140625" style="1" hidden="1" customWidth="1"/>
    <col min="10" max="10" width="7.8515625" style="1" hidden="1" customWidth="1"/>
    <col min="11" max="11" width="9.140625" style="1" hidden="1" customWidth="1"/>
    <col min="12" max="12" width="4.8515625" style="1" hidden="1" customWidth="1"/>
    <col min="13" max="13" width="6.8515625" style="1" hidden="1" customWidth="1"/>
    <col min="14" max="14" width="8.421875" style="1" hidden="1" customWidth="1"/>
    <col min="15" max="15" width="8.57421875" style="1" hidden="1" customWidth="1"/>
    <col min="16" max="17" width="8.7109375" style="1" hidden="1" customWidth="1"/>
    <col min="18" max="18" width="5.7109375" style="1" hidden="1" customWidth="1"/>
    <col min="19" max="19" width="8.7109375" style="1" hidden="1" customWidth="1"/>
    <col min="20" max="20" width="7.421875" style="1" hidden="1" customWidth="1"/>
    <col min="21" max="21" width="6.421875" style="1" hidden="1" customWidth="1"/>
    <col min="22" max="22" width="6.57421875" style="1" hidden="1" customWidth="1"/>
    <col min="23" max="23" width="8.57421875" style="1" hidden="1" customWidth="1"/>
    <col min="24" max="24" width="9.00390625" style="1" hidden="1" customWidth="1"/>
    <col min="25" max="25" width="7.421875" style="1" hidden="1" customWidth="1"/>
    <col min="26" max="28" width="8.7109375" style="1" customWidth="1"/>
    <col min="29" max="29" width="4.57421875" style="1" hidden="1" customWidth="1"/>
    <col min="30" max="30" width="8.7109375" style="1" hidden="1" customWidth="1"/>
    <col min="31" max="32" width="3.00390625" style="1" hidden="1" customWidth="1"/>
    <col min="33" max="33" width="13.7109375" style="1" hidden="1" customWidth="1"/>
    <col min="34" max="34" width="1.8515625" style="1" hidden="1" customWidth="1"/>
    <col min="35" max="42" width="8.7109375" style="1" hidden="1" customWidth="1"/>
    <col min="43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5" t="s">
        <v>157</v>
      </c>
      <c r="B1" s="235"/>
      <c r="C1" s="235"/>
      <c r="D1" s="235"/>
      <c r="E1" s="235"/>
      <c r="F1" s="235"/>
      <c r="G1" s="235"/>
      <c r="AG1" s="1" t="s">
        <v>161</v>
      </c>
    </row>
    <row r="2" spans="1:33" ht="24.95" customHeight="1">
      <c r="A2" s="132" t="s">
        <v>158</v>
      </c>
      <c r="B2" s="133" t="s">
        <v>162</v>
      </c>
      <c r="C2" s="236" t="s">
        <v>6</v>
      </c>
      <c r="D2" s="236"/>
      <c r="E2" s="236"/>
      <c r="F2" s="236"/>
      <c r="G2" s="236"/>
      <c r="AG2" s="1" t="s">
        <v>163</v>
      </c>
    </row>
    <row r="3" spans="1:33" ht="24.95" customHeight="1">
      <c r="A3" s="132" t="s">
        <v>159</v>
      </c>
      <c r="B3" s="133" t="s">
        <v>45</v>
      </c>
      <c r="C3" s="236" t="s">
        <v>46</v>
      </c>
      <c r="D3" s="236"/>
      <c r="E3" s="236"/>
      <c r="F3" s="236"/>
      <c r="G3" s="236"/>
      <c r="AC3" s="137" t="s">
        <v>163</v>
      </c>
      <c r="AG3" s="1" t="s">
        <v>165</v>
      </c>
    </row>
    <row r="4" spans="1:33" ht="24.95" customHeight="1">
      <c r="A4" s="138" t="s">
        <v>160</v>
      </c>
      <c r="B4" s="139" t="s">
        <v>47</v>
      </c>
      <c r="C4" s="237" t="s">
        <v>48</v>
      </c>
      <c r="D4" s="237"/>
      <c r="E4" s="237"/>
      <c r="F4" s="237"/>
      <c r="G4" s="237"/>
      <c r="AG4" s="1" t="s">
        <v>166</v>
      </c>
    </row>
    <row r="5" ht="12.75">
      <c r="D5" s="84"/>
    </row>
    <row r="6" spans="1:25" ht="38.25">
      <c r="A6" s="140" t="s">
        <v>167</v>
      </c>
      <c r="B6" s="141" t="s">
        <v>168</v>
      </c>
      <c r="C6" s="141" t="s">
        <v>169</v>
      </c>
      <c r="D6" s="142" t="s">
        <v>170</v>
      </c>
      <c r="E6" s="140" t="s">
        <v>171</v>
      </c>
      <c r="F6" s="143" t="s">
        <v>172</v>
      </c>
      <c r="G6" s="140" t="s">
        <v>14</v>
      </c>
      <c r="H6" s="144" t="s">
        <v>173</v>
      </c>
      <c r="I6" s="144" t="s">
        <v>174</v>
      </c>
      <c r="J6" s="144" t="s">
        <v>175</v>
      </c>
      <c r="K6" s="144" t="s">
        <v>176</v>
      </c>
      <c r="L6" s="144" t="s">
        <v>177</v>
      </c>
      <c r="M6" s="144" t="s">
        <v>178</v>
      </c>
      <c r="N6" s="144" t="s">
        <v>179</v>
      </c>
      <c r="O6" s="144" t="s">
        <v>180</v>
      </c>
      <c r="P6" s="144" t="s">
        <v>181</v>
      </c>
      <c r="Q6" s="144" t="s">
        <v>182</v>
      </c>
      <c r="R6" s="144" t="s">
        <v>183</v>
      </c>
      <c r="S6" s="144" t="s">
        <v>184</v>
      </c>
      <c r="T6" s="144" t="s">
        <v>185</v>
      </c>
      <c r="U6" s="144" t="s">
        <v>186</v>
      </c>
      <c r="V6" s="144" t="s">
        <v>187</v>
      </c>
      <c r="W6" s="144" t="s">
        <v>188</v>
      </c>
      <c r="X6" s="144" t="s">
        <v>189</v>
      </c>
      <c r="Y6" s="144" t="s">
        <v>190</v>
      </c>
    </row>
    <row r="7" spans="1:25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  <c r="Y7" s="146"/>
    </row>
    <row r="8" spans="1:33" ht="12.75">
      <c r="A8" s="147" t="s">
        <v>191</v>
      </c>
      <c r="B8" s="148" t="s">
        <v>74</v>
      </c>
      <c r="C8" s="149" t="s">
        <v>75</v>
      </c>
      <c r="D8" s="150"/>
      <c r="E8" s="151"/>
      <c r="F8" s="152"/>
      <c r="G8" s="153">
        <f>SUMIF(AG9:AG51,"&lt;&gt;NOR",G9:G51)</f>
        <v>0</v>
      </c>
      <c r="H8" s="154"/>
      <c r="I8" s="154">
        <f>SUM(I9:I51)</f>
        <v>8126.0599999999995</v>
      </c>
      <c r="J8" s="154"/>
      <c r="K8" s="154">
        <f>SUM(K9:K51)</f>
        <v>42940.23</v>
      </c>
      <c r="L8" s="154"/>
      <c r="M8" s="154">
        <f>SUM(M9:M51)</f>
        <v>0</v>
      </c>
      <c r="N8" s="155"/>
      <c r="O8" s="155">
        <f>SUM(O9:O51)</f>
        <v>18.81</v>
      </c>
      <c r="P8" s="155"/>
      <c r="Q8" s="155">
        <f>SUM(Q9:Q51)</f>
        <v>1.58</v>
      </c>
      <c r="R8" s="154"/>
      <c r="S8" s="154"/>
      <c r="T8" s="154"/>
      <c r="U8" s="154"/>
      <c r="V8" s="154">
        <f>SUM(V9:V51)</f>
        <v>75.35</v>
      </c>
      <c r="W8" s="154"/>
      <c r="X8" s="154"/>
      <c r="Y8" s="154"/>
      <c r="AG8" s="1" t="s">
        <v>192</v>
      </c>
    </row>
    <row r="9" spans="1:60" ht="33.75" outlineLevel="1">
      <c r="A9" s="170">
        <v>1</v>
      </c>
      <c r="B9" s="171" t="s">
        <v>215</v>
      </c>
      <c r="C9" s="172" t="s">
        <v>216</v>
      </c>
      <c r="D9" s="173" t="s">
        <v>217</v>
      </c>
      <c r="E9" s="174">
        <v>2</v>
      </c>
      <c r="F9" s="175"/>
      <c r="G9" s="176">
        <f>ROUND(E9*F9,2)</f>
        <v>0</v>
      </c>
      <c r="H9" s="163">
        <v>0</v>
      </c>
      <c r="I9" s="164">
        <f>ROUND(E9*H9,2)</f>
        <v>0</v>
      </c>
      <c r="J9" s="163">
        <v>327</v>
      </c>
      <c r="K9" s="164">
        <f>ROUND(E9*J9,2)</f>
        <v>654</v>
      </c>
      <c r="L9" s="164">
        <v>21</v>
      </c>
      <c r="M9" s="164">
        <f>G9*(1+L9/100)</f>
        <v>0</v>
      </c>
      <c r="N9" s="165">
        <v>0</v>
      </c>
      <c r="O9" s="165">
        <f>ROUND(E9*N9,2)</f>
        <v>0</v>
      </c>
      <c r="P9" s="165">
        <v>0.33</v>
      </c>
      <c r="Q9" s="165">
        <f>ROUND(E9*P9,2)</f>
        <v>0.66</v>
      </c>
      <c r="R9" s="164"/>
      <c r="S9" s="164" t="s">
        <v>196</v>
      </c>
      <c r="T9" s="164" t="s">
        <v>196</v>
      </c>
      <c r="U9" s="164">
        <v>0.5265000000000001</v>
      </c>
      <c r="V9" s="164">
        <f>ROUND(E9*U9,2)</f>
        <v>1.05</v>
      </c>
      <c r="W9" s="164"/>
      <c r="X9" s="164" t="s">
        <v>218</v>
      </c>
      <c r="Y9" s="164" t="s">
        <v>199</v>
      </c>
      <c r="Z9" s="166"/>
      <c r="AA9" s="166"/>
      <c r="AB9" s="166"/>
      <c r="AC9" s="166"/>
      <c r="AD9" s="166"/>
      <c r="AE9" s="166"/>
      <c r="AF9" s="166"/>
      <c r="AG9" s="166" t="s">
        <v>219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2.5" outlineLevel="1">
      <c r="A10" s="170">
        <v>2</v>
      </c>
      <c r="B10" s="171" t="s">
        <v>220</v>
      </c>
      <c r="C10" s="172" t="s">
        <v>221</v>
      </c>
      <c r="D10" s="173" t="s">
        <v>217</v>
      </c>
      <c r="E10" s="174">
        <v>2</v>
      </c>
      <c r="F10" s="175"/>
      <c r="G10" s="176">
        <f>ROUND(E10*F10,2)</f>
        <v>0</v>
      </c>
      <c r="H10" s="163">
        <v>0</v>
      </c>
      <c r="I10" s="164">
        <f>ROUND(E10*H10,2)</f>
        <v>0</v>
      </c>
      <c r="J10" s="163">
        <v>167.5</v>
      </c>
      <c r="K10" s="164">
        <f>ROUND(E10*J10,2)</f>
        <v>335</v>
      </c>
      <c r="L10" s="164">
        <v>21</v>
      </c>
      <c r="M10" s="164">
        <f>G10*(1+L10/100)</f>
        <v>0</v>
      </c>
      <c r="N10" s="165">
        <v>0</v>
      </c>
      <c r="O10" s="165">
        <f>ROUND(E10*N10,2)</f>
        <v>0</v>
      </c>
      <c r="P10" s="165">
        <v>0.154</v>
      </c>
      <c r="Q10" s="165">
        <f>ROUND(E10*P10,2)</f>
        <v>0.31</v>
      </c>
      <c r="R10" s="164"/>
      <c r="S10" s="164" t="s">
        <v>196</v>
      </c>
      <c r="T10" s="164" t="s">
        <v>196</v>
      </c>
      <c r="U10" s="164">
        <v>0.27</v>
      </c>
      <c r="V10" s="164">
        <f>ROUND(E10*U10,2)</f>
        <v>0.54</v>
      </c>
      <c r="W10" s="164"/>
      <c r="X10" s="164" t="s">
        <v>218</v>
      </c>
      <c r="Y10" s="164" t="s">
        <v>199</v>
      </c>
      <c r="Z10" s="166"/>
      <c r="AA10" s="166"/>
      <c r="AB10" s="166"/>
      <c r="AC10" s="166"/>
      <c r="AD10" s="166"/>
      <c r="AE10" s="166"/>
      <c r="AF10" s="166"/>
      <c r="AG10" s="166" t="s">
        <v>219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33.75" outlineLevel="1">
      <c r="A11" s="170">
        <v>3</v>
      </c>
      <c r="B11" s="171" t="s">
        <v>222</v>
      </c>
      <c r="C11" s="172" t="s">
        <v>223</v>
      </c>
      <c r="D11" s="173" t="s">
        <v>217</v>
      </c>
      <c r="E11" s="174">
        <v>2</v>
      </c>
      <c r="F11" s="175"/>
      <c r="G11" s="176">
        <f>ROUND(E11*F11,2)</f>
        <v>0</v>
      </c>
      <c r="H11" s="163">
        <v>0</v>
      </c>
      <c r="I11" s="164">
        <f>ROUND(E11*H11,2)</f>
        <v>0</v>
      </c>
      <c r="J11" s="163">
        <v>318.5</v>
      </c>
      <c r="K11" s="164">
        <f>ROUND(E11*J11,2)</f>
        <v>637</v>
      </c>
      <c r="L11" s="164">
        <v>21</v>
      </c>
      <c r="M11" s="164">
        <f>G11*(1+L11/100)</f>
        <v>0</v>
      </c>
      <c r="N11" s="165">
        <v>0</v>
      </c>
      <c r="O11" s="165">
        <f>ROUND(E11*N11,2)</f>
        <v>0</v>
      </c>
      <c r="P11" s="165">
        <v>0.30610000000000004</v>
      </c>
      <c r="Q11" s="165">
        <f>ROUND(E11*P11,2)</f>
        <v>0.61</v>
      </c>
      <c r="R11" s="164"/>
      <c r="S11" s="164" t="s">
        <v>196</v>
      </c>
      <c r="T11" s="164" t="s">
        <v>196</v>
      </c>
      <c r="U11" s="164">
        <v>0.48</v>
      </c>
      <c r="V11" s="164">
        <f>ROUND(E11*U11,2)</f>
        <v>0.96</v>
      </c>
      <c r="W11" s="164"/>
      <c r="X11" s="164" t="s">
        <v>218</v>
      </c>
      <c r="Y11" s="164" t="s">
        <v>199</v>
      </c>
      <c r="Z11" s="166"/>
      <c r="AA11" s="166"/>
      <c r="AB11" s="166"/>
      <c r="AC11" s="166"/>
      <c r="AD11" s="166"/>
      <c r="AE11" s="166"/>
      <c r="AF11" s="166"/>
      <c r="AG11" s="166" t="s">
        <v>219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22.5" outlineLevel="1">
      <c r="A12" s="156">
        <v>4</v>
      </c>
      <c r="B12" s="157" t="s">
        <v>224</v>
      </c>
      <c r="C12" s="158" t="s">
        <v>225</v>
      </c>
      <c r="D12" s="159" t="s">
        <v>226</v>
      </c>
      <c r="E12" s="160">
        <v>11.81</v>
      </c>
      <c r="F12" s="161"/>
      <c r="G12" s="162">
        <f>ROUND(E12*F12,2)</f>
        <v>0</v>
      </c>
      <c r="H12" s="163">
        <v>0</v>
      </c>
      <c r="I12" s="164">
        <f>ROUND(E12*H12,2)</f>
        <v>0</v>
      </c>
      <c r="J12" s="163">
        <v>44.2</v>
      </c>
      <c r="K12" s="164">
        <f>ROUND(E12*J12,2)</f>
        <v>522</v>
      </c>
      <c r="L12" s="164">
        <v>21</v>
      </c>
      <c r="M12" s="164">
        <f>G12*(1+L12/100)</f>
        <v>0</v>
      </c>
      <c r="N12" s="165">
        <v>0</v>
      </c>
      <c r="O12" s="165">
        <f>ROUND(E12*N12,2)</f>
        <v>0</v>
      </c>
      <c r="P12" s="165">
        <v>0</v>
      </c>
      <c r="Q12" s="165">
        <f>ROUND(E12*P12,2)</f>
        <v>0</v>
      </c>
      <c r="R12" s="164"/>
      <c r="S12" s="164" t="s">
        <v>196</v>
      </c>
      <c r="T12" s="164" t="s">
        <v>196</v>
      </c>
      <c r="U12" s="164">
        <v>0.084</v>
      </c>
      <c r="V12" s="164">
        <f>ROUND(E12*U12,2)</f>
        <v>0.99</v>
      </c>
      <c r="W12" s="164"/>
      <c r="X12" s="164" t="s">
        <v>218</v>
      </c>
      <c r="Y12" s="164" t="s">
        <v>199</v>
      </c>
      <c r="Z12" s="166"/>
      <c r="AA12" s="166"/>
      <c r="AB12" s="166"/>
      <c r="AC12" s="166"/>
      <c r="AD12" s="166"/>
      <c r="AE12" s="166"/>
      <c r="AF12" s="166"/>
      <c r="AG12" s="166" t="s">
        <v>219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2">
      <c r="A13" s="167"/>
      <c r="B13" s="168"/>
      <c r="C13" s="185" t="s">
        <v>227</v>
      </c>
      <c r="D13" s="186"/>
      <c r="E13" s="187">
        <v>11.81</v>
      </c>
      <c r="F13" s="164"/>
      <c r="G13" s="164"/>
      <c r="H13" s="164"/>
      <c r="I13" s="164"/>
      <c r="J13" s="164"/>
      <c r="K13" s="164"/>
      <c r="L13" s="164"/>
      <c r="M13" s="164"/>
      <c r="N13" s="165"/>
      <c r="O13" s="165"/>
      <c r="P13" s="165"/>
      <c r="Q13" s="165"/>
      <c r="R13" s="164"/>
      <c r="S13" s="164"/>
      <c r="T13" s="164"/>
      <c r="U13" s="164"/>
      <c r="V13" s="164"/>
      <c r="W13" s="164"/>
      <c r="X13" s="164"/>
      <c r="Y13" s="164"/>
      <c r="Z13" s="166"/>
      <c r="AA13" s="166"/>
      <c r="AB13" s="166"/>
      <c r="AC13" s="166"/>
      <c r="AD13" s="166"/>
      <c r="AE13" s="166"/>
      <c r="AF13" s="166"/>
      <c r="AG13" s="166" t="s">
        <v>228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56">
        <v>5</v>
      </c>
      <c r="B14" s="157" t="s">
        <v>229</v>
      </c>
      <c r="C14" s="158" t="s">
        <v>230</v>
      </c>
      <c r="D14" s="159" t="s">
        <v>226</v>
      </c>
      <c r="E14" s="160">
        <v>11.81</v>
      </c>
      <c r="F14" s="161"/>
      <c r="G14" s="162">
        <f>ROUND(E14*F14,2)</f>
        <v>0</v>
      </c>
      <c r="H14" s="163">
        <v>0</v>
      </c>
      <c r="I14" s="164">
        <f>ROUND(E14*H14,2)</f>
        <v>0</v>
      </c>
      <c r="J14" s="163">
        <v>1527</v>
      </c>
      <c r="K14" s="164">
        <f>ROUND(E14*J14,2)</f>
        <v>18033.87</v>
      </c>
      <c r="L14" s="164">
        <v>21</v>
      </c>
      <c r="M14" s="164">
        <f>G14*(1+L14/100)</f>
        <v>0</v>
      </c>
      <c r="N14" s="165">
        <v>0</v>
      </c>
      <c r="O14" s="165">
        <f>ROUND(E14*N14,2)</f>
        <v>0</v>
      </c>
      <c r="P14" s="165">
        <v>0</v>
      </c>
      <c r="Q14" s="165">
        <f>ROUND(E14*P14,2)</f>
        <v>0</v>
      </c>
      <c r="R14" s="164"/>
      <c r="S14" s="164" t="s">
        <v>196</v>
      </c>
      <c r="T14" s="164" t="s">
        <v>196</v>
      </c>
      <c r="U14" s="164">
        <v>3.533</v>
      </c>
      <c r="V14" s="164">
        <f>ROUND(E14*U14,2)</f>
        <v>41.72</v>
      </c>
      <c r="W14" s="164"/>
      <c r="X14" s="164" t="s">
        <v>218</v>
      </c>
      <c r="Y14" s="164" t="s">
        <v>199</v>
      </c>
      <c r="Z14" s="166"/>
      <c r="AA14" s="166"/>
      <c r="AB14" s="166"/>
      <c r="AC14" s="166"/>
      <c r="AD14" s="166"/>
      <c r="AE14" s="166"/>
      <c r="AF14" s="166"/>
      <c r="AG14" s="166" t="s">
        <v>219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2">
      <c r="A15" s="167"/>
      <c r="B15" s="168"/>
      <c r="C15" s="185" t="s">
        <v>231</v>
      </c>
      <c r="D15" s="186"/>
      <c r="E15" s="187">
        <v>6.15</v>
      </c>
      <c r="F15" s="164"/>
      <c r="G15" s="164"/>
      <c r="H15" s="164"/>
      <c r="I15" s="164"/>
      <c r="J15" s="164"/>
      <c r="K15" s="164"/>
      <c r="L15" s="164"/>
      <c r="M15" s="164"/>
      <c r="N15" s="165"/>
      <c r="O15" s="165"/>
      <c r="P15" s="165"/>
      <c r="Q15" s="165"/>
      <c r="R15" s="164"/>
      <c r="S15" s="164"/>
      <c r="T15" s="164"/>
      <c r="U15" s="164"/>
      <c r="V15" s="164"/>
      <c r="W15" s="164"/>
      <c r="X15" s="164"/>
      <c r="Y15" s="164"/>
      <c r="Z15" s="166"/>
      <c r="AA15" s="166"/>
      <c r="AB15" s="166"/>
      <c r="AC15" s="166"/>
      <c r="AD15" s="166"/>
      <c r="AE15" s="166"/>
      <c r="AF15" s="166"/>
      <c r="AG15" s="166" t="s">
        <v>228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3">
      <c r="A16" s="167"/>
      <c r="B16" s="168"/>
      <c r="C16" s="185" t="s">
        <v>232</v>
      </c>
      <c r="D16" s="186"/>
      <c r="E16" s="187">
        <v>2.7</v>
      </c>
      <c r="F16" s="164"/>
      <c r="G16" s="164"/>
      <c r="H16" s="164"/>
      <c r="I16" s="164"/>
      <c r="J16" s="164"/>
      <c r="K16" s="164"/>
      <c r="L16" s="164"/>
      <c r="M16" s="164"/>
      <c r="N16" s="165"/>
      <c r="O16" s="165"/>
      <c r="P16" s="165"/>
      <c r="Q16" s="165"/>
      <c r="R16" s="164"/>
      <c r="S16" s="164"/>
      <c r="T16" s="164"/>
      <c r="U16" s="164"/>
      <c r="V16" s="164"/>
      <c r="W16" s="164"/>
      <c r="X16" s="164"/>
      <c r="Y16" s="164"/>
      <c r="Z16" s="166"/>
      <c r="AA16" s="166"/>
      <c r="AB16" s="166"/>
      <c r="AC16" s="166"/>
      <c r="AD16" s="166"/>
      <c r="AE16" s="166"/>
      <c r="AF16" s="166"/>
      <c r="AG16" s="166" t="s">
        <v>228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3">
      <c r="A17" s="167"/>
      <c r="B17" s="168"/>
      <c r="C17" s="185" t="s">
        <v>233</v>
      </c>
      <c r="D17" s="186"/>
      <c r="E17" s="187">
        <v>1.6800000000000002</v>
      </c>
      <c r="F17" s="164"/>
      <c r="G17" s="164"/>
      <c r="H17" s="164"/>
      <c r="I17" s="164"/>
      <c r="J17" s="164"/>
      <c r="K17" s="164"/>
      <c r="L17" s="164"/>
      <c r="M17" s="164"/>
      <c r="N17" s="165"/>
      <c r="O17" s="165"/>
      <c r="P17" s="165"/>
      <c r="Q17" s="165"/>
      <c r="R17" s="164"/>
      <c r="S17" s="164"/>
      <c r="T17" s="164"/>
      <c r="U17" s="164"/>
      <c r="V17" s="164"/>
      <c r="W17" s="164"/>
      <c r="X17" s="164"/>
      <c r="Y17" s="164"/>
      <c r="Z17" s="166"/>
      <c r="AA17" s="166"/>
      <c r="AB17" s="166"/>
      <c r="AC17" s="166"/>
      <c r="AD17" s="166"/>
      <c r="AE17" s="166"/>
      <c r="AF17" s="166"/>
      <c r="AG17" s="166" t="s">
        <v>228</v>
      </c>
      <c r="AH17" s="166"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3">
      <c r="A18" s="167"/>
      <c r="B18" s="168"/>
      <c r="C18" s="185"/>
      <c r="D18" s="186"/>
      <c r="E18" s="187"/>
      <c r="F18" s="164"/>
      <c r="G18" s="164"/>
      <c r="H18" s="164"/>
      <c r="I18" s="164"/>
      <c r="J18" s="164"/>
      <c r="K18" s="164"/>
      <c r="L18" s="164"/>
      <c r="M18" s="164"/>
      <c r="N18" s="165"/>
      <c r="O18" s="165"/>
      <c r="P18" s="165"/>
      <c r="Q18" s="165"/>
      <c r="R18" s="164"/>
      <c r="S18" s="164"/>
      <c r="T18" s="164"/>
      <c r="U18" s="164"/>
      <c r="V18" s="164"/>
      <c r="W18" s="164"/>
      <c r="X18" s="164"/>
      <c r="Y18" s="164"/>
      <c r="Z18" s="166"/>
      <c r="AA18" s="166"/>
      <c r="AB18" s="166"/>
      <c r="AC18" s="166"/>
      <c r="AD18" s="166"/>
      <c r="AE18" s="166"/>
      <c r="AF18" s="166"/>
      <c r="AG18" s="166" t="s">
        <v>228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3">
      <c r="A19" s="167"/>
      <c r="B19" s="168"/>
      <c r="C19" s="185" t="s">
        <v>234</v>
      </c>
      <c r="D19" s="186"/>
      <c r="E19" s="187">
        <v>1.28</v>
      </c>
      <c r="F19" s="164"/>
      <c r="G19" s="164"/>
      <c r="H19" s="164"/>
      <c r="I19" s="164"/>
      <c r="J19" s="164"/>
      <c r="K19" s="164"/>
      <c r="L19" s="164"/>
      <c r="M19" s="164"/>
      <c r="N19" s="165"/>
      <c r="O19" s="165"/>
      <c r="P19" s="165"/>
      <c r="Q19" s="165"/>
      <c r="R19" s="164"/>
      <c r="S19" s="164"/>
      <c r="T19" s="164"/>
      <c r="U19" s="164"/>
      <c r="V19" s="164"/>
      <c r="W19" s="164"/>
      <c r="X19" s="164"/>
      <c r="Y19" s="164"/>
      <c r="Z19" s="166"/>
      <c r="AA19" s="166"/>
      <c r="AB19" s="166"/>
      <c r="AC19" s="166"/>
      <c r="AD19" s="166"/>
      <c r="AE19" s="166"/>
      <c r="AF19" s="166"/>
      <c r="AG19" s="166" t="s">
        <v>228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22.5" outlineLevel="1">
      <c r="A20" s="156">
        <v>6</v>
      </c>
      <c r="B20" s="157" t="s">
        <v>235</v>
      </c>
      <c r="C20" s="158" t="s">
        <v>236</v>
      </c>
      <c r="D20" s="159" t="s">
        <v>226</v>
      </c>
      <c r="E20" s="160">
        <v>10.8355</v>
      </c>
      <c r="F20" s="161"/>
      <c r="G20" s="162">
        <f>ROUND(E20*F20,2)</f>
        <v>0</v>
      </c>
      <c r="H20" s="163">
        <v>0</v>
      </c>
      <c r="I20" s="164">
        <f>ROUND(E20*H20,2)</f>
        <v>0</v>
      </c>
      <c r="J20" s="163">
        <v>153.5</v>
      </c>
      <c r="K20" s="164">
        <f>ROUND(E20*J20,2)</f>
        <v>1663.25</v>
      </c>
      <c r="L20" s="164">
        <v>21</v>
      </c>
      <c r="M20" s="164">
        <f>G20*(1+L20/100)</f>
        <v>0</v>
      </c>
      <c r="N20" s="165">
        <v>0</v>
      </c>
      <c r="O20" s="165">
        <f>ROUND(E20*N20,2)</f>
        <v>0</v>
      </c>
      <c r="P20" s="165">
        <v>0</v>
      </c>
      <c r="Q20" s="165">
        <f>ROUND(E20*P20,2)</f>
        <v>0</v>
      </c>
      <c r="R20" s="164"/>
      <c r="S20" s="164" t="s">
        <v>196</v>
      </c>
      <c r="T20" s="164" t="s">
        <v>196</v>
      </c>
      <c r="U20" s="164">
        <v>0.34500000000000003</v>
      </c>
      <c r="V20" s="164">
        <f>ROUND(E20*U20,2)</f>
        <v>3.74</v>
      </c>
      <c r="W20" s="164"/>
      <c r="X20" s="164" t="s">
        <v>218</v>
      </c>
      <c r="Y20" s="164" t="s">
        <v>199</v>
      </c>
      <c r="Z20" s="166"/>
      <c r="AA20" s="166"/>
      <c r="AB20" s="166"/>
      <c r="AC20" s="166"/>
      <c r="AD20" s="166"/>
      <c r="AE20" s="166"/>
      <c r="AF20" s="166"/>
      <c r="AG20" s="166" t="s">
        <v>219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2">
      <c r="A21" s="167"/>
      <c r="B21" s="168"/>
      <c r="C21" s="185" t="s">
        <v>227</v>
      </c>
      <c r="D21" s="186"/>
      <c r="E21" s="187">
        <v>11.81</v>
      </c>
      <c r="F21" s="164"/>
      <c r="G21" s="164"/>
      <c r="H21" s="164"/>
      <c r="I21" s="164"/>
      <c r="J21" s="164"/>
      <c r="K21" s="164"/>
      <c r="L21" s="164"/>
      <c r="M21" s="164"/>
      <c r="N21" s="165"/>
      <c r="O21" s="165"/>
      <c r="P21" s="165"/>
      <c r="Q21" s="165"/>
      <c r="R21" s="164"/>
      <c r="S21" s="164"/>
      <c r="T21" s="164"/>
      <c r="U21" s="164"/>
      <c r="V21" s="164"/>
      <c r="W21" s="164"/>
      <c r="X21" s="164"/>
      <c r="Y21" s="164"/>
      <c r="Z21" s="166"/>
      <c r="AA21" s="166"/>
      <c r="AB21" s="166"/>
      <c r="AC21" s="166"/>
      <c r="AD21" s="166"/>
      <c r="AE21" s="166"/>
      <c r="AF21" s="166"/>
      <c r="AG21" s="166" t="s">
        <v>228</v>
      </c>
      <c r="AH21" s="166">
        <v>0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3">
      <c r="A22" s="167"/>
      <c r="B22" s="168"/>
      <c r="C22" s="185" t="s">
        <v>237</v>
      </c>
      <c r="D22" s="186"/>
      <c r="E22" s="187">
        <v>-0.97</v>
      </c>
      <c r="F22" s="164"/>
      <c r="G22" s="164"/>
      <c r="H22" s="164"/>
      <c r="I22" s="164"/>
      <c r="J22" s="164"/>
      <c r="K22" s="164"/>
      <c r="L22" s="164"/>
      <c r="M22" s="164"/>
      <c r="N22" s="165"/>
      <c r="O22" s="165"/>
      <c r="P22" s="165"/>
      <c r="Q22" s="165"/>
      <c r="R22" s="164"/>
      <c r="S22" s="164"/>
      <c r="T22" s="164"/>
      <c r="U22" s="164"/>
      <c r="V22" s="164"/>
      <c r="W22" s="164"/>
      <c r="X22" s="164"/>
      <c r="Y22" s="164"/>
      <c r="Z22" s="166"/>
      <c r="AA22" s="166"/>
      <c r="AB22" s="166"/>
      <c r="AC22" s="166"/>
      <c r="AD22" s="166"/>
      <c r="AE22" s="166"/>
      <c r="AF22" s="166"/>
      <c r="AG22" s="166" t="s">
        <v>228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22.5" outlineLevel="1">
      <c r="A23" s="156">
        <v>7</v>
      </c>
      <c r="B23" s="157" t="s">
        <v>238</v>
      </c>
      <c r="C23" s="158" t="s">
        <v>239</v>
      </c>
      <c r="D23" s="159" t="s">
        <v>226</v>
      </c>
      <c r="E23" s="160">
        <v>10.8355</v>
      </c>
      <c r="F23" s="161"/>
      <c r="G23" s="162">
        <f>ROUND(E23*F23,2)</f>
        <v>0</v>
      </c>
      <c r="H23" s="163">
        <v>0</v>
      </c>
      <c r="I23" s="164">
        <f>ROUND(E23*H23,2)</f>
        <v>0</v>
      </c>
      <c r="J23" s="163">
        <v>53.3</v>
      </c>
      <c r="K23" s="164">
        <f>ROUND(E23*J23,2)</f>
        <v>577.53</v>
      </c>
      <c r="L23" s="164">
        <v>21</v>
      </c>
      <c r="M23" s="164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4"/>
      <c r="S23" s="164" t="s">
        <v>196</v>
      </c>
      <c r="T23" s="164" t="s">
        <v>196</v>
      </c>
      <c r="U23" s="164">
        <v>0.074</v>
      </c>
      <c r="V23" s="164">
        <f>ROUND(E23*U23,2)</f>
        <v>0.8</v>
      </c>
      <c r="W23" s="164"/>
      <c r="X23" s="164" t="s">
        <v>218</v>
      </c>
      <c r="Y23" s="164" t="s">
        <v>199</v>
      </c>
      <c r="Z23" s="166"/>
      <c r="AA23" s="166"/>
      <c r="AB23" s="166"/>
      <c r="AC23" s="166"/>
      <c r="AD23" s="166"/>
      <c r="AE23" s="166"/>
      <c r="AF23" s="166"/>
      <c r="AG23" s="166" t="s">
        <v>219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2">
      <c r="A24" s="167"/>
      <c r="B24" s="168"/>
      <c r="C24" s="185" t="s">
        <v>240</v>
      </c>
      <c r="D24" s="186"/>
      <c r="E24" s="187">
        <v>10.84</v>
      </c>
      <c r="F24" s="164"/>
      <c r="G24" s="164"/>
      <c r="H24" s="164"/>
      <c r="I24" s="164"/>
      <c r="J24" s="164"/>
      <c r="K24" s="164"/>
      <c r="L24" s="164"/>
      <c r="M24" s="164"/>
      <c r="N24" s="165"/>
      <c r="O24" s="165"/>
      <c r="P24" s="165"/>
      <c r="Q24" s="165"/>
      <c r="R24" s="164"/>
      <c r="S24" s="164"/>
      <c r="T24" s="164"/>
      <c r="U24" s="164"/>
      <c r="V24" s="164"/>
      <c r="W24" s="164"/>
      <c r="X24" s="164"/>
      <c r="Y24" s="164"/>
      <c r="Z24" s="166"/>
      <c r="AA24" s="166"/>
      <c r="AB24" s="166"/>
      <c r="AC24" s="166"/>
      <c r="AD24" s="166"/>
      <c r="AE24" s="166"/>
      <c r="AF24" s="166"/>
      <c r="AG24" s="166" t="s">
        <v>228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22.5" outlineLevel="1">
      <c r="A25" s="156">
        <v>8</v>
      </c>
      <c r="B25" s="157" t="s">
        <v>241</v>
      </c>
      <c r="C25" s="158" t="s">
        <v>242</v>
      </c>
      <c r="D25" s="159" t="s">
        <v>226</v>
      </c>
      <c r="E25" s="160">
        <v>10.8355</v>
      </c>
      <c r="F25" s="161"/>
      <c r="G25" s="162">
        <f>ROUND(E25*F25,2)</f>
        <v>0</v>
      </c>
      <c r="H25" s="163">
        <v>0</v>
      </c>
      <c r="I25" s="164">
        <f>ROUND(E25*H25,2)</f>
        <v>0</v>
      </c>
      <c r="J25" s="163">
        <v>296</v>
      </c>
      <c r="K25" s="164">
        <f>ROUND(E25*J25,2)</f>
        <v>3207.31</v>
      </c>
      <c r="L25" s="164">
        <v>21</v>
      </c>
      <c r="M25" s="164">
        <f>G25*(1+L25/100)</f>
        <v>0</v>
      </c>
      <c r="N25" s="165">
        <v>0</v>
      </c>
      <c r="O25" s="165">
        <f>ROUND(E25*N25,2)</f>
        <v>0</v>
      </c>
      <c r="P25" s="165">
        <v>0</v>
      </c>
      <c r="Q25" s="165">
        <f>ROUND(E25*P25,2)</f>
        <v>0</v>
      </c>
      <c r="R25" s="164"/>
      <c r="S25" s="164" t="s">
        <v>196</v>
      </c>
      <c r="T25" s="164" t="s">
        <v>196</v>
      </c>
      <c r="U25" s="164">
        <v>0.011</v>
      </c>
      <c r="V25" s="164">
        <f>ROUND(E25*U25,2)</f>
        <v>0.12</v>
      </c>
      <c r="W25" s="164"/>
      <c r="X25" s="164" t="s">
        <v>218</v>
      </c>
      <c r="Y25" s="164" t="s">
        <v>199</v>
      </c>
      <c r="Z25" s="166"/>
      <c r="AA25" s="166"/>
      <c r="AB25" s="166"/>
      <c r="AC25" s="166"/>
      <c r="AD25" s="166"/>
      <c r="AE25" s="166"/>
      <c r="AF25" s="166"/>
      <c r="AG25" s="166" t="s">
        <v>219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2">
      <c r="A26" s="167"/>
      <c r="B26" s="168"/>
      <c r="C26" s="185" t="s">
        <v>240</v>
      </c>
      <c r="D26" s="186"/>
      <c r="E26" s="187">
        <v>10.84</v>
      </c>
      <c r="F26" s="164"/>
      <c r="G26" s="164"/>
      <c r="H26" s="164"/>
      <c r="I26" s="164"/>
      <c r="J26" s="164"/>
      <c r="K26" s="164"/>
      <c r="L26" s="164"/>
      <c r="M26" s="164"/>
      <c r="N26" s="165"/>
      <c r="O26" s="165"/>
      <c r="P26" s="165"/>
      <c r="Q26" s="165"/>
      <c r="R26" s="164"/>
      <c r="S26" s="164"/>
      <c r="T26" s="164"/>
      <c r="U26" s="164"/>
      <c r="V26" s="164"/>
      <c r="W26" s="164"/>
      <c r="X26" s="164"/>
      <c r="Y26" s="164"/>
      <c r="Z26" s="166"/>
      <c r="AA26" s="166"/>
      <c r="AB26" s="166"/>
      <c r="AC26" s="166"/>
      <c r="AD26" s="166"/>
      <c r="AE26" s="166"/>
      <c r="AF26" s="166"/>
      <c r="AG26" s="166" t="s">
        <v>228</v>
      </c>
      <c r="AH26" s="166">
        <v>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22.5" outlineLevel="1">
      <c r="A27" s="156">
        <v>9</v>
      </c>
      <c r="B27" s="157" t="s">
        <v>243</v>
      </c>
      <c r="C27" s="158" t="s">
        <v>244</v>
      </c>
      <c r="D27" s="159" t="s">
        <v>226</v>
      </c>
      <c r="E27" s="160">
        <v>10.8355</v>
      </c>
      <c r="F27" s="161"/>
      <c r="G27" s="162">
        <f>ROUND(E27*F27,2)</f>
        <v>0</v>
      </c>
      <c r="H27" s="163">
        <v>0</v>
      </c>
      <c r="I27" s="164">
        <f>ROUND(E27*H27,2)</f>
        <v>0</v>
      </c>
      <c r="J27" s="163">
        <v>316</v>
      </c>
      <c r="K27" s="164">
        <f>ROUND(E27*J27,2)</f>
        <v>3424.02</v>
      </c>
      <c r="L27" s="164">
        <v>21</v>
      </c>
      <c r="M27" s="164">
        <f>G27*(1+L27/100)</f>
        <v>0</v>
      </c>
      <c r="N27" s="165">
        <v>0</v>
      </c>
      <c r="O27" s="165">
        <f>ROUND(E27*N27,2)</f>
        <v>0</v>
      </c>
      <c r="P27" s="165">
        <v>0</v>
      </c>
      <c r="Q27" s="165">
        <f>ROUND(E27*P27,2)</f>
        <v>0</v>
      </c>
      <c r="R27" s="164"/>
      <c r="S27" s="164" t="s">
        <v>196</v>
      </c>
      <c r="T27" s="164" t="s">
        <v>196</v>
      </c>
      <c r="U27" s="164">
        <v>0.652</v>
      </c>
      <c r="V27" s="164">
        <f>ROUND(E27*U27,2)</f>
        <v>7.06</v>
      </c>
      <c r="W27" s="164"/>
      <c r="X27" s="164" t="s">
        <v>218</v>
      </c>
      <c r="Y27" s="164" t="s">
        <v>199</v>
      </c>
      <c r="Z27" s="166"/>
      <c r="AA27" s="166"/>
      <c r="AB27" s="166"/>
      <c r="AC27" s="166"/>
      <c r="AD27" s="166"/>
      <c r="AE27" s="166"/>
      <c r="AF27" s="166"/>
      <c r="AG27" s="166" t="s">
        <v>219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2">
      <c r="A28" s="167"/>
      <c r="B28" s="168"/>
      <c r="C28" s="185" t="s">
        <v>240</v>
      </c>
      <c r="D28" s="186"/>
      <c r="E28" s="187">
        <v>10.84</v>
      </c>
      <c r="F28" s="164"/>
      <c r="G28" s="164"/>
      <c r="H28" s="164"/>
      <c r="I28" s="164"/>
      <c r="J28" s="164"/>
      <c r="K28" s="164"/>
      <c r="L28" s="164"/>
      <c r="M28" s="164"/>
      <c r="N28" s="165"/>
      <c r="O28" s="165"/>
      <c r="P28" s="165"/>
      <c r="Q28" s="165"/>
      <c r="R28" s="164"/>
      <c r="S28" s="164"/>
      <c r="T28" s="164"/>
      <c r="U28" s="164"/>
      <c r="V28" s="164"/>
      <c r="W28" s="164"/>
      <c r="X28" s="164"/>
      <c r="Y28" s="164"/>
      <c r="Z28" s="166"/>
      <c r="AA28" s="166"/>
      <c r="AB28" s="166"/>
      <c r="AC28" s="166"/>
      <c r="AD28" s="166"/>
      <c r="AE28" s="166"/>
      <c r="AF28" s="166"/>
      <c r="AG28" s="166" t="s">
        <v>228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56">
        <v>10</v>
      </c>
      <c r="B29" s="157" t="s">
        <v>245</v>
      </c>
      <c r="C29" s="158" t="s">
        <v>246</v>
      </c>
      <c r="D29" s="159" t="s">
        <v>226</v>
      </c>
      <c r="E29" s="160">
        <v>10.8355</v>
      </c>
      <c r="F29" s="161"/>
      <c r="G29" s="162">
        <f>ROUND(E29*F29,2)</f>
        <v>0</v>
      </c>
      <c r="H29" s="163">
        <v>0</v>
      </c>
      <c r="I29" s="164">
        <f>ROUND(E29*H29,2)</f>
        <v>0</v>
      </c>
      <c r="J29" s="163">
        <v>31.7</v>
      </c>
      <c r="K29" s="164">
        <f>ROUND(E29*J29,2)</f>
        <v>343.49</v>
      </c>
      <c r="L29" s="164">
        <v>21</v>
      </c>
      <c r="M29" s="164">
        <f>G29*(1+L29/100)</f>
        <v>0</v>
      </c>
      <c r="N29" s="165">
        <v>0</v>
      </c>
      <c r="O29" s="165">
        <f>ROUND(E29*N29,2)</f>
        <v>0</v>
      </c>
      <c r="P29" s="165">
        <v>0</v>
      </c>
      <c r="Q29" s="165">
        <f>ROUND(E29*P29,2)</f>
        <v>0</v>
      </c>
      <c r="R29" s="164"/>
      <c r="S29" s="164" t="s">
        <v>196</v>
      </c>
      <c r="T29" s="164" t="s">
        <v>196</v>
      </c>
      <c r="U29" s="164">
        <v>0.031</v>
      </c>
      <c r="V29" s="164">
        <f>ROUND(E29*U29,2)</f>
        <v>0.34</v>
      </c>
      <c r="W29" s="164"/>
      <c r="X29" s="164" t="s">
        <v>218</v>
      </c>
      <c r="Y29" s="164" t="s">
        <v>199</v>
      </c>
      <c r="Z29" s="166"/>
      <c r="AA29" s="166"/>
      <c r="AB29" s="166"/>
      <c r="AC29" s="166"/>
      <c r="AD29" s="166"/>
      <c r="AE29" s="166"/>
      <c r="AF29" s="166"/>
      <c r="AG29" s="166" t="s">
        <v>219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4" customHeight="1" outlineLevel="2">
      <c r="A30" s="167"/>
      <c r="B30" s="168"/>
      <c r="C30" s="238" t="s">
        <v>247</v>
      </c>
      <c r="D30" s="238"/>
      <c r="E30" s="238"/>
      <c r="F30" s="238"/>
      <c r="G30" s="238"/>
      <c r="H30" s="164"/>
      <c r="I30" s="164"/>
      <c r="J30" s="164"/>
      <c r="K30" s="164"/>
      <c r="L30" s="164"/>
      <c r="M30" s="164"/>
      <c r="N30" s="165"/>
      <c r="O30" s="165"/>
      <c r="P30" s="165"/>
      <c r="Q30" s="165"/>
      <c r="R30" s="164"/>
      <c r="S30" s="164"/>
      <c r="T30" s="164"/>
      <c r="U30" s="164"/>
      <c r="V30" s="164"/>
      <c r="W30" s="164"/>
      <c r="X30" s="164"/>
      <c r="Y30" s="164"/>
      <c r="Z30" s="166"/>
      <c r="AA30" s="166"/>
      <c r="AB30" s="166"/>
      <c r="AC30" s="166"/>
      <c r="AD30" s="166"/>
      <c r="AE30" s="166"/>
      <c r="AF30" s="166"/>
      <c r="AG30" s="166" t="s">
        <v>202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9" t="str">
        <f>C30</f>
        <v>Uložení sypaniny do násypů nebo na skládku s rozprostřením sypaniny ve vrstvách a s hrubým urovnáním.</v>
      </c>
      <c r="BB30" s="166"/>
      <c r="BC30" s="166"/>
      <c r="BD30" s="166"/>
      <c r="BE30" s="166"/>
      <c r="BF30" s="166"/>
      <c r="BG30" s="166"/>
      <c r="BH30" s="166"/>
    </row>
    <row r="31" spans="1:60" ht="12.75" outlineLevel="2">
      <c r="A31" s="167"/>
      <c r="B31" s="168"/>
      <c r="C31" s="185" t="s">
        <v>240</v>
      </c>
      <c r="D31" s="186"/>
      <c r="E31" s="187">
        <v>10.84</v>
      </c>
      <c r="F31" s="164"/>
      <c r="G31" s="164"/>
      <c r="H31" s="164"/>
      <c r="I31" s="164"/>
      <c r="J31" s="164"/>
      <c r="K31" s="164"/>
      <c r="L31" s="164"/>
      <c r="M31" s="164"/>
      <c r="N31" s="165"/>
      <c r="O31" s="165"/>
      <c r="P31" s="165"/>
      <c r="Q31" s="165"/>
      <c r="R31" s="164"/>
      <c r="S31" s="164"/>
      <c r="T31" s="164"/>
      <c r="U31" s="164"/>
      <c r="V31" s="164"/>
      <c r="W31" s="164"/>
      <c r="X31" s="164"/>
      <c r="Y31" s="164"/>
      <c r="Z31" s="166"/>
      <c r="AA31" s="166"/>
      <c r="AB31" s="166"/>
      <c r="AC31" s="166"/>
      <c r="AD31" s="166"/>
      <c r="AE31" s="166"/>
      <c r="AF31" s="166"/>
      <c r="AG31" s="166" t="s">
        <v>228</v>
      </c>
      <c r="AH31" s="166">
        <v>0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22.5" outlineLevel="1">
      <c r="A32" s="156">
        <v>11</v>
      </c>
      <c r="B32" s="157" t="s">
        <v>248</v>
      </c>
      <c r="C32" s="158" t="s">
        <v>249</v>
      </c>
      <c r="D32" s="159" t="s">
        <v>226</v>
      </c>
      <c r="E32" s="160">
        <v>0.9745</v>
      </c>
      <c r="F32" s="161"/>
      <c r="G32" s="162">
        <f>ROUND(E32*F32,2)</f>
        <v>0</v>
      </c>
      <c r="H32" s="163">
        <v>0</v>
      </c>
      <c r="I32" s="164">
        <f>ROUND(E32*H32,2)</f>
        <v>0</v>
      </c>
      <c r="J32" s="163">
        <v>145.5</v>
      </c>
      <c r="K32" s="164">
        <f>ROUND(E32*J32,2)</f>
        <v>141.79</v>
      </c>
      <c r="L32" s="164">
        <v>21</v>
      </c>
      <c r="M32" s="164">
        <f>G32*(1+L32/100)</f>
        <v>0</v>
      </c>
      <c r="N32" s="165">
        <v>0</v>
      </c>
      <c r="O32" s="165">
        <f>ROUND(E32*N32,2)</f>
        <v>0</v>
      </c>
      <c r="P32" s="165">
        <v>0</v>
      </c>
      <c r="Q32" s="165">
        <f>ROUND(E32*P32,2)</f>
        <v>0</v>
      </c>
      <c r="R32" s="164"/>
      <c r="S32" s="164" t="s">
        <v>196</v>
      </c>
      <c r="T32" s="164" t="s">
        <v>196</v>
      </c>
      <c r="U32" s="164">
        <v>0.202</v>
      </c>
      <c r="V32" s="164">
        <f>ROUND(E32*U32,2)</f>
        <v>0.2</v>
      </c>
      <c r="W32" s="164"/>
      <c r="X32" s="164" t="s">
        <v>218</v>
      </c>
      <c r="Y32" s="164" t="s">
        <v>199</v>
      </c>
      <c r="Z32" s="166"/>
      <c r="AA32" s="166"/>
      <c r="AB32" s="166"/>
      <c r="AC32" s="166"/>
      <c r="AD32" s="166"/>
      <c r="AE32" s="166"/>
      <c r="AF32" s="166"/>
      <c r="AG32" s="166" t="s">
        <v>219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4" customHeight="1" outlineLevel="2">
      <c r="A33" s="167"/>
      <c r="B33" s="168"/>
      <c r="C33" s="238" t="s">
        <v>250</v>
      </c>
      <c r="D33" s="238"/>
      <c r="E33" s="238"/>
      <c r="F33" s="238"/>
      <c r="G33" s="238"/>
      <c r="H33" s="164"/>
      <c r="I33" s="164"/>
      <c r="J33" s="164"/>
      <c r="K33" s="164"/>
      <c r="L33" s="164"/>
      <c r="M33" s="164"/>
      <c r="N33" s="165"/>
      <c r="O33" s="165"/>
      <c r="P33" s="165"/>
      <c r="Q33" s="165"/>
      <c r="R33" s="164"/>
      <c r="S33" s="164"/>
      <c r="T33" s="164"/>
      <c r="U33" s="164"/>
      <c r="V33" s="164"/>
      <c r="W33" s="164"/>
      <c r="X33" s="164"/>
      <c r="Y33" s="164"/>
      <c r="Z33" s="166"/>
      <c r="AA33" s="166"/>
      <c r="AB33" s="166"/>
      <c r="AC33" s="166"/>
      <c r="AD33" s="166"/>
      <c r="AE33" s="166"/>
      <c r="AF33" s="166"/>
      <c r="AG33" s="166" t="s">
        <v>202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2">
      <c r="A34" s="167"/>
      <c r="B34" s="168"/>
      <c r="C34" s="185" t="s">
        <v>227</v>
      </c>
      <c r="D34" s="186"/>
      <c r="E34" s="187">
        <v>11.81</v>
      </c>
      <c r="F34" s="164"/>
      <c r="G34" s="164"/>
      <c r="H34" s="164"/>
      <c r="I34" s="164"/>
      <c r="J34" s="164"/>
      <c r="K34" s="164"/>
      <c r="L34" s="164"/>
      <c r="M34" s="164"/>
      <c r="N34" s="165"/>
      <c r="O34" s="165"/>
      <c r="P34" s="165"/>
      <c r="Q34" s="165"/>
      <c r="R34" s="164"/>
      <c r="S34" s="164"/>
      <c r="T34" s="164"/>
      <c r="U34" s="164"/>
      <c r="V34" s="164"/>
      <c r="W34" s="164"/>
      <c r="X34" s="164"/>
      <c r="Y34" s="164"/>
      <c r="Z34" s="166"/>
      <c r="AA34" s="166"/>
      <c r="AB34" s="166"/>
      <c r="AC34" s="166"/>
      <c r="AD34" s="166"/>
      <c r="AE34" s="166"/>
      <c r="AF34" s="166"/>
      <c r="AG34" s="166" t="s">
        <v>228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3">
      <c r="A35" s="167"/>
      <c r="B35" s="168"/>
      <c r="C35" s="185" t="s">
        <v>251</v>
      </c>
      <c r="D35" s="186"/>
      <c r="E35" s="187">
        <v>-8.8</v>
      </c>
      <c r="F35" s="164"/>
      <c r="G35" s="164"/>
      <c r="H35" s="164"/>
      <c r="I35" s="164"/>
      <c r="J35" s="164"/>
      <c r="K35" s="164"/>
      <c r="L35" s="164"/>
      <c r="M35" s="164"/>
      <c r="N35" s="165"/>
      <c r="O35" s="165"/>
      <c r="P35" s="165"/>
      <c r="Q35" s="165"/>
      <c r="R35" s="164"/>
      <c r="S35" s="164"/>
      <c r="T35" s="164"/>
      <c r="U35" s="164"/>
      <c r="V35" s="164"/>
      <c r="W35" s="164"/>
      <c r="X35" s="164"/>
      <c r="Y35" s="164"/>
      <c r="Z35" s="166"/>
      <c r="AA35" s="166"/>
      <c r="AB35" s="166"/>
      <c r="AC35" s="166"/>
      <c r="AD35" s="166"/>
      <c r="AE35" s="166"/>
      <c r="AF35" s="166"/>
      <c r="AG35" s="166" t="s">
        <v>228</v>
      </c>
      <c r="AH35" s="166">
        <v>0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3">
      <c r="A36" s="167"/>
      <c r="B36" s="168"/>
      <c r="C36" s="185" t="s">
        <v>252</v>
      </c>
      <c r="D36" s="186"/>
      <c r="E36" s="187">
        <v>-2.04</v>
      </c>
      <c r="F36" s="164"/>
      <c r="G36" s="164"/>
      <c r="H36" s="164"/>
      <c r="I36" s="164"/>
      <c r="J36" s="164"/>
      <c r="K36" s="164"/>
      <c r="L36" s="164"/>
      <c r="M36" s="164"/>
      <c r="N36" s="165"/>
      <c r="O36" s="165"/>
      <c r="P36" s="165"/>
      <c r="Q36" s="165"/>
      <c r="R36" s="164"/>
      <c r="S36" s="164"/>
      <c r="T36" s="164"/>
      <c r="U36" s="164"/>
      <c r="V36" s="164"/>
      <c r="W36" s="164"/>
      <c r="X36" s="164"/>
      <c r="Y36" s="164"/>
      <c r="Z36" s="166"/>
      <c r="AA36" s="166"/>
      <c r="AB36" s="166"/>
      <c r="AC36" s="166"/>
      <c r="AD36" s="166"/>
      <c r="AE36" s="166"/>
      <c r="AF36" s="166"/>
      <c r="AG36" s="166" t="s">
        <v>228</v>
      </c>
      <c r="AH36" s="166">
        <v>0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22.5" outlineLevel="1">
      <c r="A37" s="156">
        <v>12</v>
      </c>
      <c r="B37" s="157" t="s">
        <v>253</v>
      </c>
      <c r="C37" s="158" t="s">
        <v>254</v>
      </c>
      <c r="D37" s="159" t="s">
        <v>226</v>
      </c>
      <c r="E37" s="160">
        <v>8.7955</v>
      </c>
      <c r="F37" s="161"/>
      <c r="G37" s="162">
        <f>ROUND(E37*F37,2)</f>
        <v>0</v>
      </c>
      <c r="H37" s="163">
        <v>757.11</v>
      </c>
      <c r="I37" s="164">
        <f>ROUND(E37*H37,2)</f>
        <v>6659.16</v>
      </c>
      <c r="J37" s="163">
        <v>705.89</v>
      </c>
      <c r="K37" s="164">
        <f>ROUND(E37*J37,2)</f>
        <v>6208.66</v>
      </c>
      <c r="L37" s="164">
        <v>21</v>
      </c>
      <c r="M37" s="164">
        <f>G37*(1+L37/100)</f>
        <v>0</v>
      </c>
      <c r="N37" s="165">
        <v>1.7000000000000002</v>
      </c>
      <c r="O37" s="165">
        <f>ROUND(E37*N37,2)</f>
        <v>14.95</v>
      </c>
      <c r="P37" s="165">
        <v>0</v>
      </c>
      <c r="Q37" s="165">
        <f>ROUND(E37*P37,2)</f>
        <v>0</v>
      </c>
      <c r="R37" s="164"/>
      <c r="S37" s="164" t="s">
        <v>196</v>
      </c>
      <c r="T37" s="164" t="s">
        <v>196</v>
      </c>
      <c r="U37" s="164">
        <v>1.587</v>
      </c>
      <c r="V37" s="164">
        <f>ROUND(E37*U37,2)</f>
        <v>13.96</v>
      </c>
      <c r="W37" s="164"/>
      <c r="X37" s="164" t="s">
        <v>218</v>
      </c>
      <c r="Y37" s="164" t="s">
        <v>199</v>
      </c>
      <c r="Z37" s="166"/>
      <c r="AA37" s="166"/>
      <c r="AB37" s="166"/>
      <c r="AC37" s="166"/>
      <c r="AD37" s="166"/>
      <c r="AE37" s="166"/>
      <c r="AF37" s="166"/>
      <c r="AG37" s="166" t="s">
        <v>219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2">
      <c r="A38" s="167"/>
      <c r="B38" s="168"/>
      <c r="C38" s="185" t="s">
        <v>255</v>
      </c>
      <c r="D38" s="186"/>
      <c r="E38" s="187">
        <v>5.04</v>
      </c>
      <c r="F38" s="164"/>
      <c r="G38" s="164"/>
      <c r="H38" s="164"/>
      <c r="I38" s="164"/>
      <c r="J38" s="164"/>
      <c r="K38" s="164"/>
      <c r="L38" s="164"/>
      <c r="M38" s="164"/>
      <c r="N38" s="165"/>
      <c r="O38" s="165"/>
      <c r="P38" s="165"/>
      <c r="Q38" s="165"/>
      <c r="R38" s="164"/>
      <c r="S38" s="164"/>
      <c r="T38" s="164"/>
      <c r="U38" s="164"/>
      <c r="V38" s="164"/>
      <c r="W38" s="164"/>
      <c r="X38" s="164"/>
      <c r="Y38" s="164"/>
      <c r="Z38" s="166"/>
      <c r="AA38" s="166"/>
      <c r="AB38" s="166"/>
      <c r="AC38" s="166"/>
      <c r="AD38" s="166"/>
      <c r="AE38" s="166"/>
      <c r="AF38" s="166"/>
      <c r="AG38" s="166" t="s">
        <v>228</v>
      </c>
      <c r="AH38" s="166">
        <v>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3">
      <c r="A39" s="167"/>
      <c r="B39" s="168"/>
      <c r="C39" s="185" t="s">
        <v>256</v>
      </c>
      <c r="D39" s="186"/>
      <c r="E39" s="187">
        <v>1.91</v>
      </c>
      <c r="F39" s="164"/>
      <c r="G39" s="164"/>
      <c r="H39" s="164"/>
      <c r="I39" s="164"/>
      <c r="J39" s="164"/>
      <c r="K39" s="164"/>
      <c r="L39" s="164"/>
      <c r="M39" s="164"/>
      <c r="N39" s="165"/>
      <c r="O39" s="165"/>
      <c r="P39" s="165"/>
      <c r="Q39" s="165"/>
      <c r="R39" s="164"/>
      <c r="S39" s="164"/>
      <c r="T39" s="164"/>
      <c r="U39" s="164"/>
      <c r="V39" s="164"/>
      <c r="W39" s="164"/>
      <c r="X39" s="164"/>
      <c r="Y39" s="164"/>
      <c r="Z39" s="166"/>
      <c r="AA39" s="166"/>
      <c r="AB39" s="166"/>
      <c r="AC39" s="166"/>
      <c r="AD39" s="166"/>
      <c r="AE39" s="166"/>
      <c r="AF39" s="166"/>
      <c r="AG39" s="166" t="s">
        <v>228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3">
      <c r="A40" s="167"/>
      <c r="B40" s="168"/>
      <c r="C40" s="185" t="s">
        <v>257</v>
      </c>
      <c r="D40" s="186"/>
      <c r="E40" s="187">
        <v>1.1</v>
      </c>
      <c r="F40" s="164"/>
      <c r="G40" s="164"/>
      <c r="H40" s="164"/>
      <c r="I40" s="164"/>
      <c r="J40" s="164"/>
      <c r="K40" s="164"/>
      <c r="L40" s="164"/>
      <c r="M40" s="164"/>
      <c r="N40" s="165"/>
      <c r="O40" s="165"/>
      <c r="P40" s="165"/>
      <c r="Q40" s="165"/>
      <c r="R40" s="164"/>
      <c r="S40" s="164"/>
      <c r="T40" s="164"/>
      <c r="U40" s="164"/>
      <c r="V40" s="164"/>
      <c r="W40" s="164"/>
      <c r="X40" s="164"/>
      <c r="Y40" s="164"/>
      <c r="Z40" s="166"/>
      <c r="AA40" s="166"/>
      <c r="AB40" s="166"/>
      <c r="AC40" s="166"/>
      <c r="AD40" s="166"/>
      <c r="AE40" s="166"/>
      <c r="AF40" s="166"/>
      <c r="AG40" s="166" t="s">
        <v>228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3">
      <c r="A41" s="167"/>
      <c r="B41" s="168"/>
      <c r="C41" s="185"/>
      <c r="D41" s="186"/>
      <c r="E41" s="187"/>
      <c r="F41" s="164"/>
      <c r="G41" s="164"/>
      <c r="H41" s="164"/>
      <c r="I41" s="164"/>
      <c r="J41" s="164"/>
      <c r="K41" s="164"/>
      <c r="L41" s="164"/>
      <c r="M41" s="164"/>
      <c r="N41" s="165"/>
      <c r="O41" s="165"/>
      <c r="P41" s="165"/>
      <c r="Q41" s="165"/>
      <c r="R41" s="164"/>
      <c r="S41" s="164"/>
      <c r="T41" s="164"/>
      <c r="U41" s="164"/>
      <c r="V41" s="164"/>
      <c r="W41" s="164"/>
      <c r="X41" s="164"/>
      <c r="Y41" s="164"/>
      <c r="Z41" s="166"/>
      <c r="AA41" s="166"/>
      <c r="AB41" s="166"/>
      <c r="AC41" s="166"/>
      <c r="AD41" s="166"/>
      <c r="AE41" s="166"/>
      <c r="AF41" s="166"/>
      <c r="AG41" s="166" t="s">
        <v>228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3">
      <c r="A42" s="167"/>
      <c r="B42" s="168"/>
      <c r="C42" s="185" t="s">
        <v>258</v>
      </c>
      <c r="D42" s="186"/>
      <c r="E42" s="187">
        <v>0.74</v>
      </c>
      <c r="F42" s="164"/>
      <c r="G42" s="164"/>
      <c r="H42" s="164"/>
      <c r="I42" s="164"/>
      <c r="J42" s="164"/>
      <c r="K42" s="164"/>
      <c r="L42" s="164"/>
      <c r="M42" s="164"/>
      <c r="N42" s="165"/>
      <c r="O42" s="165"/>
      <c r="P42" s="165"/>
      <c r="Q42" s="165"/>
      <c r="R42" s="164"/>
      <c r="S42" s="164"/>
      <c r="T42" s="164"/>
      <c r="U42" s="164"/>
      <c r="V42" s="164"/>
      <c r="W42" s="164"/>
      <c r="X42" s="164"/>
      <c r="Y42" s="164"/>
      <c r="Z42" s="166"/>
      <c r="AA42" s="166"/>
      <c r="AB42" s="166"/>
      <c r="AC42" s="166"/>
      <c r="AD42" s="166"/>
      <c r="AE42" s="166"/>
      <c r="AF42" s="166"/>
      <c r="AG42" s="166" t="s">
        <v>228</v>
      </c>
      <c r="AH42" s="166">
        <v>0</v>
      </c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22.5" outlineLevel="1">
      <c r="A43" s="170">
        <v>13</v>
      </c>
      <c r="B43" s="171" t="s">
        <v>259</v>
      </c>
      <c r="C43" s="172" t="s">
        <v>260</v>
      </c>
      <c r="D43" s="173" t="s">
        <v>217</v>
      </c>
      <c r="E43" s="174">
        <v>4</v>
      </c>
      <c r="F43" s="175"/>
      <c r="G43" s="176">
        <f>ROUND(E43*F43,2)</f>
        <v>0</v>
      </c>
      <c r="H43" s="163">
        <v>0</v>
      </c>
      <c r="I43" s="164">
        <f>ROUND(E43*H43,2)</f>
        <v>0</v>
      </c>
      <c r="J43" s="163">
        <v>8.2</v>
      </c>
      <c r="K43" s="164">
        <f>ROUND(E43*J43,2)</f>
        <v>32.8</v>
      </c>
      <c r="L43" s="164">
        <v>21</v>
      </c>
      <c r="M43" s="164">
        <f>G43*(1+L43/100)</f>
        <v>0</v>
      </c>
      <c r="N43" s="165">
        <v>0</v>
      </c>
      <c r="O43" s="165">
        <f>ROUND(E43*N43,2)</f>
        <v>0</v>
      </c>
      <c r="P43" s="165">
        <v>0</v>
      </c>
      <c r="Q43" s="165">
        <f>ROUND(E43*P43,2)</f>
        <v>0</v>
      </c>
      <c r="R43" s="164"/>
      <c r="S43" s="164" t="s">
        <v>196</v>
      </c>
      <c r="T43" s="164" t="s">
        <v>196</v>
      </c>
      <c r="U43" s="164">
        <v>0.013000000000000001</v>
      </c>
      <c r="V43" s="164">
        <f>ROUND(E43*U43,2)</f>
        <v>0.05</v>
      </c>
      <c r="W43" s="164"/>
      <c r="X43" s="164" t="s">
        <v>218</v>
      </c>
      <c r="Y43" s="164" t="s">
        <v>199</v>
      </c>
      <c r="Z43" s="166"/>
      <c r="AA43" s="166"/>
      <c r="AB43" s="166"/>
      <c r="AC43" s="166"/>
      <c r="AD43" s="166"/>
      <c r="AE43" s="166"/>
      <c r="AF43" s="166"/>
      <c r="AG43" s="166" t="s">
        <v>219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22.5" outlineLevel="1">
      <c r="A44" s="170">
        <v>14</v>
      </c>
      <c r="B44" s="171" t="s">
        <v>261</v>
      </c>
      <c r="C44" s="172" t="s">
        <v>262</v>
      </c>
      <c r="D44" s="173" t="s">
        <v>217</v>
      </c>
      <c r="E44" s="174">
        <v>4</v>
      </c>
      <c r="F44" s="175"/>
      <c r="G44" s="176">
        <f>ROUND(E44*F44,2)</f>
        <v>0</v>
      </c>
      <c r="H44" s="163">
        <v>0</v>
      </c>
      <c r="I44" s="164">
        <f>ROUND(E44*H44,2)</f>
        <v>0</v>
      </c>
      <c r="J44" s="163">
        <v>40.1</v>
      </c>
      <c r="K44" s="164">
        <f>ROUND(E44*J44,2)</f>
        <v>160.4</v>
      </c>
      <c r="L44" s="164">
        <v>21</v>
      </c>
      <c r="M44" s="164">
        <f>G44*(1+L44/100)</f>
        <v>0</v>
      </c>
      <c r="N44" s="165">
        <v>0</v>
      </c>
      <c r="O44" s="165">
        <f>ROUND(E44*N44,2)</f>
        <v>0</v>
      </c>
      <c r="P44" s="165">
        <v>0</v>
      </c>
      <c r="Q44" s="165">
        <f>ROUND(E44*P44,2)</f>
        <v>0</v>
      </c>
      <c r="R44" s="164"/>
      <c r="S44" s="164" t="s">
        <v>196</v>
      </c>
      <c r="T44" s="164" t="s">
        <v>196</v>
      </c>
      <c r="U44" s="164">
        <v>0.09</v>
      </c>
      <c r="V44" s="164">
        <f>ROUND(E44*U44,2)</f>
        <v>0.36</v>
      </c>
      <c r="W44" s="164"/>
      <c r="X44" s="164" t="s">
        <v>218</v>
      </c>
      <c r="Y44" s="164" t="s">
        <v>199</v>
      </c>
      <c r="Z44" s="166"/>
      <c r="AA44" s="166"/>
      <c r="AB44" s="166"/>
      <c r="AC44" s="166"/>
      <c r="AD44" s="166"/>
      <c r="AE44" s="166"/>
      <c r="AF44" s="166"/>
      <c r="AG44" s="166" t="s">
        <v>219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22.5" outlineLevel="1">
      <c r="A45" s="156">
        <v>15</v>
      </c>
      <c r="B45" s="157" t="s">
        <v>263</v>
      </c>
      <c r="C45" s="158" t="s">
        <v>264</v>
      </c>
      <c r="D45" s="159" t="s">
        <v>265</v>
      </c>
      <c r="E45" s="160">
        <v>19.5039</v>
      </c>
      <c r="F45" s="161"/>
      <c r="G45" s="162">
        <f>ROUND(E45*F45,2)</f>
        <v>0</v>
      </c>
      <c r="H45" s="163">
        <v>0</v>
      </c>
      <c r="I45" s="164">
        <f>ROUND(E45*H45,2)</f>
        <v>0</v>
      </c>
      <c r="J45" s="163">
        <v>280</v>
      </c>
      <c r="K45" s="164">
        <f>ROUND(E45*J45,2)</f>
        <v>5461.09</v>
      </c>
      <c r="L45" s="164">
        <v>21</v>
      </c>
      <c r="M45" s="164">
        <f>G45*(1+L45/100)</f>
        <v>0</v>
      </c>
      <c r="N45" s="165">
        <v>0</v>
      </c>
      <c r="O45" s="165">
        <f>ROUND(E45*N45,2)</f>
        <v>0</v>
      </c>
      <c r="P45" s="165">
        <v>0</v>
      </c>
      <c r="Q45" s="165">
        <f>ROUND(E45*P45,2)</f>
        <v>0</v>
      </c>
      <c r="R45" s="164"/>
      <c r="S45" s="164" t="s">
        <v>196</v>
      </c>
      <c r="T45" s="164" t="s">
        <v>196</v>
      </c>
      <c r="U45" s="164">
        <v>0</v>
      </c>
      <c r="V45" s="164">
        <f>ROUND(E45*U45,2)</f>
        <v>0</v>
      </c>
      <c r="W45" s="164"/>
      <c r="X45" s="164" t="s">
        <v>218</v>
      </c>
      <c r="Y45" s="164" t="s">
        <v>199</v>
      </c>
      <c r="Z45" s="166"/>
      <c r="AA45" s="166"/>
      <c r="AB45" s="166"/>
      <c r="AC45" s="166"/>
      <c r="AD45" s="166"/>
      <c r="AE45" s="166"/>
      <c r="AF45" s="166"/>
      <c r="AG45" s="166" t="s">
        <v>219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2">
      <c r="A46" s="167"/>
      <c r="B46" s="168"/>
      <c r="C46" s="185" t="s">
        <v>266</v>
      </c>
      <c r="D46" s="186"/>
      <c r="E46" s="187"/>
      <c r="F46" s="164"/>
      <c r="G46" s="164"/>
      <c r="H46" s="164"/>
      <c r="I46" s="164"/>
      <c r="J46" s="164"/>
      <c r="K46" s="164"/>
      <c r="L46" s="164"/>
      <c r="M46" s="164"/>
      <c r="N46" s="165"/>
      <c r="O46" s="165"/>
      <c r="P46" s="165"/>
      <c r="Q46" s="165"/>
      <c r="R46" s="164"/>
      <c r="S46" s="164"/>
      <c r="T46" s="164"/>
      <c r="U46" s="164"/>
      <c r="V46" s="164"/>
      <c r="W46" s="164"/>
      <c r="X46" s="164"/>
      <c r="Y46" s="164"/>
      <c r="Z46" s="166"/>
      <c r="AA46" s="166"/>
      <c r="AB46" s="166"/>
      <c r="AC46" s="166"/>
      <c r="AD46" s="166"/>
      <c r="AE46" s="166"/>
      <c r="AF46" s="166"/>
      <c r="AG46" s="166" t="s">
        <v>228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3">
      <c r="A47" s="167"/>
      <c r="B47" s="168"/>
      <c r="C47" s="185" t="s">
        <v>267</v>
      </c>
      <c r="D47" s="186"/>
      <c r="E47" s="187">
        <v>19.5</v>
      </c>
      <c r="F47" s="164"/>
      <c r="G47" s="164"/>
      <c r="H47" s="164"/>
      <c r="I47" s="164"/>
      <c r="J47" s="164"/>
      <c r="K47" s="164"/>
      <c r="L47" s="164"/>
      <c r="M47" s="164"/>
      <c r="N47" s="165"/>
      <c r="O47" s="165"/>
      <c r="P47" s="165"/>
      <c r="Q47" s="165"/>
      <c r="R47" s="164"/>
      <c r="S47" s="164"/>
      <c r="T47" s="164"/>
      <c r="U47" s="164"/>
      <c r="V47" s="164"/>
      <c r="W47" s="164"/>
      <c r="X47" s="164"/>
      <c r="Y47" s="164"/>
      <c r="Z47" s="166"/>
      <c r="AA47" s="166"/>
      <c r="AB47" s="166"/>
      <c r="AC47" s="166"/>
      <c r="AD47" s="166"/>
      <c r="AE47" s="166"/>
      <c r="AF47" s="166"/>
      <c r="AG47" s="166" t="s">
        <v>228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22.5" outlineLevel="1">
      <c r="A48" s="156">
        <v>16</v>
      </c>
      <c r="B48" s="157" t="s">
        <v>268</v>
      </c>
      <c r="C48" s="158" t="s">
        <v>269</v>
      </c>
      <c r="D48" s="159" t="s">
        <v>226</v>
      </c>
      <c r="E48" s="160">
        <v>2.04</v>
      </c>
      <c r="F48" s="161"/>
      <c r="G48" s="162">
        <f>ROUND(E48*F48,2)</f>
        <v>0</v>
      </c>
      <c r="H48" s="163">
        <v>719.07</v>
      </c>
      <c r="I48" s="164">
        <f>ROUND(E48*H48,2)</f>
        <v>1466.9</v>
      </c>
      <c r="J48" s="163">
        <v>753.93</v>
      </c>
      <c r="K48" s="164">
        <f>ROUND(E48*J48,2)</f>
        <v>1538.02</v>
      </c>
      <c r="L48" s="164">
        <v>21</v>
      </c>
      <c r="M48" s="164">
        <f>G48*(1+L48/100)</f>
        <v>0</v>
      </c>
      <c r="N48" s="165">
        <v>1.89077</v>
      </c>
      <c r="O48" s="165">
        <f>ROUND(E48*N48,2)</f>
        <v>3.86</v>
      </c>
      <c r="P48" s="165">
        <v>0</v>
      </c>
      <c r="Q48" s="165">
        <f>ROUND(E48*P48,2)</f>
        <v>0</v>
      </c>
      <c r="R48" s="164"/>
      <c r="S48" s="164" t="s">
        <v>196</v>
      </c>
      <c r="T48" s="164" t="s">
        <v>196</v>
      </c>
      <c r="U48" s="164">
        <v>1.695</v>
      </c>
      <c r="V48" s="164">
        <f>ROUND(E48*U48,2)</f>
        <v>3.46</v>
      </c>
      <c r="W48" s="164"/>
      <c r="X48" s="164" t="s">
        <v>218</v>
      </c>
      <c r="Y48" s="164" t="s">
        <v>199</v>
      </c>
      <c r="Z48" s="166"/>
      <c r="AA48" s="166"/>
      <c r="AB48" s="166"/>
      <c r="AC48" s="166"/>
      <c r="AD48" s="166"/>
      <c r="AE48" s="166"/>
      <c r="AF48" s="166"/>
      <c r="AG48" s="166" t="s">
        <v>219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2">
      <c r="A49" s="167"/>
      <c r="B49" s="168"/>
      <c r="C49" s="185" t="s">
        <v>270</v>
      </c>
      <c r="D49" s="186"/>
      <c r="E49" s="187">
        <v>1.23</v>
      </c>
      <c r="F49" s="164"/>
      <c r="G49" s="164"/>
      <c r="H49" s="164"/>
      <c r="I49" s="164"/>
      <c r="J49" s="164"/>
      <c r="K49" s="164"/>
      <c r="L49" s="164"/>
      <c r="M49" s="164"/>
      <c r="N49" s="165"/>
      <c r="O49" s="165"/>
      <c r="P49" s="165"/>
      <c r="Q49" s="165"/>
      <c r="R49" s="164"/>
      <c r="S49" s="164"/>
      <c r="T49" s="164"/>
      <c r="U49" s="164"/>
      <c r="V49" s="164"/>
      <c r="W49" s="164"/>
      <c r="X49" s="164"/>
      <c r="Y49" s="164"/>
      <c r="Z49" s="166"/>
      <c r="AA49" s="166"/>
      <c r="AB49" s="166"/>
      <c r="AC49" s="166"/>
      <c r="AD49" s="166"/>
      <c r="AE49" s="166"/>
      <c r="AF49" s="166"/>
      <c r="AG49" s="166" t="s">
        <v>228</v>
      </c>
      <c r="AH49" s="166">
        <v>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3">
      <c r="A50" s="167"/>
      <c r="B50" s="168"/>
      <c r="C50" s="185" t="s">
        <v>271</v>
      </c>
      <c r="D50" s="186"/>
      <c r="E50" s="187">
        <v>0.45</v>
      </c>
      <c r="F50" s="164"/>
      <c r="G50" s="164"/>
      <c r="H50" s="164"/>
      <c r="I50" s="164"/>
      <c r="J50" s="164"/>
      <c r="K50" s="164"/>
      <c r="L50" s="164"/>
      <c r="M50" s="164"/>
      <c r="N50" s="165"/>
      <c r="O50" s="165"/>
      <c r="P50" s="165"/>
      <c r="Q50" s="165"/>
      <c r="R50" s="164"/>
      <c r="S50" s="164"/>
      <c r="T50" s="164"/>
      <c r="U50" s="164"/>
      <c r="V50" s="164"/>
      <c r="W50" s="164"/>
      <c r="X50" s="164"/>
      <c r="Y50" s="164"/>
      <c r="Z50" s="166"/>
      <c r="AA50" s="166"/>
      <c r="AB50" s="166"/>
      <c r="AC50" s="166"/>
      <c r="AD50" s="166"/>
      <c r="AE50" s="166"/>
      <c r="AF50" s="166"/>
      <c r="AG50" s="166" t="s">
        <v>228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3">
      <c r="A51" s="167"/>
      <c r="B51" s="168"/>
      <c r="C51" s="185" t="s">
        <v>272</v>
      </c>
      <c r="D51" s="186"/>
      <c r="E51" s="187">
        <v>0.36</v>
      </c>
      <c r="F51" s="164"/>
      <c r="G51" s="164"/>
      <c r="H51" s="164"/>
      <c r="I51" s="164"/>
      <c r="J51" s="164"/>
      <c r="K51" s="164"/>
      <c r="L51" s="164"/>
      <c r="M51" s="164"/>
      <c r="N51" s="165"/>
      <c r="O51" s="165"/>
      <c r="P51" s="165"/>
      <c r="Q51" s="165"/>
      <c r="R51" s="164"/>
      <c r="S51" s="164"/>
      <c r="T51" s="164"/>
      <c r="U51" s="164"/>
      <c r="V51" s="164"/>
      <c r="W51" s="164"/>
      <c r="X51" s="164"/>
      <c r="Y51" s="164"/>
      <c r="Z51" s="166"/>
      <c r="AA51" s="166"/>
      <c r="AB51" s="166"/>
      <c r="AC51" s="166"/>
      <c r="AD51" s="166"/>
      <c r="AE51" s="166"/>
      <c r="AF51" s="166"/>
      <c r="AG51" s="166" t="s">
        <v>228</v>
      </c>
      <c r="AH51" s="166">
        <v>0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33" ht="12.75">
      <c r="A52" s="147" t="s">
        <v>191</v>
      </c>
      <c r="B52" s="148" t="s">
        <v>76</v>
      </c>
      <c r="C52" s="149" t="s">
        <v>77</v>
      </c>
      <c r="D52" s="150"/>
      <c r="E52" s="151"/>
      <c r="F52" s="152"/>
      <c r="G52" s="153">
        <f>SUMIF(AG53:AG58,"&lt;&gt;NOR",G53:G58)</f>
        <v>0</v>
      </c>
      <c r="H52" s="154"/>
      <c r="I52" s="154">
        <f>SUM(I53:I58)</f>
        <v>758.68</v>
      </c>
      <c r="J52" s="154"/>
      <c r="K52" s="154">
        <f>SUM(K53:K58)</f>
        <v>2119.32</v>
      </c>
      <c r="L52" s="154"/>
      <c r="M52" s="154">
        <f>SUM(M53:M58)</f>
        <v>0</v>
      </c>
      <c r="N52" s="155"/>
      <c r="O52" s="155">
        <f>SUM(O53:O58)</f>
        <v>0</v>
      </c>
      <c r="P52" s="155"/>
      <c r="Q52" s="155">
        <f>SUM(Q53:Q58)</f>
        <v>0</v>
      </c>
      <c r="R52" s="154"/>
      <c r="S52" s="154"/>
      <c r="T52" s="154"/>
      <c r="U52" s="154"/>
      <c r="V52" s="154">
        <f>SUM(V53:V58)</f>
        <v>3.76</v>
      </c>
      <c r="W52" s="154"/>
      <c r="X52" s="154"/>
      <c r="Y52" s="154"/>
      <c r="AG52" s="1" t="s">
        <v>192</v>
      </c>
    </row>
    <row r="53" spans="1:60" ht="33.75" outlineLevel="1">
      <c r="A53" s="156">
        <v>17</v>
      </c>
      <c r="B53" s="157" t="s">
        <v>273</v>
      </c>
      <c r="C53" s="158" t="s">
        <v>274</v>
      </c>
      <c r="D53" s="159" t="s">
        <v>275</v>
      </c>
      <c r="E53" s="160">
        <v>4</v>
      </c>
      <c r="F53" s="161"/>
      <c r="G53" s="162">
        <f>ROUND(E53*F53,2)</f>
        <v>0</v>
      </c>
      <c r="H53" s="163">
        <v>10.17</v>
      </c>
      <c r="I53" s="164">
        <f>ROUND(E53*H53,2)</f>
        <v>40.68</v>
      </c>
      <c r="J53" s="163">
        <v>529.83</v>
      </c>
      <c r="K53" s="164">
        <f>ROUND(E53*J53,2)</f>
        <v>2119.32</v>
      </c>
      <c r="L53" s="164">
        <v>21</v>
      </c>
      <c r="M53" s="164">
        <f>G53*(1+L53/100)</f>
        <v>0</v>
      </c>
      <c r="N53" s="165">
        <v>0.00016</v>
      </c>
      <c r="O53" s="165">
        <f>ROUND(E53*N53,2)</f>
        <v>0</v>
      </c>
      <c r="P53" s="165">
        <v>0</v>
      </c>
      <c r="Q53" s="165">
        <f>ROUND(E53*P53,2)</f>
        <v>0</v>
      </c>
      <c r="R53" s="164"/>
      <c r="S53" s="164" t="s">
        <v>196</v>
      </c>
      <c r="T53" s="164" t="s">
        <v>196</v>
      </c>
      <c r="U53" s="164">
        <v>0.94</v>
      </c>
      <c r="V53" s="164">
        <f>ROUND(E53*U53,2)</f>
        <v>3.76</v>
      </c>
      <c r="W53" s="164"/>
      <c r="X53" s="164" t="s">
        <v>218</v>
      </c>
      <c r="Y53" s="164" t="s">
        <v>199</v>
      </c>
      <c r="Z53" s="166"/>
      <c r="AA53" s="166"/>
      <c r="AB53" s="166"/>
      <c r="AC53" s="166"/>
      <c r="AD53" s="166"/>
      <c r="AE53" s="166"/>
      <c r="AF53" s="166"/>
      <c r="AG53" s="166" t="s">
        <v>219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4" customHeight="1" outlineLevel="2">
      <c r="A54" s="167"/>
      <c r="B54" s="168"/>
      <c r="C54" s="238" t="s">
        <v>276</v>
      </c>
      <c r="D54" s="238"/>
      <c r="E54" s="238"/>
      <c r="F54" s="238"/>
      <c r="G54" s="238"/>
      <c r="H54" s="164"/>
      <c r="I54" s="164"/>
      <c r="J54" s="164"/>
      <c r="K54" s="164"/>
      <c r="L54" s="164"/>
      <c r="M54" s="164"/>
      <c r="N54" s="165"/>
      <c r="O54" s="165"/>
      <c r="P54" s="165"/>
      <c r="Q54" s="165"/>
      <c r="R54" s="164"/>
      <c r="S54" s="164"/>
      <c r="T54" s="164"/>
      <c r="U54" s="164"/>
      <c r="V54" s="164"/>
      <c r="W54" s="164"/>
      <c r="X54" s="164"/>
      <c r="Y54" s="164"/>
      <c r="Z54" s="166"/>
      <c r="AA54" s="166"/>
      <c r="AB54" s="166"/>
      <c r="AC54" s="166"/>
      <c r="AD54" s="166"/>
      <c r="AE54" s="166"/>
      <c r="AF54" s="166"/>
      <c r="AG54" s="166" t="s">
        <v>202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2">
      <c r="A55" s="167"/>
      <c r="B55" s="168"/>
      <c r="C55" s="185" t="s">
        <v>277</v>
      </c>
      <c r="D55" s="186"/>
      <c r="E55" s="187">
        <v>4</v>
      </c>
      <c r="F55" s="164"/>
      <c r="G55" s="164"/>
      <c r="H55" s="164"/>
      <c r="I55" s="164"/>
      <c r="J55" s="164"/>
      <c r="K55" s="164"/>
      <c r="L55" s="164"/>
      <c r="M55" s="164"/>
      <c r="N55" s="165"/>
      <c r="O55" s="165"/>
      <c r="P55" s="165"/>
      <c r="Q55" s="165"/>
      <c r="R55" s="164"/>
      <c r="S55" s="164"/>
      <c r="T55" s="164"/>
      <c r="U55" s="164"/>
      <c r="V55" s="164"/>
      <c r="W55" s="164"/>
      <c r="X55" s="164"/>
      <c r="Y55" s="164"/>
      <c r="Z55" s="166"/>
      <c r="AA55" s="166"/>
      <c r="AB55" s="166"/>
      <c r="AC55" s="166"/>
      <c r="AD55" s="166"/>
      <c r="AE55" s="166"/>
      <c r="AF55" s="166"/>
      <c r="AG55" s="166" t="s">
        <v>228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33.75" outlineLevel="1">
      <c r="A56" s="156">
        <v>18</v>
      </c>
      <c r="B56" s="157" t="s">
        <v>278</v>
      </c>
      <c r="C56" s="158" t="s">
        <v>279</v>
      </c>
      <c r="D56" s="159" t="s">
        <v>275</v>
      </c>
      <c r="E56" s="160">
        <v>4</v>
      </c>
      <c r="F56" s="161"/>
      <c r="G56" s="162">
        <f>ROUND(E56*F56,2)</f>
        <v>0</v>
      </c>
      <c r="H56" s="163">
        <v>179.5</v>
      </c>
      <c r="I56" s="164">
        <f>ROUND(E56*H56,2)</f>
        <v>718</v>
      </c>
      <c r="J56" s="163">
        <v>0</v>
      </c>
      <c r="K56" s="164">
        <f>ROUND(E56*J56,2)</f>
        <v>0</v>
      </c>
      <c r="L56" s="164">
        <v>21</v>
      </c>
      <c r="M56" s="164">
        <f>G56*(1+L56/100)</f>
        <v>0</v>
      </c>
      <c r="N56" s="165">
        <v>0.0007</v>
      </c>
      <c r="O56" s="165">
        <f>ROUND(E56*N56,2)</f>
        <v>0</v>
      </c>
      <c r="P56" s="165">
        <v>0</v>
      </c>
      <c r="Q56" s="165">
        <f>ROUND(E56*P56,2)</f>
        <v>0</v>
      </c>
      <c r="R56" s="164" t="s">
        <v>280</v>
      </c>
      <c r="S56" s="164" t="s">
        <v>196</v>
      </c>
      <c r="T56" s="164" t="s">
        <v>196</v>
      </c>
      <c r="U56" s="164">
        <v>0</v>
      </c>
      <c r="V56" s="164">
        <f>ROUND(E56*U56,2)</f>
        <v>0</v>
      </c>
      <c r="W56" s="164"/>
      <c r="X56" s="164" t="s">
        <v>281</v>
      </c>
      <c r="Y56" s="164" t="s">
        <v>199</v>
      </c>
      <c r="Z56" s="166"/>
      <c r="AA56" s="166"/>
      <c r="AB56" s="166"/>
      <c r="AC56" s="166"/>
      <c r="AD56" s="166"/>
      <c r="AE56" s="166"/>
      <c r="AF56" s="166"/>
      <c r="AG56" s="166" t="s">
        <v>282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2">
      <c r="A57" s="167"/>
      <c r="B57" s="168"/>
      <c r="C57" s="185" t="s">
        <v>283</v>
      </c>
      <c r="D57" s="186"/>
      <c r="E57" s="187">
        <v>2</v>
      </c>
      <c r="F57" s="164"/>
      <c r="G57" s="164"/>
      <c r="H57" s="164"/>
      <c r="I57" s="164"/>
      <c r="J57" s="164"/>
      <c r="K57" s="164"/>
      <c r="L57" s="164"/>
      <c r="M57" s="164"/>
      <c r="N57" s="165"/>
      <c r="O57" s="165"/>
      <c r="P57" s="165"/>
      <c r="Q57" s="165"/>
      <c r="R57" s="164"/>
      <c r="S57" s="164"/>
      <c r="T57" s="164"/>
      <c r="U57" s="164"/>
      <c r="V57" s="164"/>
      <c r="W57" s="164"/>
      <c r="X57" s="164"/>
      <c r="Y57" s="164"/>
      <c r="Z57" s="166"/>
      <c r="AA57" s="166"/>
      <c r="AB57" s="166"/>
      <c r="AC57" s="166"/>
      <c r="AD57" s="166"/>
      <c r="AE57" s="166"/>
      <c r="AF57" s="166"/>
      <c r="AG57" s="166" t="s">
        <v>228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3">
      <c r="A58" s="167"/>
      <c r="B58" s="168"/>
      <c r="C58" s="185" t="s">
        <v>284</v>
      </c>
      <c r="D58" s="186"/>
      <c r="E58" s="187">
        <v>2</v>
      </c>
      <c r="F58" s="164"/>
      <c r="G58" s="164"/>
      <c r="H58" s="164"/>
      <c r="I58" s="164"/>
      <c r="J58" s="164"/>
      <c r="K58" s="164"/>
      <c r="L58" s="164"/>
      <c r="M58" s="164"/>
      <c r="N58" s="165"/>
      <c r="O58" s="165"/>
      <c r="P58" s="165"/>
      <c r="Q58" s="165"/>
      <c r="R58" s="164"/>
      <c r="S58" s="164"/>
      <c r="T58" s="164"/>
      <c r="U58" s="164"/>
      <c r="V58" s="164"/>
      <c r="W58" s="164"/>
      <c r="X58" s="164"/>
      <c r="Y58" s="164"/>
      <c r="Z58" s="166"/>
      <c r="AA58" s="166"/>
      <c r="AB58" s="166"/>
      <c r="AC58" s="166"/>
      <c r="AD58" s="166"/>
      <c r="AE58" s="166"/>
      <c r="AF58" s="166"/>
      <c r="AG58" s="166" t="s">
        <v>228</v>
      </c>
      <c r="AH58" s="166">
        <v>0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33" ht="12.75">
      <c r="A59" s="147" t="s">
        <v>191</v>
      </c>
      <c r="B59" s="148" t="s">
        <v>84</v>
      </c>
      <c r="C59" s="149" t="s">
        <v>85</v>
      </c>
      <c r="D59" s="150"/>
      <c r="E59" s="151"/>
      <c r="F59" s="152"/>
      <c r="G59" s="153">
        <f>SUMIF(AG60:AG64,"&lt;&gt;NOR",G60:G64)</f>
        <v>0</v>
      </c>
      <c r="H59" s="154"/>
      <c r="I59" s="154">
        <f>SUM(I60:I64)</f>
        <v>1825.9</v>
      </c>
      <c r="J59" s="154"/>
      <c r="K59" s="154">
        <f>SUM(K60:K64)</f>
        <v>596.9000000000001</v>
      </c>
      <c r="L59" s="154"/>
      <c r="M59" s="154">
        <f>SUM(M60:M64)</f>
        <v>0</v>
      </c>
      <c r="N59" s="155"/>
      <c r="O59" s="155">
        <f>SUM(O60:O64)</f>
        <v>1.3299999999999998</v>
      </c>
      <c r="P59" s="155"/>
      <c r="Q59" s="155">
        <f>SUM(Q60:Q64)</f>
        <v>0</v>
      </c>
      <c r="R59" s="154"/>
      <c r="S59" s="154"/>
      <c r="T59" s="154"/>
      <c r="U59" s="154"/>
      <c r="V59" s="154">
        <f>SUM(V60:V64)</f>
        <v>0.42</v>
      </c>
      <c r="W59" s="154"/>
      <c r="X59" s="154"/>
      <c r="Y59" s="154"/>
      <c r="AG59" s="1" t="s">
        <v>192</v>
      </c>
    </row>
    <row r="60" spans="1:60" ht="22.5" outlineLevel="1">
      <c r="A60" s="170">
        <v>19</v>
      </c>
      <c r="B60" s="171" t="s">
        <v>285</v>
      </c>
      <c r="C60" s="172" t="s">
        <v>286</v>
      </c>
      <c r="D60" s="173" t="s">
        <v>217</v>
      </c>
      <c r="E60" s="174">
        <v>2</v>
      </c>
      <c r="F60" s="175"/>
      <c r="G60" s="176">
        <f>ROUND(E60*F60,2)</f>
        <v>0</v>
      </c>
      <c r="H60" s="163">
        <v>3.53</v>
      </c>
      <c r="I60" s="164">
        <f>ROUND(E60*H60,2)</f>
        <v>7.06</v>
      </c>
      <c r="J60" s="163">
        <v>50.77</v>
      </c>
      <c r="K60" s="164">
        <f>ROUND(E60*J60,2)</f>
        <v>101.54</v>
      </c>
      <c r="L60" s="164">
        <v>21</v>
      </c>
      <c r="M60" s="164">
        <f>G60*(1+L60/100)</f>
        <v>0</v>
      </c>
      <c r="N60" s="165">
        <v>0</v>
      </c>
      <c r="O60" s="165">
        <f>ROUND(E60*N60,2)</f>
        <v>0</v>
      </c>
      <c r="P60" s="165">
        <v>0</v>
      </c>
      <c r="Q60" s="165">
        <f>ROUND(E60*P60,2)</f>
        <v>0</v>
      </c>
      <c r="R60" s="164"/>
      <c r="S60" s="164" t="s">
        <v>196</v>
      </c>
      <c r="T60" s="164" t="s">
        <v>196</v>
      </c>
      <c r="U60" s="164">
        <v>0.02</v>
      </c>
      <c r="V60" s="164">
        <f>ROUND(E60*U60,2)</f>
        <v>0.04</v>
      </c>
      <c r="W60" s="164"/>
      <c r="X60" s="164" t="s">
        <v>218</v>
      </c>
      <c r="Y60" s="164" t="s">
        <v>199</v>
      </c>
      <c r="Z60" s="166"/>
      <c r="AA60" s="166"/>
      <c r="AB60" s="166"/>
      <c r="AC60" s="166"/>
      <c r="AD60" s="166"/>
      <c r="AE60" s="166"/>
      <c r="AF60" s="166"/>
      <c r="AG60" s="166" t="s">
        <v>219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22.5" outlineLevel="1">
      <c r="A61" s="170">
        <v>20</v>
      </c>
      <c r="B61" s="171" t="s">
        <v>287</v>
      </c>
      <c r="C61" s="172" t="s">
        <v>288</v>
      </c>
      <c r="D61" s="173" t="s">
        <v>217</v>
      </c>
      <c r="E61" s="174">
        <v>2</v>
      </c>
      <c r="F61" s="175"/>
      <c r="G61" s="176">
        <f>ROUND(E61*F61,2)</f>
        <v>0</v>
      </c>
      <c r="H61" s="163">
        <v>152.86</v>
      </c>
      <c r="I61" s="164">
        <f>ROUND(E61*H61,2)</f>
        <v>305.72</v>
      </c>
      <c r="J61" s="163">
        <v>30.14</v>
      </c>
      <c r="K61" s="164">
        <f>ROUND(E61*J61,2)</f>
        <v>60.28</v>
      </c>
      <c r="L61" s="164">
        <v>21</v>
      </c>
      <c r="M61" s="164">
        <f>G61*(1+L61/100)</f>
        <v>0</v>
      </c>
      <c r="N61" s="165">
        <v>0.378</v>
      </c>
      <c r="O61" s="165">
        <f>ROUND(E61*N61,2)</f>
        <v>0.76</v>
      </c>
      <c r="P61" s="165">
        <v>0</v>
      </c>
      <c r="Q61" s="165">
        <f>ROUND(E61*P61,2)</f>
        <v>0</v>
      </c>
      <c r="R61" s="164"/>
      <c r="S61" s="164" t="s">
        <v>196</v>
      </c>
      <c r="T61" s="164" t="s">
        <v>196</v>
      </c>
      <c r="U61" s="164">
        <v>0.026000000000000002</v>
      </c>
      <c r="V61" s="164">
        <f>ROUND(E61*U61,2)</f>
        <v>0.05</v>
      </c>
      <c r="W61" s="164"/>
      <c r="X61" s="164" t="s">
        <v>218</v>
      </c>
      <c r="Y61" s="164" t="s">
        <v>199</v>
      </c>
      <c r="Z61" s="166"/>
      <c r="AA61" s="166"/>
      <c r="AB61" s="166"/>
      <c r="AC61" s="166"/>
      <c r="AD61" s="166"/>
      <c r="AE61" s="166"/>
      <c r="AF61" s="166"/>
      <c r="AG61" s="166" t="s">
        <v>219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33.75" outlineLevel="1">
      <c r="A62" s="170">
        <v>21</v>
      </c>
      <c r="B62" s="171" t="s">
        <v>289</v>
      </c>
      <c r="C62" s="172" t="s">
        <v>290</v>
      </c>
      <c r="D62" s="173" t="s">
        <v>217</v>
      </c>
      <c r="E62" s="174">
        <v>2</v>
      </c>
      <c r="F62" s="175"/>
      <c r="G62" s="176">
        <f>ROUND(E62*F62,2)</f>
        <v>0</v>
      </c>
      <c r="H62" s="163">
        <v>452.22</v>
      </c>
      <c r="I62" s="164">
        <f>ROUND(E62*H62,2)</f>
        <v>904.44</v>
      </c>
      <c r="J62" s="163">
        <v>102.78</v>
      </c>
      <c r="K62" s="164">
        <f>ROUND(E62*J62,2)</f>
        <v>205.56</v>
      </c>
      <c r="L62" s="164">
        <v>21</v>
      </c>
      <c r="M62" s="164">
        <f>G62*(1+L62/100)</f>
        <v>0</v>
      </c>
      <c r="N62" s="165">
        <v>0.18463000000000002</v>
      </c>
      <c r="O62" s="165">
        <f>ROUND(E62*N62,2)</f>
        <v>0.37</v>
      </c>
      <c r="P62" s="165">
        <v>0</v>
      </c>
      <c r="Q62" s="165">
        <f>ROUND(E62*P62,2)</f>
        <v>0</v>
      </c>
      <c r="R62" s="164"/>
      <c r="S62" s="164" t="s">
        <v>196</v>
      </c>
      <c r="T62" s="164" t="s">
        <v>196</v>
      </c>
      <c r="U62" s="164">
        <v>0.064</v>
      </c>
      <c r="V62" s="164">
        <f>ROUND(E62*U62,2)</f>
        <v>0.13</v>
      </c>
      <c r="W62" s="164"/>
      <c r="X62" s="164" t="s">
        <v>218</v>
      </c>
      <c r="Y62" s="164" t="s">
        <v>199</v>
      </c>
      <c r="Z62" s="166"/>
      <c r="AA62" s="166"/>
      <c r="AB62" s="166"/>
      <c r="AC62" s="166"/>
      <c r="AD62" s="166"/>
      <c r="AE62" s="166"/>
      <c r="AF62" s="166"/>
      <c r="AG62" s="166" t="s">
        <v>219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33.75" outlineLevel="1">
      <c r="A63" s="170">
        <v>22</v>
      </c>
      <c r="B63" s="171" t="s">
        <v>291</v>
      </c>
      <c r="C63" s="172" t="s">
        <v>292</v>
      </c>
      <c r="D63" s="173" t="s">
        <v>217</v>
      </c>
      <c r="E63" s="174">
        <v>2</v>
      </c>
      <c r="F63" s="175"/>
      <c r="G63" s="176">
        <f>ROUND(E63*F63,2)</f>
        <v>0</v>
      </c>
      <c r="H63" s="163">
        <v>257.09</v>
      </c>
      <c r="I63" s="164">
        <f>ROUND(E63*H63,2)</f>
        <v>514.18</v>
      </c>
      <c r="J63" s="163">
        <v>80.41</v>
      </c>
      <c r="K63" s="164">
        <f>ROUND(E63*J63,2)</f>
        <v>160.82</v>
      </c>
      <c r="L63" s="164">
        <v>21</v>
      </c>
      <c r="M63" s="164">
        <f>G63*(1+L63/100)</f>
        <v>0</v>
      </c>
      <c r="N63" s="165">
        <v>0.10141000000000001</v>
      </c>
      <c r="O63" s="165">
        <f>ROUND(E63*N63,2)</f>
        <v>0.2</v>
      </c>
      <c r="P63" s="165">
        <v>0</v>
      </c>
      <c r="Q63" s="165">
        <f>ROUND(E63*P63,2)</f>
        <v>0</v>
      </c>
      <c r="R63" s="164"/>
      <c r="S63" s="164" t="s">
        <v>196</v>
      </c>
      <c r="T63" s="164" t="s">
        <v>196</v>
      </c>
      <c r="U63" s="164">
        <v>0.064</v>
      </c>
      <c r="V63" s="164">
        <f>ROUND(E63*U63,2)</f>
        <v>0.13</v>
      </c>
      <c r="W63" s="164"/>
      <c r="X63" s="164" t="s">
        <v>218</v>
      </c>
      <c r="Y63" s="164" t="s">
        <v>199</v>
      </c>
      <c r="Z63" s="166"/>
      <c r="AA63" s="166"/>
      <c r="AB63" s="166"/>
      <c r="AC63" s="166"/>
      <c r="AD63" s="166"/>
      <c r="AE63" s="166"/>
      <c r="AF63" s="166"/>
      <c r="AG63" s="166" t="s">
        <v>219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22.5" outlineLevel="1">
      <c r="A64" s="170">
        <v>23</v>
      </c>
      <c r="B64" s="171" t="s">
        <v>293</v>
      </c>
      <c r="C64" s="172" t="s">
        <v>294</v>
      </c>
      <c r="D64" s="173" t="s">
        <v>295</v>
      </c>
      <c r="E64" s="174">
        <v>2</v>
      </c>
      <c r="F64" s="175"/>
      <c r="G64" s="176">
        <f>ROUND(E64*F64,2)</f>
        <v>0</v>
      </c>
      <c r="H64" s="163">
        <v>47.25</v>
      </c>
      <c r="I64" s="164">
        <f>ROUND(E64*H64,2)</f>
        <v>94.5</v>
      </c>
      <c r="J64" s="163">
        <v>34.35</v>
      </c>
      <c r="K64" s="164">
        <f>ROUND(E64*J64,2)</f>
        <v>68.7</v>
      </c>
      <c r="L64" s="164">
        <v>21</v>
      </c>
      <c r="M64" s="164">
        <f>G64*(1+L64/100)</f>
        <v>0</v>
      </c>
      <c r="N64" s="165">
        <v>0</v>
      </c>
      <c r="O64" s="165">
        <f>ROUND(E64*N64,2)</f>
        <v>0</v>
      </c>
      <c r="P64" s="165">
        <v>0</v>
      </c>
      <c r="Q64" s="165">
        <f>ROUND(E64*P64,2)</f>
        <v>0</v>
      </c>
      <c r="R64" s="164"/>
      <c r="S64" s="164" t="s">
        <v>196</v>
      </c>
      <c r="T64" s="164" t="s">
        <v>196</v>
      </c>
      <c r="U64" s="164">
        <v>0.037</v>
      </c>
      <c r="V64" s="164">
        <f>ROUND(E64*U64,2)</f>
        <v>0.07</v>
      </c>
      <c r="W64" s="164"/>
      <c r="X64" s="164" t="s">
        <v>218</v>
      </c>
      <c r="Y64" s="164" t="s">
        <v>199</v>
      </c>
      <c r="Z64" s="166"/>
      <c r="AA64" s="166"/>
      <c r="AB64" s="166"/>
      <c r="AC64" s="166"/>
      <c r="AD64" s="166"/>
      <c r="AE64" s="166"/>
      <c r="AF64" s="166"/>
      <c r="AG64" s="166" t="s">
        <v>219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33" ht="12.75">
      <c r="A65" s="147" t="s">
        <v>191</v>
      </c>
      <c r="B65" s="148" t="s">
        <v>98</v>
      </c>
      <c r="C65" s="149" t="s">
        <v>99</v>
      </c>
      <c r="D65" s="150"/>
      <c r="E65" s="151"/>
      <c r="F65" s="152"/>
      <c r="G65" s="153">
        <f>SUMIF(AG66:AG67,"&lt;&gt;NOR",G66:G67)</f>
        <v>0</v>
      </c>
      <c r="H65" s="154"/>
      <c r="I65" s="154">
        <f>SUM(I66:I67)</f>
        <v>0</v>
      </c>
      <c r="J65" s="154"/>
      <c r="K65" s="154">
        <f>SUM(K66:K67)</f>
        <v>853</v>
      </c>
      <c r="L65" s="154"/>
      <c r="M65" s="154">
        <f>SUM(M66:M67)</f>
        <v>0</v>
      </c>
      <c r="N65" s="155"/>
      <c r="O65" s="155">
        <f>SUM(O66:O67)</f>
        <v>0</v>
      </c>
      <c r="P65" s="155"/>
      <c r="Q65" s="155">
        <f>SUM(Q66:Q67)</f>
        <v>0</v>
      </c>
      <c r="R65" s="154"/>
      <c r="S65" s="154"/>
      <c r="T65" s="154"/>
      <c r="U65" s="154"/>
      <c r="V65" s="154">
        <f>SUM(V66:V67)</f>
        <v>1.58</v>
      </c>
      <c r="W65" s="154"/>
      <c r="X65" s="154"/>
      <c r="Y65" s="154"/>
      <c r="AG65" s="1" t="s">
        <v>192</v>
      </c>
    </row>
    <row r="66" spans="1:60" ht="12.75" outlineLevel="1">
      <c r="A66" s="156">
        <v>24</v>
      </c>
      <c r="B66" s="157" t="s">
        <v>296</v>
      </c>
      <c r="C66" s="158" t="s">
        <v>297</v>
      </c>
      <c r="D66" s="159" t="s">
        <v>298</v>
      </c>
      <c r="E66" s="160">
        <v>1</v>
      </c>
      <c r="F66" s="161"/>
      <c r="G66" s="162">
        <f>ROUND(E66*F66,2)</f>
        <v>0</v>
      </c>
      <c r="H66" s="163">
        <v>0</v>
      </c>
      <c r="I66" s="164">
        <f>ROUND(E66*H66,2)</f>
        <v>0</v>
      </c>
      <c r="J66" s="163">
        <v>853</v>
      </c>
      <c r="K66" s="164">
        <f>ROUND(E66*J66,2)</f>
        <v>853</v>
      </c>
      <c r="L66" s="164">
        <v>21</v>
      </c>
      <c r="M66" s="164">
        <f>G66*(1+L66/100)</f>
        <v>0</v>
      </c>
      <c r="N66" s="165">
        <v>0</v>
      </c>
      <c r="O66" s="165">
        <f>ROUND(E66*N66,2)</f>
        <v>0</v>
      </c>
      <c r="P66" s="165">
        <v>0</v>
      </c>
      <c r="Q66" s="165">
        <f>ROUND(E66*P66,2)</f>
        <v>0</v>
      </c>
      <c r="R66" s="164"/>
      <c r="S66" s="164" t="s">
        <v>196</v>
      </c>
      <c r="T66" s="164" t="s">
        <v>196</v>
      </c>
      <c r="U66" s="164">
        <v>1.579</v>
      </c>
      <c r="V66" s="164">
        <f>ROUND(E66*U66,2)</f>
        <v>1.58</v>
      </c>
      <c r="W66" s="164"/>
      <c r="X66" s="164" t="s">
        <v>218</v>
      </c>
      <c r="Y66" s="164" t="s">
        <v>199</v>
      </c>
      <c r="Z66" s="166"/>
      <c r="AA66" s="166"/>
      <c r="AB66" s="166"/>
      <c r="AC66" s="166"/>
      <c r="AD66" s="166"/>
      <c r="AE66" s="166"/>
      <c r="AF66" s="166"/>
      <c r="AG66" s="166" t="s">
        <v>219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21" customHeight="1" outlineLevel="2">
      <c r="A67" s="167"/>
      <c r="B67" s="168"/>
      <c r="C67" s="238" t="s">
        <v>299</v>
      </c>
      <c r="D67" s="238"/>
      <c r="E67" s="238"/>
      <c r="F67" s="238"/>
      <c r="G67" s="238"/>
      <c r="H67" s="164"/>
      <c r="I67" s="164"/>
      <c r="J67" s="164"/>
      <c r="K67" s="164"/>
      <c r="L67" s="164"/>
      <c r="M67" s="164"/>
      <c r="N67" s="165"/>
      <c r="O67" s="165"/>
      <c r="P67" s="165"/>
      <c r="Q67" s="165"/>
      <c r="R67" s="164"/>
      <c r="S67" s="164"/>
      <c r="T67" s="164"/>
      <c r="U67" s="164"/>
      <c r="V67" s="164"/>
      <c r="W67" s="164"/>
      <c r="X67" s="164"/>
      <c r="Y67" s="164"/>
      <c r="Z67" s="166"/>
      <c r="AA67" s="166"/>
      <c r="AB67" s="166"/>
      <c r="AC67" s="166"/>
      <c r="AD67" s="166"/>
      <c r="AE67" s="166"/>
      <c r="AF67" s="166"/>
      <c r="AG67" s="166" t="s">
        <v>202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9" t="str">
        <f>C67</f>
        <v>Včetně rozpojení bahna a naložení, ručního vodorovného přemístění za prvních 10 m, svislého přemístění za prvních 3,5 m, ztížení prací při rozmáčení.</v>
      </c>
      <c r="BB67" s="166"/>
      <c r="BC67" s="166"/>
      <c r="BD67" s="166"/>
      <c r="BE67" s="166"/>
      <c r="BF67" s="166"/>
      <c r="BG67" s="166"/>
      <c r="BH67" s="166"/>
    </row>
    <row r="68" spans="1:33" ht="12.75">
      <c r="A68" s="147" t="s">
        <v>191</v>
      </c>
      <c r="B68" s="148" t="s">
        <v>106</v>
      </c>
      <c r="C68" s="149" t="s">
        <v>105</v>
      </c>
      <c r="D68" s="150"/>
      <c r="E68" s="151"/>
      <c r="F68" s="152"/>
      <c r="G68" s="153">
        <f>SUMIF(AG69:AG70,"&lt;&gt;NOR",G69:G70)</f>
        <v>0</v>
      </c>
      <c r="H68" s="154"/>
      <c r="I68" s="154">
        <f>SUM(I69:I70)</f>
        <v>640.7</v>
      </c>
      <c r="J68" s="154"/>
      <c r="K68" s="154">
        <f>SUM(K69:K70)</f>
        <v>1964.3</v>
      </c>
      <c r="L68" s="154"/>
      <c r="M68" s="154">
        <f>SUM(M69:M70)</f>
        <v>0</v>
      </c>
      <c r="N68" s="155"/>
      <c r="O68" s="155">
        <f>SUM(O69:O70)</f>
        <v>0.09</v>
      </c>
      <c r="P68" s="155"/>
      <c r="Q68" s="155">
        <f>SUM(Q69:Q70)</f>
        <v>0.09</v>
      </c>
      <c r="R68" s="154"/>
      <c r="S68" s="154"/>
      <c r="T68" s="154"/>
      <c r="U68" s="154"/>
      <c r="V68" s="154">
        <f>SUM(V69:V70)</f>
        <v>4.33</v>
      </c>
      <c r="W68" s="154"/>
      <c r="X68" s="154"/>
      <c r="Y68" s="154"/>
      <c r="AG68" s="1" t="s">
        <v>192</v>
      </c>
    </row>
    <row r="69" spans="1:60" ht="22.5" outlineLevel="1">
      <c r="A69" s="170">
        <v>25</v>
      </c>
      <c r="B69" s="171" t="s">
        <v>300</v>
      </c>
      <c r="C69" s="172" t="s">
        <v>301</v>
      </c>
      <c r="D69" s="173" t="s">
        <v>295</v>
      </c>
      <c r="E69" s="174">
        <v>10</v>
      </c>
      <c r="F69" s="175"/>
      <c r="G69" s="176">
        <f>ROUND(E69*F69,2)</f>
        <v>0</v>
      </c>
      <c r="H69" s="163">
        <v>49.72</v>
      </c>
      <c r="I69" s="164">
        <f>ROUND(E69*H69,2)</f>
        <v>497.2</v>
      </c>
      <c r="J69" s="163">
        <v>91.78</v>
      </c>
      <c r="K69" s="164">
        <f>ROUND(E69*J69,2)</f>
        <v>917.8</v>
      </c>
      <c r="L69" s="164">
        <v>21</v>
      </c>
      <c r="M69" s="164">
        <f>G69*(1+L69/100)</f>
        <v>0</v>
      </c>
      <c r="N69" s="165">
        <v>0.008660000000000001</v>
      </c>
      <c r="O69" s="165">
        <f>ROUND(E69*N69,2)</f>
        <v>0.09</v>
      </c>
      <c r="P69" s="165">
        <v>0</v>
      </c>
      <c r="Q69" s="165">
        <f>ROUND(E69*P69,2)</f>
        <v>0</v>
      </c>
      <c r="R69" s="164"/>
      <c r="S69" s="164" t="s">
        <v>196</v>
      </c>
      <c r="T69" s="164" t="s">
        <v>196</v>
      </c>
      <c r="U69" s="164">
        <v>0.186</v>
      </c>
      <c r="V69" s="164">
        <f>ROUND(E69*U69,2)</f>
        <v>1.86</v>
      </c>
      <c r="W69" s="164"/>
      <c r="X69" s="164" t="s">
        <v>218</v>
      </c>
      <c r="Y69" s="164" t="s">
        <v>199</v>
      </c>
      <c r="Z69" s="166"/>
      <c r="AA69" s="166"/>
      <c r="AB69" s="166"/>
      <c r="AC69" s="166"/>
      <c r="AD69" s="166"/>
      <c r="AE69" s="166"/>
      <c r="AF69" s="166"/>
      <c r="AG69" s="166" t="s">
        <v>302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22.5" outlineLevel="1">
      <c r="A70" s="170">
        <v>26</v>
      </c>
      <c r="B70" s="171" t="s">
        <v>303</v>
      </c>
      <c r="C70" s="172" t="s">
        <v>304</v>
      </c>
      <c r="D70" s="173" t="s">
        <v>295</v>
      </c>
      <c r="E70" s="174">
        <v>10</v>
      </c>
      <c r="F70" s="175"/>
      <c r="G70" s="176">
        <f>ROUND(E70*F70,2)</f>
        <v>0</v>
      </c>
      <c r="H70" s="163">
        <v>14.35</v>
      </c>
      <c r="I70" s="164">
        <f>ROUND(E70*H70,2)</f>
        <v>143.5</v>
      </c>
      <c r="J70" s="163">
        <v>104.65</v>
      </c>
      <c r="K70" s="164">
        <f>ROUND(E70*J70,2)</f>
        <v>1046.5</v>
      </c>
      <c r="L70" s="164">
        <v>21</v>
      </c>
      <c r="M70" s="164">
        <f>G70*(1+L70/100)</f>
        <v>0</v>
      </c>
      <c r="N70" s="165">
        <v>0.0004900000000000001</v>
      </c>
      <c r="O70" s="165">
        <f>ROUND(E70*N70,2)</f>
        <v>0</v>
      </c>
      <c r="P70" s="165">
        <v>0.009000000000000001</v>
      </c>
      <c r="Q70" s="165">
        <f>ROUND(E70*P70,2)</f>
        <v>0.09</v>
      </c>
      <c r="R70" s="164"/>
      <c r="S70" s="164" t="s">
        <v>196</v>
      </c>
      <c r="T70" s="164" t="s">
        <v>196</v>
      </c>
      <c r="U70" s="164">
        <v>0.247</v>
      </c>
      <c r="V70" s="164">
        <f>ROUND(E70*U70,2)</f>
        <v>2.47</v>
      </c>
      <c r="W70" s="164"/>
      <c r="X70" s="164" t="s">
        <v>218</v>
      </c>
      <c r="Y70" s="164" t="s">
        <v>199</v>
      </c>
      <c r="Z70" s="166"/>
      <c r="AA70" s="166"/>
      <c r="AB70" s="166"/>
      <c r="AC70" s="166"/>
      <c r="AD70" s="166"/>
      <c r="AE70" s="166"/>
      <c r="AF70" s="166"/>
      <c r="AG70" s="166" t="s">
        <v>302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33" ht="12.75">
      <c r="A71" s="147" t="s">
        <v>191</v>
      </c>
      <c r="B71" s="148" t="s">
        <v>111</v>
      </c>
      <c r="C71" s="149" t="s">
        <v>112</v>
      </c>
      <c r="D71" s="150"/>
      <c r="E71" s="151"/>
      <c r="F71" s="152"/>
      <c r="G71" s="153">
        <f>SUMIF(AG72:AG73,"&lt;&gt;NOR",G72:G73)</f>
        <v>0</v>
      </c>
      <c r="H71" s="154"/>
      <c r="I71" s="154">
        <f>SUM(I72:I73)</f>
        <v>0</v>
      </c>
      <c r="J71" s="154"/>
      <c r="K71" s="154">
        <f>SUM(K72:K73)</f>
        <v>21015</v>
      </c>
      <c r="L71" s="154"/>
      <c r="M71" s="154">
        <f>SUM(M72:M73)</f>
        <v>0</v>
      </c>
      <c r="N71" s="155"/>
      <c r="O71" s="155">
        <f>SUM(O72:O73)</f>
        <v>0.01</v>
      </c>
      <c r="P71" s="155"/>
      <c r="Q71" s="155">
        <f>SUM(Q72:Q73)</f>
        <v>0</v>
      </c>
      <c r="R71" s="154"/>
      <c r="S71" s="154"/>
      <c r="T71" s="154"/>
      <c r="U71" s="154"/>
      <c r="V71" s="154">
        <f>SUM(V72:V73)</f>
        <v>0</v>
      </c>
      <c r="W71" s="154"/>
      <c r="X71" s="154"/>
      <c r="Y71" s="154"/>
      <c r="AG71" s="1" t="s">
        <v>192</v>
      </c>
    </row>
    <row r="72" spans="1:60" ht="22.5" outlineLevel="1">
      <c r="A72" s="170">
        <v>27</v>
      </c>
      <c r="B72" s="171" t="s">
        <v>305</v>
      </c>
      <c r="C72" s="172" t="s">
        <v>306</v>
      </c>
      <c r="D72" s="173" t="s">
        <v>275</v>
      </c>
      <c r="E72" s="174">
        <v>2</v>
      </c>
      <c r="F72" s="175"/>
      <c r="G72" s="176">
        <f>ROUND(E72*F72,2)</f>
        <v>0</v>
      </c>
      <c r="H72" s="163">
        <v>0</v>
      </c>
      <c r="I72" s="164">
        <f>ROUND(E72*H72,2)</f>
        <v>0</v>
      </c>
      <c r="J72" s="163">
        <v>2615</v>
      </c>
      <c r="K72" s="164">
        <f>ROUND(E72*J72,2)</f>
        <v>5230</v>
      </c>
      <c r="L72" s="164">
        <v>21</v>
      </c>
      <c r="M72" s="164">
        <f>G72*(1+L72/100)</f>
        <v>0</v>
      </c>
      <c r="N72" s="165">
        <v>0.002</v>
      </c>
      <c r="O72" s="165">
        <f>ROUND(E72*N72,2)</f>
        <v>0</v>
      </c>
      <c r="P72" s="165">
        <v>0</v>
      </c>
      <c r="Q72" s="165">
        <f>ROUND(E72*P72,2)</f>
        <v>0</v>
      </c>
      <c r="R72" s="164"/>
      <c r="S72" s="164" t="s">
        <v>209</v>
      </c>
      <c r="T72" s="164" t="s">
        <v>197</v>
      </c>
      <c r="U72" s="164">
        <v>0</v>
      </c>
      <c r="V72" s="164">
        <f>ROUND(E72*U72,2)</f>
        <v>0</v>
      </c>
      <c r="W72" s="164"/>
      <c r="X72" s="164" t="s">
        <v>218</v>
      </c>
      <c r="Y72" s="164" t="s">
        <v>199</v>
      </c>
      <c r="Z72" s="166"/>
      <c r="AA72" s="166"/>
      <c r="AB72" s="166"/>
      <c r="AC72" s="166"/>
      <c r="AD72" s="166"/>
      <c r="AE72" s="166"/>
      <c r="AF72" s="166"/>
      <c r="AG72" s="166" t="s">
        <v>219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22.5" outlineLevel="1">
      <c r="A73" s="170">
        <v>28</v>
      </c>
      <c r="B73" s="171" t="s">
        <v>307</v>
      </c>
      <c r="C73" s="172" t="s">
        <v>308</v>
      </c>
      <c r="D73" s="173" t="s">
        <v>275</v>
      </c>
      <c r="E73" s="174">
        <v>7</v>
      </c>
      <c r="F73" s="175"/>
      <c r="G73" s="176">
        <f>ROUND(E73*F73,2)</f>
        <v>0</v>
      </c>
      <c r="H73" s="163">
        <v>0</v>
      </c>
      <c r="I73" s="164">
        <f>ROUND(E73*H73,2)</f>
        <v>0</v>
      </c>
      <c r="J73" s="163">
        <v>2255</v>
      </c>
      <c r="K73" s="164">
        <f>ROUND(E73*J73,2)</f>
        <v>15785</v>
      </c>
      <c r="L73" s="164">
        <v>21</v>
      </c>
      <c r="M73" s="164">
        <f>G73*(1+L73/100)</f>
        <v>0</v>
      </c>
      <c r="N73" s="165">
        <v>0.0018000000000000002</v>
      </c>
      <c r="O73" s="165">
        <f>ROUND(E73*N73,2)</f>
        <v>0.01</v>
      </c>
      <c r="P73" s="165">
        <v>0</v>
      </c>
      <c r="Q73" s="165">
        <f>ROUND(E73*P73,2)</f>
        <v>0</v>
      </c>
      <c r="R73" s="164"/>
      <c r="S73" s="164" t="s">
        <v>209</v>
      </c>
      <c r="T73" s="164" t="s">
        <v>197</v>
      </c>
      <c r="U73" s="164">
        <v>0</v>
      </c>
      <c r="V73" s="164">
        <f>ROUND(E73*U73,2)</f>
        <v>0</v>
      </c>
      <c r="W73" s="164"/>
      <c r="X73" s="164" t="s">
        <v>218</v>
      </c>
      <c r="Y73" s="164" t="s">
        <v>199</v>
      </c>
      <c r="Z73" s="166"/>
      <c r="AA73" s="166"/>
      <c r="AB73" s="166"/>
      <c r="AC73" s="166"/>
      <c r="AD73" s="166"/>
      <c r="AE73" s="166"/>
      <c r="AF73" s="166"/>
      <c r="AG73" s="166" t="s">
        <v>219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33" ht="12.75">
      <c r="A74" s="147" t="s">
        <v>191</v>
      </c>
      <c r="B74" s="148" t="s">
        <v>113</v>
      </c>
      <c r="C74" s="149" t="s">
        <v>114</v>
      </c>
      <c r="D74" s="150"/>
      <c r="E74" s="151"/>
      <c r="F74" s="152"/>
      <c r="G74" s="153">
        <f>SUMIF(AG75:AG76,"&lt;&gt;NOR",G75:G76)</f>
        <v>0</v>
      </c>
      <c r="H74" s="154"/>
      <c r="I74" s="154">
        <f>SUM(I75:I76)</f>
        <v>2696.18</v>
      </c>
      <c r="J74" s="154"/>
      <c r="K74" s="154">
        <f>SUM(K75:K76)</f>
        <v>821.82</v>
      </c>
      <c r="L74" s="154"/>
      <c r="M74" s="154">
        <f>SUM(M75:M76)</f>
        <v>0</v>
      </c>
      <c r="N74" s="155"/>
      <c r="O74" s="155">
        <f>SUM(O75:O76)</f>
        <v>0</v>
      </c>
      <c r="P74" s="155"/>
      <c r="Q74" s="155">
        <f>SUM(Q75:Q76)</f>
        <v>0</v>
      </c>
      <c r="R74" s="154"/>
      <c r="S74" s="154"/>
      <c r="T74" s="154"/>
      <c r="U74" s="154"/>
      <c r="V74" s="154">
        <f>SUM(V75:V76)</f>
        <v>1.4</v>
      </c>
      <c r="W74" s="154"/>
      <c r="X74" s="154"/>
      <c r="Y74" s="154"/>
      <c r="AG74" s="1" t="s">
        <v>192</v>
      </c>
    </row>
    <row r="75" spans="1:60" ht="33.75" outlineLevel="1">
      <c r="A75" s="156">
        <v>29</v>
      </c>
      <c r="B75" s="157" t="s">
        <v>309</v>
      </c>
      <c r="C75" s="158" t="s">
        <v>310</v>
      </c>
      <c r="D75" s="159" t="s">
        <v>275</v>
      </c>
      <c r="E75" s="160">
        <v>2</v>
      </c>
      <c r="F75" s="161"/>
      <c r="G75" s="162">
        <f>ROUND(E75*F75,2)</f>
        <v>0</v>
      </c>
      <c r="H75" s="163">
        <v>1348.09</v>
      </c>
      <c r="I75" s="164">
        <f>ROUND(E75*H75,2)</f>
        <v>2696.18</v>
      </c>
      <c r="J75" s="163">
        <v>410.91</v>
      </c>
      <c r="K75" s="164">
        <f>ROUND(E75*J75,2)</f>
        <v>821.82</v>
      </c>
      <c r="L75" s="164">
        <v>21</v>
      </c>
      <c r="M75" s="164">
        <f>G75*(1+L75/100)</f>
        <v>0</v>
      </c>
      <c r="N75" s="165">
        <v>0.00125</v>
      </c>
      <c r="O75" s="165">
        <f>ROUND(E75*N75,2)</f>
        <v>0</v>
      </c>
      <c r="P75" s="165">
        <v>0</v>
      </c>
      <c r="Q75" s="165">
        <f>ROUND(E75*P75,2)</f>
        <v>0</v>
      </c>
      <c r="R75" s="164"/>
      <c r="S75" s="164" t="s">
        <v>196</v>
      </c>
      <c r="T75" s="164" t="s">
        <v>196</v>
      </c>
      <c r="U75" s="164">
        <v>0.7</v>
      </c>
      <c r="V75" s="164">
        <f>ROUND(E75*U75,2)</f>
        <v>1.4</v>
      </c>
      <c r="W75" s="164"/>
      <c r="X75" s="164" t="s">
        <v>218</v>
      </c>
      <c r="Y75" s="164" t="s">
        <v>199</v>
      </c>
      <c r="Z75" s="166"/>
      <c r="AA75" s="166"/>
      <c r="AB75" s="166"/>
      <c r="AC75" s="166"/>
      <c r="AD75" s="166"/>
      <c r="AE75" s="166"/>
      <c r="AF75" s="166"/>
      <c r="AG75" s="166" t="s">
        <v>219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21" customHeight="1" outlineLevel="2">
      <c r="A76" s="167"/>
      <c r="B76" s="168"/>
      <c r="C76" s="238" t="s">
        <v>311</v>
      </c>
      <c r="D76" s="238"/>
      <c r="E76" s="238"/>
      <c r="F76" s="238"/>
      <c r="G76" s="238"/>
      <c r="H76" s="164"/>
      <c r="I76" s="164"/>
      <c r="J76" s="164"/>
      <c r="K76" s="164"/>
      <c r="L76" s="164"/>
      <c r="M76" s="164"/>
      <c r="N76" s="165"/>
      <c r="O76" s="165"/>
      <c r="P76" s="165"/>
      <c r="Q76" s="165"/>
      <c r="R76" s="164"/>
      <c r="S76" s="164"/>
      <c r="T76" s="164"/>
      <c r="U76" s="164"/>
      <c r="V76" s="164"/>
      <c r="W76" s="164"/>
      <c r="X76" s="164"/>
      <c r="Y76" s="164"/>
      <c r="Z76" s="166"/>
      <c r="AA76" s="166"/>
      <c r="AB76" s="166"/>
      <c r="AC76" s="166"/>
      <c r="AD76" s="166"/>
      <c r="AE76" s="166"/>
      <c r="AF76" s="166"/>
      <c r="AG76" s="166" t="s">
        <v>202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9" t="str">
        <f>C76</f>
        <v>ukotvení kotevní desky šrouby, utěsnění kolem prostupu PU pěnou, přitavením manžety prostupu na parozábranu a doplnění manžety pojistnou zálivkovou hmotou</v>
      </c>
      <c r="BB76" s="166"/>
      <c r="BC76" s="166"/>
      <c r="BD76" s="166"/>
      <c r="BE76" s="166"/>
      <c r="BF76" s="166"/>
      <c r="BG76" s="166"/>
      <c r="BH76" s="166"/>
    </row>
    <row r="77" spans="1:33" ht="12.75">
      <c r="A77" s="147" t="s">
        <v>191</v>
      </c>
      <c r="B77" s="148" t="s">
        <v>115</v>
      </c>
      <c r="C77" s="149" t="s">
        <v>116</v>
      </c>
      <c r="D77" s="150"/>
      <c r="E77" s="151"/>
      <c r="F77" s="152"/>
      <c r="G77" s="153">
        <f>SUMIF(AG78:AG79,"&lt;&gt;NOR",G78:G79)</f>
        <v>0</v>
      </c>
      <c r="H77" s="154"/>
      <c r="I77" s="154">
        <f>SUM(I78:I79)</f>
        <v>0</v>
      </c>
      <c r="J77" s="154"/>
      <c r="K77" s="154">
        <f>SUM(K78:K79)</f>
        <v>1411</v>
      </c>
      <c r="L77" s="154"/>
      <c r="M77" s="154">
        <f>SUM(M78:M79)</f>
        <v>0</v>
      </c>
      <c r="N77" s="155"/>
      <c r="O77" s="155">
        <f>SUM(O78:O79)</f>
        <v>0</v>
      </c>
      <c r="P77" s="155"/>
      <c r="Q77" s="155">
        <f>SUM(Q78:Q79)</f>
        <v>0</v>
      </c>
      <c r="R77" s="154"/>
      <c r="S77" s="154"/>
      <c r="T77" s="154"/>
      <c r="U77" s="154"/>
      <c r="V77" s="154">
        <f>SUM(V78:V79)</f>
        <v>0.5</v>
      </c>
      <c r="W77" s="154"/>
      <c r="X77" s="154"/>
      <c r="Y77" s="154"/>
      <c r="AG77" s="1" t="s">
        <v>192</v>
      </c>
    </row>
    <row r="78" spans="1:60" ht="33.75" outlineLevel="1">
      <c r="A78" s="156">
        <v>30</v>
      </c>
      <c r="B78" s="157" t="s">
        <v>312</v>
      </c>
      <c r="C78" s="158" t="s">
        <v>313</v>
      </c>
      <c r="D78" s="159" t="s">
        <v>275</v>
      </c>
      <c r="E78" s="160">
        <v>1</v>
      </c>
      <c r="F78" s="161"/>
      <c r="G78" s="162">
        <f>ROUND(E78*F78,2)</f>
        <v>0</v>
      </c>
      <c r="H78" s="163">
        <v>0</v>
      </c>
      <c r="I78" s="164">
        <f>ROUND(E78*H78,2)</f>
        <v>0</v>
      </c>
      <c r="J78" s="163">
        <v>1411</v>
      </c>
      <c r="K78" s="164">
        <f>ROUND(E78*J78,2)</f>
        <v>1411</v>
      </c>
      <c r="L78" s="164">
        <v>21</v>
      </c>
      <c r="M78" s="164">
        <f>G78*(1+L78/100)</f>
        <v>0</v>
      </c>
      <c r="N78" s="165">
        <v>0.0010500000000000002</v>
      </c>
      <c r="O78" s="165">
        <f>ROUND(E78*N78,2)</f>
        <v>0</v>
      </c>
      <c r="P78" s="165">
        <v>0</v>
      </c>
      <c r="Q78" s="165">
        <f>ROUND(E78*P78,2)</f>
        <v>0</v>
      </c>
      <c r="R78" s="164"/>
      <c r="S78" s="164" t="s">
        <v>209</v>
      </c>
      <c r="T78" s="164" t="s">
        <v>197</v>
      </c>
      <c r="U78" s="164">
        <v>0.5</v>
      </c>
      <c r="V78" s="164">
        <f>ROUND(E78*U78,2)</f>
        <v>0.5</v>
      </c>
      <c r="W78" s="164"/>
      <c r="X78" s="164" t="s">
        <v>218</v>
      </c>
      <c r="Y78" s="164" t="s">
        <v>199</v>
      </c>
      <c r="Z78" s="166"/>
      <c r="AA78" s="166"/>
      <c r="AB78" s="166"/>
      <c r="AC78" s="166"/>
      <c r="AD78" s="166"/>
      <c r="AE78" s="166"/>
      <c r="AF78" s="166"/>
      <c r="AG78" s="166" t="s">
        <v>219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21" customHeight="1" outlineLevel="2">
      <c r="A79" s="167"/>
      <c r="B79" s="168"/>
      <c r="C79" s="238" t="s">
        <v>314</v>
      </c>
      <c r="D79" s="238"/>
      <c r="E79" s="238"/>
      <c r="F79" s="238"/>
      <c r="G79" s="238"/>
      <c r="H79" s="164"/>
      <c r="I79" s="164"/>
      <c r="J79" s="164"/>
      <c r="K79" s="164"/>
      <c r="L79" s="164"/>
      <c r="M79" s="164"/>
      <c r="N79" s="165"/>
      <c r="O79" s="165"/>
      <c r="P79" s="165"/>
      <c r="Q79" s="165"/>
      <c r="R79" s="164"/>
      <c r="S79" s="164"/>
      <c r="T79" s="164"/>
      <c r="U79" s="164"/>
      <c r="V79" s="164"/>
      <c r="W79" s="164"/>
      <c r="X79" s="164"/>
      <c r="Y79" s="164"/>
      <c r="Z79" s="166"/>
      <c r="AA79" s="166"/>
      <c r="AB79" s="166"/>
      <c r="AC79" s="166"/>
      <c r="AD79" s="166"/>
      <c r="AE79" s="166"/>
      <c r="AF79" s="166"/>
      <c r="AG79" s="166" t="s">
        <v>202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9" t="str">
        <f>C79</f>
        <v>Protipožární laminát na bázi grafitu, použití jako samostatná páska na plastová potrubí. Min. EI 90. Šíře pásky 2,5 mm.</v>
      </c>
      <c r="BB79" s="166"/>
      <c r="BC79" s="166"/>
      <c r="BD79" s="166"/>
      <c r="BE79" s="166"/>
      <c r="BF79" s="166"/>
      <c r="BG79" s="166"/>
      <c r="BH79" s="166"/>
    </row>
    <row r="80" spans="1:33" ht="12.75">
      <c r="A80" s="147" t="s">
        <v>191</v>
      </c>
      <c r="B80" s="148" t="s">
        <v>117</v>
      </c>
      <c r="C80" s="149" t="s">
        <v>118</v>
      </c>
      <c r="D80" s="150"/>
      <c r="E80" s="151"/>
      <c r="F80" s="152"/>
      <c r="G80" s="153">
        <f>SUMIF(AG81:AG146,"&lt;&gt;NOR",G81:G146)</f>
        <v>0</v>
      </c>
      <c r="H80" s="154"/>
      <c r="I80" s="154">
        <f>SUM(I81:I146)</f>
        <v>42772.21</v>
      </c>
      <c r="J80" s="154"/>
      <c r="K80" s="154">
        <f>SUM(K81:K146)</f>
        <v>46083.53</v>
      </c>
      <c r="L80" s="154"/>
      <c r="M80" s="154">
        <f>SUM(M81:M146)</f>
        <v>0</v>
      </c>
      <c r="N80" s="155"/>
      <c r="O80" s="155">
        <f>SUM(O81:O146)</f>
        <v>0.14999999999999997</v>
      </c>
      <c r="P80" s="155"/>
      <c r="Q80" s="155">
        <f>SUM(Q81:Q146)</f>
        <v>0.05</v>
      </c>
      <c r="R80" s="154"/>
      <c r="S80" s="154"/>
      <c r="T80" s="154"/>
      <c r="U80" s="154"/>
      <c r="V80" s="154">
        <f>SUM(V81:V146)</f>
        <v>82.42</v>
      </c>
      <c r="W80" s="154"/>
      <c r="X80" s="154"/>
      <c r="Y80" s="154"/>
      <c r="AG80" s="1" t="s">
        <v>192</v>
      </c>
    </row>
    <row r="81" spans="1:60" ht="22.5" outlineLevel="1">
      <c r="A81" s="156">
        <v>31</v>
      </c>
      <c r="B81" s="157" t="s">
        <v>315</v>
      </c>
      <c r="C81" s="158" t="s">
        <v>316</v>
      </c>
      <c r="D81" s="159" t="s">
        <v>295</v>
      </c>
      <c r="E81" s="160">
        <v>102</v>
      </c>
      <c r="F81" s="161"/>
      <c r="G81" s="162">
        <f>ROUND(E81*F81,2)</f>
        <v>0</v>
      </c>
      <c r="H81" s="163">
        <v>2.01</v>
      </c>
      <c r="I81" s="164">
        <f>ROUND(E81*H81,2)</f>
        <v>205.02</v>
      </c>
      <c r="J81" s="163">
        <v>33.29</v>
      </c>
      <c r="K81" s="164">
        <f>ROUND(E81*J81,2)</f>
        <v>3395.58</v>
      </c>
      <c r="L81" s="164">
        <v>21</v>
      </c>
      <c r="M81" s="164">
        <f>G81*(1+L81/100)</f>
        <v>0</v>
      </c>
      <c r="N81" s="165">
        <v>0</v>
      </c>
      <c r="O81" s="165">
        <f>ROUND(E81*N81,2)</f>
        <v>0</v>
      </c>
      <c r="P81" s="165">
        <v>0</v>
      </c>
      <c r="Q81" s="165">
        <f>ROUND(E81*P81,2)</f>
        <v>0</v>
      </c>
      <c r="R81" s="164"/>
      <c r="S81" s="164" t="s">
        <v>196</v>
      </c>
      <c r="T81" s="164" t="s">
        <v>196</v>
      </c>
      <c r="U81" s="164">
        <v>0.059000000000000004</v>
      </c>
      <c r="V81" s="164">
        <f>ROUND(E81*U81,2)</f>
        <v>6.02</v>
      </c>
      <c r="W81" s="164"/>
      <c r="X81" s="164" t="s">
        <v>218</v>
      </c>
      <c r="Y81" s="164" t="s">
        <v>199</v>
      </c>
      <c r="Z81" s="166"/>
      <c r="AA81" s="166"/>
      <c r="AB81" s="166"/>
      <c r="AC81" s="166"/>
      <c r="AD81" s="166"/>
      <c r="AE81" s="166"/>
      <c r="AF81" s="166"/>
      <c r="AG81" s="166" t="s">
        <v>219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2">
      <c r="A82" s="167"/>
      <c r="B82" s="168"/>
      <c r="C82" s="185" t="s">
        <v>317</v>
      </c>
      <c r="D82" s="186"/>
      <c r="E82" s="187">
        <v>23</v>
      </c>
      <c r="F82" s="164"/>
      <c r="G82" s="164"/>
      <c r="H82" s="164"/>
      <c r="I82" s="164"/>
      <c r="J82" s="164"/>
      <c r="K82" s="164"/>
      <c r="L82" s="164"/>
      <c r="M82" s="164"/>
      <c r="N82" s="165"/>
      <c r="O82" s="165"/>
      <c r="P82" s="165"/>
      <c r="Q82" s="165"/>
      <c r="R82" s="164"/>
      <c r="S82" s="164"/>
      <c r="T82" s="164"/>
      <c r="U82" s="164"/>
      <c r="V82" s="164"/>
      <c r="W82" s="164"/>
      <c r="X82" s="164"/>
      <c r="Y82" s="164"/>
      <c r="Z82" s="166"/>
      <c r="AA82" s="166"/>
      <c r="AB82" s="166"/>
      <c r="AC82" s="166"/>
      <c r="AD82" s="166"/>
      <c r="AE82" s="166"/>
      <c r="AF82" s="166"/>
      <c r="AG82" s="166" t="s">
        <v>228</v>
      </c>
      <c r="AH82" s="166">
        <v>0</v>
      </c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3">
      <c r="A83" s="167"/>
      <c r="B83" s="168"/>
      <c r="C83" s="185" t="s">
        <v>318</v>
      </c>
      <c r="D83" s="186"/>
      <c r="E83" s="187">
        <v>4</v>
      </c>
      <c r="F83" s="164"/>
      <c r="G83" s="164"/>
      <c r="H83" s="164"/>
      <c r="I83" s="164"/>
      <c r="J83" s="164"/>
      <c r="K83" s="164"/>
      <c r="L83" s="164"/>
      <c r="M83" s="164"/>
      <c r="N83" s="165"/>
      <c r="O83" s="165"/>
      <c r="P83" s="165"/>
      <c r="Q83" s="165"/>
      <c r="R83" s="164"/>
      <c r="S83" s="164"/>
      <c r="T83" s="164"/>
      <c r="U83" s="164"/>
      <c r="V83" s="164"/>
      <c r="W83" s="164"/>
      <c r="X83" s="164"/>
      <c r="Y83" s="164"/>
      <c r="Z83" s="166"/>
      <c r="AA83" s="166"/>
      <c r="AB83" s="166"/>
      <c r="AC83" s="166"/>
      <c r="AD83" s="166"/>
      <c r="AE83" s="166"/>
      <c r="AF83" s="166"/>
      <c r="AG83" s="166" t="s">
        <v>228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3">
      <c r="A84" s="167"/>
      <c r="B84" s="168"/>
      <c r="C84" s="185" t="s">
        <v>319</v>
      </c>
      <c r="D84" s="186"/>
      <c r="E84" s="187">
        <v>6</v>
      </c>
      <c r="F84" s="164"/>
      <c r="G84" s="164"/>
      <c r="H84" s="164"/>
      <c r="I84" s="164"/>
      <c r="J84" s="164"/>
      <c r="K84" s="164"/>
      <c r="L84" s="164"/>
      <c r="M84" s="164"/>
      <c r="N84" s="165"/>
      <c r="O84" s="165"/>
      <c r="P84" s="165"/>
      <c r="Q84" s="165"/>
      <c r="R84" s="164"/>
      <c r="S84" s="164"/>
      <c r="T84" s="164"/>
      <c r="U84" s="164"/>
      <c r="V84" s="164"/>
      <c r="W84" s="164"/>
      <c r="X84" s="164"/>
      <c r="Y84" s="164"/>
      <c r="Z84" s="166"/>
      <c r="AA84" s="166"/>
      <c r="AB84" s="166"/>
      <c r="AC84" s="166"/>
      <c r="AD84" s="166"/>
      <c r="AE84" s="166"/>
      <c r="AF84" s="166"/>
      <c r="AG84" s="166" t="s">
        <v>228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3">
      <c r="A85" s="167"/>
      <c r="B85" s="168"/>
      <c r="C85" s="185" t="s">
        <v>320</v>
      </c>
      <c r="D85" s="186"/>
      <c r="E85" s="187">
        <v>5.5</v>
      </c>
      <c r="F85" s="164"/>
      <c r="G85" s="164"/>
      <c r="H85" s="164"/>
      <c r="I85" s="164"/>
      <c r="J85" s="164"/>
      <c r="K85" s="164"/>
      <c r="L85" s="164"/>
      <c r="M85" s="164"/>
      <c r="N85" s="165"/>
      <c r="O85" s="165"/>
      <c r="P85" s="165"/>
      <c r="Q85" s="165"/>
      <c r="R85" s="164"/>
      <c r="S85" s="164"/>
      <c r="T85" s="164"/>
      <c r="U85" s="164"/>
      <c r="V85" s="164"/>
      <c r="W85" s="164"/>
      <c r="X85" s="164"/>
      <c r="Y85" s="164"/>
      <c r="Z85" s="166"/>
      <c r="AA85" s="166"/>
      <c r="AB85" s="166"/>
      <c r="AC85" s="166"/>
      <c r="AD85" s="166"/>
      <c r="AE85" s="166"/>
      <c r="AF85" s="166"/>
      <c r="AG85" s="166" t="s">
        <v>228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3">
      <c r="A86" s="167"/>
      <c r="B86" s="168"/>
      <c r="C86" s="185" t="s">
        <v>321</v>
      </c>
      <c r="D86" s="186"/>
      <c r="E86" s="187">
        <v>4</v>
      </c>
      <c r="F86" s="164"/>
      <c r="G86" s="164"/>
      <c r="H86" s="164"/>
      <c r="I86" s="164"/>
      <c r="J86" s="164"/>
      <c r="K86" s="164"/>
      <c r="L86" s="164"/>
      <c r="M86" s="164"/>
      <c r="N86" s="165"/>
      <c r="O86" s="165"/>
      <c r="P86" s="165"/>
      <c r="Q86" s="165"/>
      <c r="R86" s="164"/>
      <c r="S86" s="164"/>
      <c r="T86" s="164"/>
      <c r="U86" s="164"/>
      <c r="V86" s="164"/>
      <c r="W86" s="164"/>
      <c r="X86" s="164"/>
      <c r="Y86" s="164"/>
      <c r="Z86" s="166"/>
      <c r="AA86" s="166"/>
      <c r="AB86" s="166"/>
      <c r="AC86" s="166"/>
      <c r="AD86" s="166"/>
      <c r="AE86" s="166"/>
      <c r="AF86" s="166"/>
      <c r="AG86" s="166" t="s">
        <v>228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3">
      <c r="A87" s="167"/>
      <c r="B87" s="168"/>
      <c r="C87" s="185" t="s">
        <v>322</v>
      </c>
      <c r="D87" s="186"/>
      <c r="E87" s="187">
        <v>16.5</v>
      </c>
      <c r="F87" s="164"/>
      <c r="G87" s="164"/>
      <c r="H87" s="164"/>
      <c r="I87" s="164"/>
      <c r="J87" s="164"/>
      <c r="K87" s="164"/>
      <c r="L87" s="164"/>
      <c r="M87" s="164"/>
      <c r="N87" s="165"/>
      <c r="O87" s="165"/>
      <c r="P87" s="165"/>
      <c r="Q87" s="165"/>
      <c r="R87" s="164"/>
      <c r="S87" s="164"/>
      <c r="T87" s="164"/>
      <c r="U87" s="164"/>
      <c r="V87" s="164"/>
      <c r="W87" s="164"/>
      <c r="X87" s="164"/>
      <c r="Y87" s="164"/>
      <c r="Z87" s="166"/>
      <c r="AA87" s="166"/>
      <c r="AB87" s="166"/>
      <c r="AC87" s="166"/>
      <c r="AD87" s="166"/>
      <c r="AE87" s="166"/>
      <c r="AF87" s="166"/>
      <c r="AG87" s="166" t="s">
        <v>228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3">
      <c r="A88" s="167"/>
      <c r="B88" s="168"/>
      <c r="C88" s="185" t="s">
        <v>323</v>
      </c>
      <c r="D88" s="186"/>
      <c r="E88" s="187">
        <v>7</v>
      </c>
      <c r="F88" s="164"/>
      <c r="G88" s="164"/>
      <c r="H88" s="164"/>
      <c r="I88" s="164"/>
      <c r="J88" s="164"/>
      <c r="K88" s="164"/>
      <c r="L88" s="164"/>
      <c r="M88" s="164"/>
      <c r="N88" s="165"/>
      <c r="O88" s="165"/>
      <c r="P88" s="165"/>
      <c r="Q88" s="165"/>
      <c r="R88" s="164"/>
      <c r="S88" s="164"/>
      <c r="T88" s="164"/>
      <c r="U88" s="164"/>
      <c r="V88" s="164"/>
      <c r="W88" s="164"/>
      <c r="X88" s="164"/>
      <c r="Y88" s="164"/>
      <c r="Z88" s="166"/>
      <c r="AA88" s="166"/>
      <c r="AB88" s="166"/>
      <c r="AC88" s="166"/>
      <c r="AD88" s="166"/>
      <c r="AE88" s="166"/>
      <c r="AF88" s="166"/>
      <c r="AG88" s="166" t="s">
        <v>228</v>
      </c>
      <c r="AH88" s="166">
        <v>0</v>
      </c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outlineLevel="3">
      <c r="A89" s="167"/>
      <c r="B89" s="168"/>
      <c r="C89" s="185" t="s">
        <v>324</v>
      </c>
      <c r="D89" s="186"/>
      <c r="E89" s="187">
        <v>2</v>
      </c>
      <c r="F89" s="164"/>
      <c r="G89" s="164"/>
      <c r="H89" s="164"/>
      <c r="I89" s="164"/>
      <c r="J89" s="164"/>
      <c r="K89" s="164"/>
      <c r="L89" s="164"/>
      <c r="M89" s="164"/>
      <c r="N89" s="165"/>
      <c r="O89" s="165"/>
      <c r="P89" s="165"/>
      <c r="Q89" s="165"/>
      <c r="R89" s="164"/>
      <c r="S89" s="164"/>
      <c r="T89" s="164"/>
      <c r="U89" s="164"/>
      <c r="V89" s="164"/>
      <c r="W89" s="164"/>
      <c r="X89" s="164"/>
      <c r="Y89" s="164"/>
      <c r="Z89" s="166"/>
      <c r="AA89" s="166"/>
      <c r="AB89" s="166"/>
      <c r="AC89" s="166"/>
      <c r="AD89" s="166"/>
      <c r="AE89" s="166"/>
      <c r="AF89" s="166"/>
      <c r="AG89" s="166" t="s">
        <v>228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3">
      <c r="A90" s="167"/>
      <c r="B90" s="168"/>
      <c r="C90" s="185" t="s">
        <v>325</v>
      </c>
      <c r="D90" s="186"/>
      <c r="E90" s="187">
        <v>20.5</v>
      </c>
      <c r="F90" s="164"/>
      <c r="G90" s="164"/>
      <c r="H90" s="164"/>
      <c r="I90" s="164"/>
      <c r="J90" s="164"/>
      <c r="K90" s="164"/>
      <c r="L90" s="164"/>
      <c r="M90" s="164"/>
      <c r="N90" s="165"/>
      <c r="O90" s="165"/>
      <c r="P90" s="165"/>
      <c r="Q90" s="165"/>
      <c r="R90" s="164"/>
      <c r="S90" s="164"/>
      <c r="T90" s="164"/>
      <c r="U90" s="164"/>
      <c r="V90" s="164"/>
      <c r="W90" s="164"/>
      <c r="X90" s="164"/>
      <c r="Y90" s="164"/>
      <c r="Z90" s="166"/>
      <c r="AA90" s="166"/>
      <c r="AB90" s="166"/>
      <c r="AC90" s="166"/>
      <c r="AD90" s="166"/>
      <c r="AE90" s="166"/>
      <c r="AF90" s="166"/>
      <c r="AG90" s="166" t="s">
        <v>228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3">
      <c r="A91" s="167"/>
      <c r="B91" s="168"/>
      <c r="C91" s="185" t="s">
        <v>326</v>
      </c>
      <c r="D91" s="186"/>
      <c r="E91" s="187">
        <v>7.5</v>
      </c>
      <c r="F91" s="164"/>
      <c r="G91" s="164"/>
      <c r="H91" s="164"/>
      <c r="I91" s="164"/>
      <c r="J91" s="164"/>
      <c r="K91" s="164"/>
      <c r="L91" s="164"/>
      <c r="M91" s="164"/>
      <c r="N91" s="165"/>
      <c r="O91" s="165"/>
      <c r="P91" s="165"/>
      <c r="Q91" s="165"/>
      <c r="R91" s="164"/>
      <c r="S91" s="164"/>
      <c r="T91" s="164"/>
      <c r="U91" s="164"/>
      <c r="V91" s="164"/>
      <c r="W91" s="164"/>
      <c r="X91" s="164"/>
      <c r="Y91" s="164"/>
      <c r="Z91" s="166"/>
      <c r="AA91" s="166"/>
      <c r="AB91" s="166"/>
      <c r="AC91" s="166"/>
      <c r="AD91" s="166"/>
      <c r="AE91" s="166"/>
      <c r="AF91" s="166"/>
      <c r="AG91" s="166" t="s">
        <v>228</v>
      </c>
      <c r="AH91" s="166">
        <v>0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3">
      <c r="A92" s="167"/>
      <c r="B92" s="168"/>
      <c r="C92" s="185" t="s">
        <v>327</v>
      </c>
      <c r="D92" s="186"/>
      <c r="E92" s="187">
        <v>6</v>
      </c>
      <c r="F92" s="164"/>
      <c r="G92" s="164"/>
      <c r="H92" s="164"/>
      <c r="I92" s="164"/>
      <c r="J92" s="164"/>
      <c r="K92" s="164"/>
      <c r="L92" s="164"/>
      <c r="M92" s="164"/>
      <c r="N92" s="165"/>
      <c r="O92" s="165"/>
      <c r="P92" s="165"/>
      <c r="Q92" s="165"/>
      <c r="R92" s="164"/>
      <c r="S92" s="164"/>
      <c r="T92" s="164"/>
      <c r="U92" s="164"/>
      <c r="V92" s="164"/>
      <c r="W92" s="164"/>
      <c r="X92" s="164"/>
      <c r="Y92" s="164"/>
      <c r="Z92" s="166"/>
      <c r="AA92" s="166"/>
      <c r="AB92" s="166"/>
      <c r="AC92" s="166"/>
      <c r="AD92" s="166"/>
      <c r="AE92" s="166"/>
      <c r="AF92" s="166"/>
      <c r="AG92" s="166" t="s">
        <v>228</v>
      </c>
      <c r="AH92" s="166">
        <v>0</v>
      </c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22.5" outlineLevel="1">
      <c r="A93" s="156">
        <v>32</v>
      </c>
      <c r="B93" s="157" t="s">
        <v>328</v>
      </c>
      <c r="C93" s="158" t="s">
        <v>329</v>
      </c>
      <c r="D93" s="159" t="s">
        <v>275</v>
      </c>
      <c r="E93" s="160">
        <v>1</v>
      </c>
      <c r="F93" s="161"/>
      <c r="G93" s="162">
        <f>ROUND(E93*F93,2)</f>
        <v>0</v>
      </c>
      <c r="H93" s="163">
        <v>61.32</v>
      </c>
      <c r="I93" s="164">
        <f>ROUND(E93*H93,2)</f>
        <v>61.32</v>
      </c>
      <c r="J93" s="163">
        <v>225.18</v>
      </c>
      <c r="K93" s="164">
        <f>ROUND(E93*J93,2)</f>
        <v>225.18</v>
      </c>
      <c r="L93" s="164">
        <v>21</v>
      </c>
      <c r="M93" s="164">
        <f>G93*(1+L93/100)</f>
        <v>0</v>
      </c>
      <c r="N93" s="165">
        <v>0.00012000000000000002</v>
      </c>
      <c r="O93" s="165">
        <f>ROUND(E93*N93,2)</f>
        <v>0</v>
      </c>
      <c r="P93" s="165">
        <v>0</v>
      </c>
      <c r="Q93" s="165">
        <f>ROUND(E93*P93,2)</f>
        <v>0</v>
      </c>
      <c r="R93" s="164"/>
      <c r="S93" s="164" t="s">
        <v>196</v>
      </c>
      <c r="T93" s="164" t="s">
        <v>196</v>
      </c>
      <c r="U93" s="164">
        <v>0.399</v>
      </c>
      <c r="V93" s="164">
        <f>ROUND(E93*U93,2)</f>
        <v>0.4</v>
      </c>
      <c r="W93" s="164"/>
      <c r="X93" s="164" t="s">
        <v>218</v>
      </c>
      <c r="Y93" s="164" t="s">
        <v>199</v>
      </c>
      <c r="Z93" s="166"/>
      <c r="AA93" s="166"/>
      <c r="AB93" s="166"/>
      <c r="AC93" s="166"/>
      <c r="AD93" s="166"/>
      <c r="AE93" s="166"/>
      <c r="AF93" s="166"/>
      <c r="AG93" s="166" t="s">
        <v>219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4" customHeight="1" outlineLevel="2">
      <c r="A94" s="167"/>
      <c r="B94" s="168"/>
      <c r="C94" s="238" t="s">
        <v>330</v>
      </c>
      <c r="D94" s="238"/>
      <c r="E94" s="238"/>
      <c r="F94" s="238"/>
      <c r="G94" s="238"/>
      <c r="H94" s="164"/>
      <c r="I94" s="164"/>
      <c r="J94" s="164"/>
      <c r="K94" s="164"/>
      <c r="L94" s="164"/>
      <c r="M94" s="164"/>
      <c r="N94" s="165"/>
      <c r="O94" s="165"/>
      <c r="P94" s="165"/>
      <c r="Q94" s="165"/>
      <c r="R94" s="164"/>
      <c r="S94" s="164"/>
      <c r="T94" s="164"/>
      <c r="U94" s="164"/>
      <c r="V94" s="164"/>
      <c r="W94" s="164"/>
      <c r="X94" s="164"/>
      <c r="Y94" s="164"/>
      <c r="Z94" s="166"/>
      <c r="AA94" s="166"/>
      <c r="AB94" s="166"/>
      <c r="AC94" s="166"/>
      <c r="AD94" s="166"/>
      <c r="AE94" s="166"/>
      <c r="AF94" s="166"/>
      <c r="AG94" s="166" t="s">
        <v>202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22.5" outlineLevel="1">
      <c r="A95" s="156">
        <v>33</v>
      </c>
      <c r="B95" s="157" t="s">
        <v>331</v>
      </c>
      <c r="C95" s="158" t="s">
        <v>332</v>
      </c>
      <c r="D95" s="159" t="s">
        <v>275</v>
      </c>
      <c r="E95" s="160">
        <v>2</v>
      </c>
      <c r="F95" s="161"/>
      <c r="G95" s="162">
        <f>ROUND(E95*F95,2)</f>
        <v>0</v>
      </c>
      <c r="H95" s="163">
        <v>1421.98</v>
      </c>
      <c r="I95" s="164">
        <f>ROUND(E95*H95,2)</f>
        <v>2843.96</v>
      </c>
      <c r="J95" s="163">
        <v>963.02</v>
      </c>
      <c r="K95" s="164">
        <f>ROUND(E95*J95,2)</f>
        <v>1926.04</v>
      </c>
      <c r="L95" s="164">
        <v>21</v>
      </c>
      <c r="M95" s="164">
        <f>G95*(1+L95/100)</f>
        <v>0</v>
      </c>
      <c r="N95" s="165">
        <v>0.012270000000000001</v>
      </c>
      <c r="O95" s="165">
        <f>ROUND(E95*N95,2)</f>
        <v>0.02</v>
      </c>
      <c r="P95" s="165">
        <v>0</v>
      </c>
      <c r="Q95" s="165">
        <f>ROUND(E95*P95,2)</f>
        <v>0</v>
      </c>
      <c r="R95" s="164"/>
      <c r="S95" s="164" t="s">
        <v>196</v>
      </c>
      <c r="T95" s="164" t="s">
        <v>196</v>
      </c>
      <c r="U95" s="164">
        <v>1.744</v>
      </c>
      <c r="V95" s="164">
        <f>ROUND(E95*U95,2)</f>
        <v>3.49</v>
      </c>
      <c r="W95" s="164"/>
      <c r="X95" s="164" t="s">
        <v>218</v>
      </c>
      <c r="Y95" s="164" t="s">
        <v>199</v>
      </c>
      <c r="Z95" s="166"/>
      <c r="AA95" s="166"/>
      <c r="AB95" s="166"/>
      <c r="AC95" s="166"/>
      <c r="AD95" s="166"/>
      <c r="AE95" s="166"/>
      <c r="AF95" s="166"/>
      <c r="AG95" s="166" t="s">
        <v>219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4" customHeight="1" outlineLevel="2">
      <c r="A96" s="167"/>
      <c r="B96" s="168"/>
      <c r="C96" s="238" t="s">
        <v>330</v>
      </c>
      <c r="D96" s="238"/>
      <c r="E96" s="238"/>
      <c r="F96" s="238"/>
      <c r="G96" s="238"/>
      <c r="H96" s="164"/>
      <c r="I96" s="164"/>
      <c r="J96" s="164"/>
      <c r="K96" s="164"/>
      <c r="L96" s="164"/>
      <c r="M96" s="164"/>
      <c r="N96" s="165"/>
      <c r="O96" s="165"/>
      <c r="P96" s="165"/>
      <c r="Q96" s="165"/>
      <c r="R96" s="164"/>
      <c r="S96" s="164"/>
      <c r="T96" s="164"/>
      <c r="U96" s="164"/>
      <c r="V96" s="164"/>
      <c r="W96" s="164"/>
      <c r="X96" s="164"/>
      <c r="Y96" s="164"/>
      <c r="Z96" s="166"/>
      <c r="AA96" s="166"/>
      <c r="AB96" s="166"/>
      <c r="AC96" s="166"/>
      <c r="AD96" s="166"/>
      <c r="AE96" s="166"/>
      <c r="AF96" s="166"/>
      <c r="AG96" s="166" t="s">
        <v>202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22.5" outlineLevel="1">
      <c r="A97" s="156">
        <v>34</v>
      </c>
      <c r="B97" s="157" t="s">
        <v>333</v>
      </c>
      <c r="C97" s="158" t="s">
        <v>334</v>
      </c>
      <c r="D97" s="159" t="s">
        <v>295</v>
      </c>
      <c r="E97" s="160">
        <v>19</v>
      </c>
      <c r="F97" s="161"/>
      <c r="G97" s="162">
        <f>ROUND(E97*F97,2)</f>
        <v>0</v>
      </c>
      <c r="H97" s="163">
        <v>0</v>
      </c>
      <c r="I97" s="164">
        <f>ROUND(E97*H97,2)</f>
        <v>0</v>
      </c>
      <c r="J97" s="163">
        <v>50.8</v>
      </c>
      <c r="K97" s="164">
        <f>ROUND(E97*J97,2)</f>
        <v>965.2</v>
      </c>
      <c r="L97" s="164">
        <v>21</v>
      </c>
      <c r="M97" s="164">
        <f>G97*(1+L97/100)</f>
        <v>0</v>
      </c>
      <c r="N97" s="165">
        <v>0</v>
      </c>
      <c r="O97" s="165">
        <f>ROUND(E97*N97,2)</f>
        <v>0</v>
      </c>
      <c r="P97" s="165">
        <v>0.0026300000000000004</v>
      </c>
      <c r="Q97" s="165">
        <f>ROUND(E97*P97,2)</f>
        <v>0.05</v>
      </c>
      <c r="R97" s="164"/>
      <c r="S97" s="164" t="s">
        <v>196</v>
      </c>
      <c r="T97" s="164" t="s">
        <v>196</v>
      </c>
      <c r="U97" s="164">
        <v>0.114</v>
      </c>
      <c r="V97" s="164">
        <f>ROUND(E97*U97,2)</f>
        <v>2.17</v>
      </c>
      <c r="W97" s="164"/>
      <c r="X97" s="164" t="s">
        <v>218</v>
      </c>
      <c r="Y97" s="164" t="s">
        <v>199</v>
      </c>
      <c r="Z97" s="166"/>
      <c r="AA97" s="166"/>
      <c r="AB97" s="166"/>
      <c r="AC97" s="166"/>
      <c r="AD97" s="166"/>
      <c r="AE97" s="166"/>
      <c r="AF97" s="166"/>
      <c r="AG97" s="166" t="s">
        <v>219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2">
      <c r="A98" s="167"/>
      <c r="B98" s="168"/>
      <c r="C98" s="185" t="s">
        <v>335</v>
      </c>
      <c r="D98" s="186"/>
      <c r="E98" s="187">
        <v>19</v>
      </c>
      <c r="F98" s="164"/>
      <c r="G98" s="164"/>
      <c r="H98" s="164"/>
      <c r="I98" s="164"/>
      <c r="J98" s="164"/>
      <c r="K98" s="164"/>
      <c r="L98" s="164"/>
      <c r="M98" s="164"/>
      <c r="N98" s="165"/>
      <c r="O98" s="165"/>
      <c r="P98" s="165"/>
      <c r="Q98" s="165"/>
      <c r="R98" s="164"/>
      <c r="S98" s="164"/>
      <c r="T98" s="164"/>
      <c r="U98" s="164"/>
      <c r="V98" s="164"/>
      <c r="W98" s="164"/>
      <c r="X98" s="164"/>
      <c r="Y98" s="164"/>
      <c r="Z98" s="166"/>
      <c r="AA98" s="166"/>
      <c r="AB98" s="166"/>
      <c r="AC98" s="166"/>
      <c r="AD98" s="166"/>
      <c r="AE98" s="166"/>
      <c r="AF98" s="166"/>
      <c r="AG98" s="166" t="s">
        <v>228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22.5" outlineLevel="1">
      <c r="A99" s="156">
        <v>35</v>
      </c>
      <c r="B99" s="157" t="s">
        <v>336</v>
      </c>
      <c r="C99" s="158" t="s">
        <v>337</v>
      </c>
      <c r="D99" s="159" t="s">
        <v>295</v>
      </c>
      <c r="E99" s="160">
        <v>23</v>
      </c>
      <c r="F99" s="161"/>
      <c r="G99" s="162">
        <f>ROUND(E99*F99,2)</f>
        <v>0</v>
      </c>
      <c r="H99" s="163">
        <v>144.71</v>
      </c>
      <c r="I99" s="164">
        <f>ROUND(E99*H99,2)</f>
        <v>3328.33</v>
      </c>
      <c r="J99" s="163">
        <v>180.29</v>
      </c>
      <c r="K99" s="164">
        <f>ROUND(E99*J99,2)</f>
        <v>4146.67</v>
      </c>
      <c r="L99" s="164">
        <v>21</v>
      </c>
      <c r="M99" s="164">
        <f>G99*(1+L99/100)</f>
        <v>0</v>
      </c>
      <c r="N99" s="165">
        <v>0.00034</v>
      </c>
      <c r="O99" s="165">
        <f>ROUND(E99*N99,2)</f>
        <v>0.01</v>
      </c>
      <c r="P99" s="165">
        <v>0</v>
      </c>
      <c r="Q99" s="165">
        <f>ROUND(E99*P99,2)</f>
        <v>0</v>
      </c>
      <c r="R99" s="164"/>
      <c r="S99" s="164" t="s">
        <v>196</v>
      </c>
      <c r="T99" s="164" t="s">
        <v>196</v>
      </c>
      <c r="U99" s="164">
        <v>0.32</v>
      </c>
      <c r="V99" s="164">
        <f>ROUND(E99*U99,2)</f>
        <v>7.36</v>
      </c>
      <c r="W99" s="164"/>
      <c r="X99" s="164" t="s">
        <v>218</v>
      </c>
      <c r="Y99" s="164" t="s">
        <v>199</v>
      </c>
      <c r="Z99" s="166"/>
      <c r="AA99" s="166"/>
      <c r="AB99" s="166"/>
      <c r="AC99" s="166"/>
      <c r="AD99" s="166"/>
      <c r="AE99" s="166"/>
      <c r="AF99" s="166"/>
      <c r="AG99" s="166" t="s">
        <v>219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12.4" customHeight="1" outlineLevel="2">
      <c r="A100" s="167"/>
      <c r="B100" s="168"/>
      <c r="C100" s="238" t="s">
        <v>338</v>
      </c>
      <c r="D100" s="238"/>
      <c r="E100" s="238"/>
      <c r="F100" s="238"/>
      <c r="G100" s="238"/>
      <c r="H100" s="164"/>
      <c r="I100" s="164"/>
      <c r="J100" s="164"/>
      <c r="K100" s="164"/>
      <c r="L100" s="164"/>
      <c r="M100" s="164"/>
      <c r="N100" s="165"/>
      <c r="O100" s="165"/>
      <c r="P100" s="165"/>
      <c r="Q100" s="165"/>
      <c r="R100" s="164"/>
      <c r="S100" s="164"/>
      <c r="T100" s="164"/>
      <c r="U100" s="164"/>
      <c r="V100" s="164"/>
      <c r="W100" s="164"/>
      <c r="X100" s="164"/>
      <c r="Y100" s="164"/>
      <c r="Z100" s="166"/>
      <c r="AA100" s="166"/>
      <c r="AB100" s="166"/>
      <c r="AC100" s="166"/>
      <c r="AD100" s="166"/>
      <c r="AE100" s="166"/>
      <c r="AF100" s="166"/>
      <c r="AG100" s="166" t="s">
        <v>202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2">
      <c r="A101" s="167"/>
      <c r="B101" s="168"/>
      <c r="C101" s="185" t="s">
        <v>339</v>
      </c>
      <c r="D101" s="186"/>
      <c r="E101" s="187">
        <v>23</v>
      </c>
      <c r="F101" s="164"/>
      <c r="G101" s="164"/>
      <c r="H101" s="164"/>
      <c r="I101" s="164"/>
      <c r="J101" s="164"/>
      <c r="K101" s="164"/>
      <c r="L101" s="164"/>
      <c r="M101" s="164"/>
      <c r="N101" s="165"/>
      <c r="O101" s="165"/>
      <c r="P101" s="165"/>
      <c r="Q101" s="165"/>
      <c r="R101" s="164"/>
      <c r="S101" s="164"/>
      <c r="T101" s="164"/>
      <c r="U101" s="164"/>
      <c r="V101" s="164"/>
      <c r="W101" s="164"/>
      <c r="X101" s="164"/>
      <c r="Y101" s="164"/>
      <c r="Z101" s="166"/>
      <c r="AA101" s="166"/>
      <c r="AB101" s="166"/>
      <c r="AC101" s="166"/>
      <c r="AD101" s="166"/>
      <c r="AE101" s="166"/>
      <c r="AF101" s="166"/>
      <c r="AG101" s="166" t="s">
        <v>228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22.5" outlineLevel="1">
      <c r="A102" s="156">
        <v>36</v>
      </c>
      <c r="B102" s="157" t="s">
        <v>340</v>
      </c>
      <c r="C102" s="158" t="s">
        <v>341</v>
      </c>
      <c r="D102" s="159" t="s">
        <v>295</v>
      </c>
      <c r="E102" s="160">
        <v>4</v>
      </c>
      <c r="F102" s="161"/>
      <c r="G102" s="162">
        <f>ROUND(E102*F102,2)</f>
        <v>0</v>
      </c>
      <c r="H102" s="163">
        <v>114.21</v>
      </c>
      <c r="I102" s="164">
        <f>ROUND(E102*H102,2)</f>
        <v>456.84</v>
      </c>
      <c r="J102" s="163">
        <v>180.29</v>
      </c>
      <c r="K102" s="164">
        <f>ROUND(E102*J102,2)</f>
        <v>721.16</v>
      </c>
      <c r="L102" s="164">
        <v>21</v>
      </c>
      <c r="M102" s="164">
        <f>G102*(1+L102/100)</f>
        <v>0</v>
      </c>
      <c r="N102" s="165">
        <v>0.00038</v>
      </c>
      <c r="O102" s="165">
        <f>ROUND(E102*N102,2)</f>
        <v>0</v>
      </c>
      <c r="P102" s="165">
        <v>0</v>
      </c>
      <c r="Q102" s="165">
        <f>ROUND(E102*P102,2)</f>
        <v>0</v>
      </c>
      <c r="R102" s="164"/>
      <c r="S102" s="164" t="s">
        <v>196</v>
      </c>
      <c r="T102" s="164" t="s">
        <v>196</v>
      </c>
      <c r="U102" s="164">
        <v>0.32</v>
      </c>
      <c r="V102" s="164">
        <f>ROUND(E102*U102,2)</f>
        <v>1.28</v>
      </c>
      <c r="W102" s="164"/>
      <c r="X102" s="164" t="s">
        <v>218</v>
      </c>
      <c r="Y102" s="164" t="s">
        <v>199</v>
      </c>
      <c r="Z102" s="166"/>
      <c r="AA102" s="166"/>
      <c r="AB102" s="166"/>
      <c r="AC102" s="166"/>
      <c r="AD102" s="166"/>
      <c r="AE102" s="166"/>
      <c r="AF102" s="166"/>
      <c r="AG102" s="166" t="s">
        <v>342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ht="12.4" customHeight="1" outlineLevel="2">
      <c r="A103" s="167"/>
      <c r="B103" s="168"/>
      <c r="C103" s="238" t="s">
        <v>338</v>
      </c>
      <c r="D103" s="238"/>
      <c r="E103" s="238"/>
      <c r="F103" s="238"/>
      <c r="G103" s="238"/>
      <c r="H103" s="164"/>
      <c r="I103" s="164"/>
      <c r="J103" s="164"/>
      <c r="K103" s="164"/>
      <c r="L103" s="164"/>
      <c r="M103" s="164"/>
      <c r="N103" s="165"/>
      <c r="O103" s="165"/>
      <c r="P103" s="165"/>
      <c r="Q103" s="165"/>
      <c r="R103" s="164"/>
      <c r="S103" s="164"/>
      <c r="T103" s="164"/>
      <c r="U103" s="164"/>
      <c r="V103" s="164"/>
      <c r="W103" s="164"/>
      <c r="X103" s="164"/>
      <c r="Y103" s="164"/>
      <c r="Z103" s="166"/>
      <c r="AA103" s="166"/>
      <c r="AB103" s="166"/>
      <c r="AC103" s="166"/>
      <c r="AD103" s="166"/>
      <c r="AE103" s="166"/>
      <c r="AF103" s="166"/>
      <c r="AG103" s="166" t="s">
        <v>202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12.75" outlineLevel="2">
      <c r="A104" s="167"/>
      <c r="B104" s="168"/>
      <c r="C104" s="185" t="s">
        <v>343</v>
      </c>
      <c r="D104" s="186"/>
      <c r="E104" s="187">
        <v>4</v>
      </c>
      <c r="F104" s="164"/>
      <c r="G104" s="164"/>
      <c r="H104" s="164"/>
      <c r="I104" s="164"/>
      <c r="J104" s="164"/>
      <c r="K104" s="164"/>
      <c r="L104" s="164"/>
      <c r="M104" s="164"/>
      <c r="N104" s="165"/>
      <c r="O104" s="165"/>
      <c r="P104" s="165"/>
      <c r="Q104" s="165"/>
      <c r="R104" s="164"/>
      <c r="S104" s="164"/>
      <c r="T104" s="164"/>
      <c r="U104" s="164"/>
      <c r="V104" s="164"/>
      <c r="W104" s="164"/>
      <c r="X104" s="164"/>
      <c r="Y104" s="164"/>
      <c r="Z104" s="166"/>
      <c r="AA104" s="166"/>
      <c r="AB104" s="166"/>
      <c r="AC104" s="166"/>
      <c r="AD104" s="166"/>
      <c r="AE104" s="166"/>
      <c r="AF104" s="166"/>
      <c r="AG104" s="166" t="s">
        <v>228</v>
      </c>
      <c r="AH104" s="166">
        <v>0</v>
      </c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22.5" outlineLevel="1">
      <c r="A105" s="156">
        <v>37</v>
      </c>
      <c r="B105" s="157" t="s">
        <v>344</v>
      </c>
      <c r="C105" s="158" t="s">
        <v>345</v>
      </c>
      <c r="D105" s="159" t="s">
        <v>295</v>
      </c>
      <c r="E105" s="160">
        <v>6</v>
      </c>
      <c r="F105" s="161"/>
      <c r="G105" s="162">
        <f>ROUND(E105*F105,2)</f>
        <v>0</v>
      </c>
      <c r="H105" s="163">
        <v>127.25</v>
      </c>
      <c r="I105" s="164">
        <f>ROUND(E105*H105,2)</f>
        <v>763.5</v>
      </c>
      <c r="J105" s="163">
        <v>202.25</v>
      </c>
      <c r="K105" s="164">
        <f>ROUND(E105*J105,2)</f>
        <v>1213.5</v>
      </c>
      <c r="L105" s="164">
        <v>21</v>
      </c>
      <c r="M105" s="164">
        <f>G105*(1+L105/100)</f>
        <v>0</v>
      </c>
      <c r="N105" s="165">
        <v>0.00047000000000000004</v>
      </c>
      <c r="O105" s="165">
        <f>ROUND(E105*N105,2)</f>
        <v>0</v>
      </c>
      <c r="P105" s="165">
        <v>0</v>
      </c>
      <c r="Q105" s="165">
        <f>ROUND(E105*P105,2)</f>
        <v>0</v>
      </c>
      <c r="R105" s="164"/>
      <c r="S105" s="164" t="s">
        <v>196</v>
      </c>
      <c r="T105" s="164" t="s">
        <v>196</v>
      </c>
      <c r="U105" s="164">
        <v>0.359</v>
      </c>
      <c r="V105" s="164">
        <f>ROUND(E105*U105,2)</f>
        <v>2.15</v>
      </c>
      <c r="W105" s="164"/>
      <c r="X105" s="164" t="s">
        <v>218</v>
      </c>
      <c r="Y105" s="164" t="s">
        <v>199</v>
      </c>
      <c r="Z105" s="166"/>
      <c r="AA105" s="166"/>
      <c r="AB105" s="166"/>
      <c r="AC105" s="166"/>
      <c r="AD105" s="166"/>
      <c r="AE105" s="166"/>
      <c r="AF105" s="166"/>
      <c r="AG105" s="166" t="s">
        <v>342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4" customHeight="1" outlineLevel="2">
      <c r="A106" s="167"/>
      <c r="B106" s="168"/>
      <c r="C106" s="238" t="s">
        <v>338</v>
      </c>
      <c r="D106" s="238"/>
      <c r="E106" s="238"/>
      <c r="F106" s="238"/>
      <c r="G106" s="238"/>
      <c r="H106" s="164"/>
      <c r="I106" s="164"/>
      <c r="J106" s="164"/>
      <c r="K106" s="164"/>
      <c r="L106" s="164"/>
      <c r="M106" s="164"/>
      <c r="N106" s="165"/>
      <c r="O106" s="165"/>
      <c r="P106" s="165"/>
      <c r="Q106" s="165"/>
      <c r="R106" s="164"/>
      <c r="S106" s="164"/>
      <c r="T106" s="164"/>
      <c r="U106" s="164"/>
      <c r="V106" s="164"/>
      <c r="W106" s="164"/>
      <c r="X106" s="164"/>
      <c r="Y106" s="164"/>
      <c r="Z106" s="166"/>
      <c r="AA106" s="166"/>
      <c r="AB106" s="166"/>
      <c r="AC106" s="166"/>
      <c r="AD106" s="166"/>
      <c r="AE106" s="166"/>
      <c r="AF106" s="166"/>
      <c r="AG106" s="166" t="s">
        <v>202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12.75" outlineLevel="2">
      <c r="A107" s="167"/>
      <c r="B107" s="168"/>
      <c r="C107" s="185" t="s">
        <v>346</v>
      </c>
      <c r="D107" s="186"/>
      <c r="E107" s="187">
        <v>6</v>
      </c>
      <c r="F107" s="164"/>
      <c r="G107" s="164"/>
      <c r="H107" s="164"/>
      <c r="I107" s="164"/>
      <c r="J107" s="164"/>
      <c r="K107" s="164"/>
      <c r="L107" s="164"/>
      <c r="M107" s="164"/>
      <c r="N107" s="165"/>
      <c r="O107" s="165"/>
      <c r="P107" s="165"/>
      <c r="Q107" s="165"/>
      <c r="R107" s="164"/>
      <c r="S107" s="164"/>
      <c r="T107" s="164"/>
      <c r="U107" s="164"/>
      <c r="V107" s="164"/>
      <c r="W107" s="164"/>
      <c r="X107" s="164"/>
      <c r="Y107" s="164"/>
      <c r="Z107" s="166"/>
      <c r="AA107" s="166"/>
      <c r="AB107" s="166"/>
      <c r="AC107" s="166"/>
      <c r="AD107" s="166"/>
      <c r="AE107" s="166"/>
      <c r="AF107" s="166"/>
      <c r="AG107" s="166" t="s">
        <v>228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22.5" outlineLevel="1">
      <c r="A108" s="156">
        <v>38</v>
      </c>
      <c r="B108" s="157" t="s">
        <v>347</v>
      </c>
      <c r="C108" s="158" t="s">
        <v>348</v>
      </c>
      <c r="D108" s="159" t="s">
        <v>295</v>
      </c>
      <c r="E108" s="160">
        <v>5.5</v>
      </c>
      <c r="F108" s="161"/>
      <c r="G108" s="162">
        <f>ROUND(E108*F108,2)</f>
        <v>0</v>
      </c>
      <c r="H108" s="163">
        <v>387.12</v>
      </c>
      <c r="I108" s="164">
        <f>ROUND(E108*H108,2)</f>
        <v>2129.16</v>
      </c>
      <c r="J108" s="163">
        <v>660.88</v>
      </c>
      <c r="K108" s="164">
        <f>ROUND(E108*J108,2)</f>
        <v>3634.84</v>
      </c>
      <c r="L108" s="164">
        <v>21</v>
      </c>
      <c r="M108" s="164">
        <f>G108*(1+L108/100)</f>
        <v>0</v>
      </c>
      <c r="N108" s="165">
        <v>0.00152</v>
      </c>
      <c r="O108" s="165">
        <f>ROUND(E108*N108,2)</f>
        <v>0.01</v>
      </c>
      <c r="P108" s="165">
        <v>0</v>
      </c>
      <c r="Q108" s="165">
        <f>ROUND(E108*P108,2)</f>
        <v>0</v>
      </c>
      <c r="R108" s="164"/>
      <c r="S108" s="164" t="s">
        <v>196</v>
      </c>
      <c r="T108" s="164" t="s">
        <v>196</v>
      </c>
      <c r="U108" s="164">
        <v>1.173</v>
      </c>
      <c r="V108" s="164">
        <f>ROUND(E108*U108,2)</f>
        <v>6.45</v>
      </c>
      <c r="W108" s="164"/>
      <c r="X108" s="164" t="s">
        <v>218</v>
      </c>
      <c r="Y108" s="164" t="s">
        <v>199</v>
      </c>
      <c r="Z108" s="166"/>
      <c r="AA108" s="166"/>
      <c r="AB108" s="166"/>
      <c r="AC108" s="166"/>
      <c r="AD108" s="166"/>
      <c r="AE108" s="166"/>
      <c r="AF108" s="166"/>
      <c r="AG108" s="166" t="s">
        <v>342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4" customHeight="1" outlineLevel="2">
      <c r="A109" s="167"/>
      <c r="B109" s="168"/>
      <c r="C109" s="238" t="s">
        <v>338</v>
      </c>
      <c r="D109" s="238"/>
      <c r="E109" s="238"/>
      <c r="F109" s="238"/>
      <c r="G109" s="238"/>
      <c r="H109" s="164"/>
      <c r="I109" s="164"/>
      <c r="J109" s="164"/>
      <c r="K109" s="164"/>
      <c r="L109" s="164"/>
      <c r="M109" s="164"/>
      <c r="N109" s="165"/>
      <c r="O109" s="165"/>
      <c r="P109" s="165"/>
      <c r="Q109" s="165"/>
      <c r="R109" s="164"/>
      <c r="S109" s="164"/>
      <c r="T109" s="164"/>
      <c r="U109" s="164"/>
      <c r="V109" s="164"/>
      <c r="W109" s="164"/>
      <c r="X109" s="164"/>
      <c r="Y109" s="164"/>
      <c r="Z109" s="166"/>
      <c r="AA109" s="166"/>
      <c r="AB109" s="166"/>
      <c r="AC109" s="166"/>
      <c r="AD109" s="166"/>
      <c r="AE109" s="166"/>
      <c r="AF109" s="166"/>
      <c r="AG109" s="166" t="s">
        <v>202</v>
      </c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12.75" outlineLevel="2">
      <c r="A110" s="167"/>
      <c r="B110" s="168"/>
      <c r="C110" s="185" t="s">
        <v>349</v>
      </c>
      <c r="D110" s="186"/>
      <c r="E110" s="187">
        <v>5.5</v>
      </c>
      <c r="F110" s="164"/>
      <c r="G110" s="164"/>
      <c r="H110" s="164"/>
      <c r="I110" s="164"/>
      <c r="J110" s="164"/>
      <c r="K110" s="164"/>
      <c r="L110" s="164"/>
      <c r="M110" s="164"/>
      <c r="N110" s="165"/>
      <c r="O110" s="165"/>
      <c r="P110" s="165"/>
      <c r="Q110" s="165"/>
      <c r="R110" s="164"/>
      <c r="S110" s="164"/>
      <c r="T110" s="164"/>
      <c r="U110" s="164"/>
      <c r="V110" s="164"/>
      <c r="W110" s="164"/>
      <c r="X110" s="164"/>
      <c r="Y110" s="164"/>
      <c r="Z110" s="166"/>
      <c r="AA110" s="166"/>
      <c r="AB110" s="166"/>
      <c r="AC110" s="166"/>
      <c r="AD110" s="166"/>
      <c r="AE110" s="166"/>
      <c r="AF110" s="166"/>
      <c r="AG110" s="166" t="s">
        <v>228</v>
      </c>
      <c r="AH110" s="166">
        <v>0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22.5" outlineLevel="1">
      <c r="A111" s="156">
        <v>39</v>
      </c>
      <c r="B111" s="157" t="s">
        <v>350</v>
      </c>
      <c r="C111" s="158" t="s">
        <v>351</v>
      </c>
      <c r="D111" s="159" t="s">
        <v>295</v>
      </c>
      <c r="E111" s="160">
        <v>4</v>
      </c>
      <c r="F111" s="161"/>
      <c r="G111" s="162">
        <f>ROUND(E111*F111,2)</f>
        <v>0</v>
      </c>
      <c r="H111" s="163">
        <v>230.58</v>
      </c>
      <c r="I111" s="164">
        <f>ROUND(E111*H111,2)</f>
        <v>922.32</v>
      </c>
      <c r="J111" s="163">
        <v>297.42</v>
      </c>
      <c r="K111" s="164">
        <f>ROUND(E111*J111,2)</f>
        <v>1189.68</v>
      </c>
      <c r="L111" s="164">
        <v>21</v>
      </c>
      <c r="M111" s="164">
        <f>G111*(1+L111/100)</f>
        <v>0</v>
      </c>
      <c r="N111" s="165">
        <v>0.0005200000000000001</v>
      </c>
      <c r="O111" s="165">
        <f>ROUND(E111*N111,2)</f>
        <v>0</v>
      </c>
      <c r="P111" s="165">
        <v>0</v>
      </c>
      <c r="Q111" s="165">
        <f>ROUND(E111*P111,2)</f>
        <v>0</v>
      </c>
      <c r="R111" s="164"/>
      <c r="S111" s="164" t="s">
        <v>196</v>
      </c>
      <c r="T111" s="164" t="s">
        <v>196</v>
      </c>
      <c r="U111" s="164">
        <v>0.529</v>
      </c>
      <c r="V111" s="164">
        <f>ROUND(E111*U111,2)</f>
        <v>2.12</v>
      </c>
      <c r="W111" s="164"/>
      <c r="X111" s="164" t="s">
        <v>218</v>
      </c>
      <c r="Y111" s="164" t="s">
        <v>199</v>
      </c>
      <c r="Z111" s="166"/>
      <c r="AA111" s="166"/>
      <c r="AB111" s="166"/>
      <c r="AC111" s="166"/>
      <c r="AD111" s="166"/>
      <c r="AE111" s="166"/>
      <c r="AF111" s="166"/>
      <c r="AG111" s="166" t="s">
        <v>342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customHeight="1" outlineLevel="2">
      <c r="A112" s="167"/>
      <c r="B112" s="168"/>
      <c r="C112" s="238" t="s">
        <v>352</v>
      </c>
      <c r="D112" s="238"/>
      <c r="E112" s="238"/>
      <c r="F112" s="238"/>
      <c r="G112" s="238"/>
      <c r="H112" s="164"/>
      <c r="I112" s="164"/>
      <c r="J112" s="164"/>
      <c r="K112" s="164"/>
      <c r="L112" s="164"/>
      <c r="M112" s="164"/>
      <c r="N112" s="165"/>
      <c r="O112" s="165"/>
      <c r="P112" s="165"/>
      <c r="Q112" s="165"/>
      <c r="R112" s="164"/>
      <c r="S112" s="164"/>
      <c r="T112" s="164"/>
      <c r="U112" s="164"/>
      <c r="V112" s="164"/>
      <c r="W112" s="164"/>
      <c r="X112" s="164"/>
      <c r="Y112" s="164"/>
      <c r="Z112" s="166"/>
      <c r="AA112" s="166"/>
      <c r="AB112" s="166"/>
      <c r="AC112" s="166"/>
      <c r="AD112" s="166"/>
      <c r="AE112" s="166"/>
      <c r="AF112" s="166"/>
      <c r="AG112" s="166" t="s">
        <v>202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12.75" customHeight="1" outlineLevel="3">
      <c r="A113" s="167"/>
      <c r="B113" s="168"/>
      <c r="C113" s="232" t="s">
        <v>353</v>
      </c>
      <c r="D113" s="232"/>
      <c r="E113" s="232"/>
      <c r="F113" s="232"/>
      <c r="G113" s="232"/>
      <c r="H113" s="164"/>
      <c r="I113" s="164"/>
      <c r="J113" s="164"/>
      <c r="K113" s="164"/>
      <c r="L113" s="164"/>
      <c r="M113" s="164"/>
      <c r="N113" s="165"/>
      <c r="O113" s="165"/>
      <c r="P113" s="165"/>
      <c r="Q113" s="165"/>
      <c r="R113" s="164"/>
      <c r="S113" s="164"/>
      <c r="T113" s="164"/>
      <c r="U113" s="164"/>
      <c r="V113" s="164"/>
      <c r="W113" s="164"/>
      <c r="X113" s="164"/>
      <c r="Y113" s="164"/>
      <c r="Z113" s="166"/>
      <c r="AA113" s="166"/>
      <c r="AB113" s="166"/>
      <c r="AC113" s="166"/>
      <c r="AD113" s="166"/>
      <c r="AE113" s="166"/>
      <c r="AF113" s="166"/>
      <c r="AG113" s="166" t="s">
        <v>202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12.75" outlineLevel="2">
      <c r="A114" s="167"/>
      <c r="B114" s="168"/>
      <c r="C114" s="185" t="s">
        <v>354</v>
      </c>
      <c r="D114" s="186"/>
      <c r="E114" s="187">
        <v>4</v>
      </c>
      <c r="F114" s="164"/>
      <c r="G114" s="164"/>
      <c r="H114" s="164"/>
      <c r="I114" s="164"/>
      <c r="J114" s="164"/>
      <c r="K114" s="164"/>
      <c r="L114" s="164"/>
      <c r="M114" s="164"/>
      <c r="N114" s="165"/>
      <c r="O114" s="165"/>
      <c r="P114" s="165"/>
      <c r="Q114" s="165"/>
      <c r="R114" s="164"/>
      <c r="S114" s="164"/>
      <c r="T114" s="164"/>
      <c r="U114" s="164"/>
      <c r="V114" s="164"/>
      <c r="W114" s="164"/>
      <c r="X114" s="164"/>
      <c r="Y114" s="164"/>
      <c r="Z114" s="166"/>
      <c r="AA114" s="166"/>
      <c r="AB114" s="166"/>
      <c r="AC114" s="166"/>
      <c r="AD114" s="166"/>
      <c r="AE114" s="166"/>
      <c r="AF114" s="166"/>
      <c r="AG114" s="166" t="s">
        <v>228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22.5" outlineLevel="1">
      <c r="A115" s="156">
        <v>40</v>
      </c>
      <c r="B115" s="157" t="s">
        <v>355</v>
      </c>
      <c r="C115" s="158" t="s">
        <v>356</v>
      </c>
      <c r="D115" s="159" t="s">
        <v>295</v>
      </c>
      <c r="E115" s="160">
        <v>16.5</v>
      </c>
      <c r="F115" s="161"/>
      <c r="G115" s="162">
        <f>ROUND(E115*F115,2)</f>
        <v>0</v>
      </c>
      <c r="H115" s="163">
        <v>409.58</v>
      </c>
      <c r="I115" s="164">
        <f>ROUND(E115*H115,2)</f>
        <v>6758.07</v>
      </c>
      <c r="J115" s="163">
        <v>448.42</v>
      </c>
      <c r="K115" s="164">
        <f>ROUND(E115*J115,2)</f>
        <v>7398.93</v>
      </c>
      <c r="L115" s="164">
        <v>21</v>
      </c>
      <c r="M115" s="164">
        <f>G115*(1+L115/100)</f>
        <v>0</v>
      </c>
      <c r="N115" s="165">
        <v>0.0013100000000000002</v>
      </c>
      <c r="O115" s="165">
        <f>ROUND(E115*N115,2)</f>
        <v>0.02</v>
      </c>
      <c r="P115" s="165">
        <v>0</v>
      </c>
      <c r="Q115" s="165">
        <f>ROUND(E115*P115,2)</f>
        <v>0</v>
      </c>
      <c r="R115" s="164"/>
      <c r="S115" s="164" t="s">
        <v>196</v>
      </c>
      <c r="T115" s="164" t="s">
        <v>196</v>
      </c>
      <c r="U115" s="164">
        <v>0.797</v>
      </c>
      <c r="V115" s="164">
        <f>ROUND(E115*U115,2)</f>
        <v>13.15</v>
      </c>
      <c r="W115" s="164"/>
      <c r="X115" s="164" t="s">
        <v>218</v>
      </c>
      <c r="Y115" s="164" t="s">
        <v>199</v>
      </c>
      <c r="Z115" s="166"/>
      <c r="AA115" s="166"/>
      <c r="AB115" s="166"/>
      <c r="AC115" s="166"/>
      <c r="AD115" s="166"/>
      <c r="AE115" s="166"/>
      <c r="AF115" s="166"/>
      <c r="AG115" s="166" t="s">
        <v>342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12.75" customHeight="1" outlineLevel="2">
      <c r="A116" s="167"/>
      <c r="B116" s="168"/>
      <c r="C116" s="238" t="s">
        <v>352</v>
      </c>
      <c r="D116" s="238"/>
      <c r="E116" s="238"/>
      <c r="F116" s="238"/>
      <c r="G116" s="238"/>
      <c r="H116" s="164"/>
      <c r="I116" s="164"/>
      <c r="J116" s="164"/>
      <c r="K116" s="164"/>
      <c r="L116" s="164"/>
      <c r="M116" s="164"/>
      <c r="N116" s="165"/>
      <c r="O116" s="165"/>
      <c r="P116" s="165"/>
      <c r="Q116" s="165"/>
      <c r="R116" s="164"/>
      <c r="S116" s="164"/>
      <c r="T116" s="164"/>
      <c r="U116" s="164"/>
      <c r="V116" s="164"/>
      <c r="W116" s="164"/>
      <c r="X116" s="164"/>
      <c r="Y116" s="164"/>
      <c r="Z116" s="166"/>
      <c r="AA116" s="166"/>
      <c r="AB116" s="166"/>
      <c r="AC116" s="166"/>
      <c r="AD116" s="166"/>
      <c r="AE116" s="166"/>
      <c r="AF116" s="166"/>
      <c r="AG116" s="166" t="s">
        <v>202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customHeight="1" outlineLevel="3">
      <c r="A117" s="167"/>
      <c r="B117" s="168"/>
      <c r="C117" s="232" t="s">
        <v>353</v>
      </c>
      <c r="D117" s="232"/>
      <c r="E117" s="232"/>
      <c r="F117" s="232"/>
      <c r="G117" s="232"/>
      <c r="H117" s="164"/>
      <c r="I117" s="164"/>
      <c r="J117" s="164"/>
      <c r="K117" s="164"/>
      <c r="L117" s="164"/>
      <c r="M117" s="164"/>
      <c r="N117" s="165"/>
      <c r="O117" s="165"/>
      <c r="P117" s="165"/>
      <c r="Q117" s="165"/>
      <c r="R117" s="164"/>
      <c r="S117" s="164"/>
      <c r="T117" s="164"/>
      <c r="U117" s="164"/>
      <c r="V117" s="164"/>
      <c r="W117" s="164"/>
      <c r="X117" s="164"/>
      <c r="Y117" s="164"/>
      <c r="Z117" s="166"/>
      <c r="AA117" s="166"/>
      <c r="AB117" s="166"/>
      <c r="AC117" s="166"/>
      <c r="AD117" s="166"/>
      <c r="AE117" s="166"/>
      <c r="AF117" s="166"/>
      <c r="AG117" s="166" t="s">
        <v>202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2">
      <c r="A118" s="167"/>
      <c r="B118" s="168"/>
      <c r="C118" s="185" t="s">
        <v>357</v>
      </c>
      <c r="D118" s="186"/>
      <c r="E118" s="187">
        <v>16.5</v>
      </c>
      <c r="F118" s="164"/>
      <c r="G118" s="164"/>
      <c r="H118" s="164"/>
      <c r="I118" s="164"/>
      <c r="J118" s="164"/>
      <c r="K118" s="164"/>
      <c r="L118" s="164"/>
      <c r="M118" s="164"/>
      <c r="N118" s="165"/>
      <c r="O118" s="165"/>
      <c r="P118" s="165"/>
      <c r="Q118" s="165"/>
      <c r="R118" s="164"/>
      <c r="S118" s="164"/>
      <c r="T118" s="164"/>
      <c r="U118" s="164"/>
      <c r="V118" s="164"/>
      <c r="W118" s="164"/>
      <c r="X118" s="164"/>
      <c r="Y118" s="164"/>
      <c r="Z118" s="166"/>
      <c r="AA118" s="166"/>
      <c r="AB118" s="166"/>
      <c r="AC118" s="166"/>
      <c r="AD118" s="166"/>
      <c r="AE118" s="166"/>
      <c r="AF118" s="166"/>
      <c r="AG118" s="166" t="s">
        <v>228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22.5" outlineLevel="1">
      <c r="A119" s="156">
        <v>41</v>
      </c>
      <c r="B119" s="157" t="s">
        <v>358</v>
      </c>
      <c r="C119" s="158" t="s">
        <v>359</v>
      </c>
      <c r="D119" s="159" t="s">
        <v>295</v>
      </c>
      <c r="E119" s="160">
        <v>7</v>
      </c>
      <c r="F119" s="161"/>
      <c r="G119" s="162">
        <f>ROUND(E119*F119,2)</f>
        <v>0</v>
      </c>
      <c r="H119" s="163">
        <v>379.58</v>
      </c>
      <c r="I119" s="164">
        <f>ROUND(E119*H119,2)</f>
        <v>2657.06</v>
      </c>
      <c r="J119" s="163">
        <v>448.42</v>
      </c>
      <c r="K119" s="164">
        <f>ROUND(E119*J119,2)</f>
        <v>3138.94</v>
      </c>
      <c r="L119" s="164">
        <v>21</v>
      </c>
      <c r="M119" s="164">
        <f>G119*(1+L119/100)</f>
        <v>0</v>
      </c>
      <c r="N119" s="165">
        <v>0.0017100000000000001</v>
      </c>
      <c r="O119" s="165">
        <f>ROUND(E119*N119,2)</f>
        <v>0.01</v>
      </c>
      <c r="P119" s="165">
        <v>0</v>
      </c>
      <c r="Q119" s="165">
        <f>ROUND(E119*P119,2)</f>
        <v>0</v>
      </c>
      <c r="R119" s="164"/>
      <c r="S119" s="164" t="s">
        <v>196</v>
      </c>
      <c r="T119" s="164" t="s">
        <v>196</v>
      </c>
      <c r="U119" s="164">
        <v>0.797</v>
      </c>
      <c r="V119" s="164">
        <f>ROUND(E119*U119,2)</f>
        <v>5.58</v>
      </c>
      <c r="W119" s="164"/>
      <c r="X119" s="164" t="s">
        <v>218</v>
      </c>
      <c r="Y119" s="164" t="s">
        <v>199</v>
      </c>
      <c r="Z119" s="166"/>
      <c r="AA119" s="166"/>
      <c r="AB119" s="166"/>
      <c r="AC119" s="166"/>
      <c r="AD119" s="166"/>
      <c r="AE119" s="166"/>
      <c r="AF119" s="166"/>
      <c r="AG119" s="166" t="s">
        <v>342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75" outlineLevel="2">
      <c r="A120" s="167"/>
      <c r="B120" s="168"/>
      <c r="C120" s="185" t="s">
        <v>360</v>
      </c>
      <c r="D120" s="186"/>
      <c r="E120" s="187">
        <v>7</v>
      </c>
      <c r="F120" s="164"/>
      <c r="G120" s="164"/>
      <c r="H120" s="164"/>
      <c r="I120" s="164"/>
      <c r="J120" s="164"/>
      <c r="K120" s="164"/>
      <c r="L120" s="164"/>
      <c r="M120" s="164"/>
      <c r="N120" s="165"/>
      <c r="O120" s="165"/>
      <c r="P120" s="165"/>
      <c r="Q120" s="165"/>
      <c r="R120" s="164"/>
      <c r="S120" s="164"/>
      <c r="T120" s="164"/>
      <c r="U120" s="164"/>
      <c r="V120" s="164"/>
      <c r="W120" s="164"/>
      <c r="X120" s="164"/>
      <c r="Y120" s="164"/>
      <c r="Z120" s="166"/>
      <c r="AA120" s="166"/>
      <c r="AB120" s="166"/>
      <c r="AC120" s="166"/>
      <c r="AD120" s="166"/>
      <c r="AE120" s="166"/>
      <c r="AF120" s="166"/>
      <c r="AG120" s="166" t="s">
        <v>228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22.5" outlineLevel="1">
      <c r="A121" s="156">
        <v>42</v>
      </c>
      <c r="B121" s="157" t="s">
        <v>361</v>
      </c>
      <c r="C121" s="158" t="s">
        <v>362</v>
      </c>
      <c r="D121" s="159" t="s">
        <v>295</v>
      </c>
      <c r="E121" s="160">
        <v>2</v>
      </c>
      <c r="F121" s="161"/>
      <c r="G121" s="162">
        <f>ROUND(E121*F121,2)</f>
        <v>0</v>
      </c>
      <c r="H121" s="163">
        <v>488.27</v>
      </c>
      <c r="I121" s="164">
        <f>ROUND(E121*H121,2)</f>
        <v>976.54</v>
      </c>
      <c r="J121" s="163">
        <v>415.73</v>
      </c>
      <c r="K121" s="164">
        <f>ROUND(E121*J121,2)</f>
        <v>831.46</v>
      </c>
      <c r="L121" s="164">
        <v>21</v>
      </c>
      <c r="M121" s="164">
        <f>G121*(1+L121/100)</f>
        <v>0</v>
      </c>
      <c r="N121" s="165">
        <v>0.00198</v>
      </c>
      <c r="O121" s="165">
        <f>ROUND(E121*N121,2)</f>
        <v>0</v>
      </c>
      <c r="P121" s="165">
        <v>0</v>
      </c>
      <c r="Q121" s="165">
        <f>ROUND(E121*P121,2)</f>
        <v>0</v>
      </c>
      <c r="R121" s="164"/>
      <c r="S121" s="164" t="s">
        <v>196</v>
      </c>
      <c r="T121" s="164" t="s">
        <v>196</v>
      </c>
      <c r="U121" s="164">
        <v>0.739</v>
      </c>
      <c r="V121" s="164">
        <f>ROUND(E121*U121,2)</f>
        <v>1.48</v>
      </c>
      <c r="W121" s="164"/>
      <c r="X121" s="164" t="s">
        <v>218</v>
      </c>
      <c r="Y121" s="164" t="s">
        <v>199</v>
      </c>
      <c r="Z121" s="166"/>
      <c r="AA121" s="166"/>
      <c r="AB121" s="166"/>
      <c r="AC121" s="166"/>
      <c r="AD121" s="166"/>
      <c r="AE121" s="166"/>
      <c r="AF121" s="166"/>
      <c r="AG121" s="166" t="s">
        <v>342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12.75" customHeight="1" outlineLevel="2">
      <c r="A122" s="167"/>
      <c r="B122" s="168"/>
      <c r="C122" s="238" t="s">
        <v>352</v>
      </c>
      <c r="D122" s="238"/>
      <c r="E122" s="238"/>
      <c r="F122" s="238"/>
      <c r="G122" s="238"/>
      <c r="H122" s="164"/>
      <c r="I122" s="164"/>
      <c r="J122" s="164"/>
      <c r="K122" s="164"/>
      <c r="L122" s="164"/>
      <c r="M122" s="164"/>
      <c r="N122" s="165"/>
      <c r="O122" s="165"/>
      <c r="P122" s="165"/>
      <c r="Q122" s="165"/>
      <c r="R122" s="164"/>
      <c r="S122" s="164"/>
      <c r="T122" s="164"/>
      <c r="U122" s="164"/>
      <c r="V122" s="164"/>
      <c r="W122" s="164"/>
      <c r="X122" s="164"/>
      <c r="Y122" s="164"/>
      <c r="Z122" s="166"/>
      <c r="AA122" s="166"/>
      <c r="AB122" s="166"/>
      <c r="AC122" s="166"/>
      <c r="AD122" s="166"/>
      <c r="AE122" s="166"/>
      <c r="AF122" s="166"/>
      <c r="AG122" s="166" t="s">
        <v>202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4" customHeight="1" outlineLevel="3">
      <c r="A123" s="167"/>
      <c r="B123" s="168"/>
      <c r="C123" s="232" t="s">
        <v>353</v>
      </c>
      <c r="D123" s="232"/>
      <c r="E123" s="232"/>
      <c r="F123" s="232"/>
      <c r="G123" s="232"/>
      <c r="H123" s="164"/>
      <c r="I123" s="164"/>
      <c r="J123" s="164"/>
      <c r="K123" s="164"/>
      <c r="L123" s="164"/>
      <c r="M123" s="164"/>
      <c r="N123" s="165"/>
      <c r="O123" s="165"/>
      <c r="P123" s="165"/>
      <c r="Q123" s="165"/>
      <c r="R123" s="164"/>
      <c r="S123" s="164"/>
      <c r="T123" s="164"/>
      <c r="U123" s="164"/>
      <c r="V123" s="164"/>
      <c r="W123" s="164"/>
      <c r="X123" s="164"/>
      <c r="Y123" s="164"/>
      <c r="Z123" s="166"/>
      <c r="AA123" s="166"/>
      <c r="AB123" s="166"/>
      <c r="AC123" s="166"/>
      <c r="AD123" s="166"/>
      <c r="AE123" s="166"/>
      <c r="AF123" s="166"/>
      <c r="AG123" s="166" t="s">
        <v>202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2">
      <c r="A124" s="167"/>
      <c r="B124" s="168"/>
      <c r="C124" s="185" t="s">
        <v>363</v>
      </c>
      <c r="D124" s="186"/>
      <c r="E124" s="187">
        <v>2</v>
      </c>
      <c r="F124" s="164"/>
      <c r="G124" s="164"/>
      <c r="H124" s="164"/>
      <c r="I124" s="164"/>
      <c r="J124" s="164"/>
      <c r="K124" s="164"/>
      <c r="L124" s="164"/>
      <c r="M124" s="164"/>
      <c r="N124" s="165"/>
      <c r="O124" s="165"/>
      <c r="P124" s="165"/>
      <c r="Q124" s="165"/>
      <c r="R124" s="164"/>
      <c r="S124" s="164"/>
      <c r="T124" s="164"/>
      <c r="U124" s="164"/>
      <c r="V124" s="164"/>
      <c r="W124" s="164"/>
      <c r="X124" s="164"/>
      <c r="Y124" s="164"/>
      <c r="Z124" s="166"/>
      <c r="AA124" s="166"/>
      <c r="AB124" s="166"/>
      <c r="AC124" s="166"/>
      <c r="AD124" s="166"/>
      <c r="AE124" s="166"/>
      <c r="AF124" s="166"/>
      <c r="AG124" s="166" t="s">
        <v>228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22.5" outlineLevel="1">
      <c r="A125" s="156">
        <v>43</v>
      </c>
      <c r="B125" s="157" t="s">
        <v>364</v>
      </c>
      <c r="C125" s="158" t="s">
        <v>365</v>
      </c>
      <c r="D125" s="159" t="s">
        <v>295</v>
      </c>
      <c r="E125" s="160">
        <v>20.5</v>
      </c>
      <c r="F125" s="161"/>
      <c r="G125" s="162">
        <f>ROUND(E125*F125,2)</f>
        <v>0</v>
      </c>
      <c r="H125" s="163">
        <v>439.28</v>
      </c>
      <c r="I125" s="164">
        <f>ROUND(E125*H125,2)</f>
        <v>9005.24</v>
      </c>
      <c r="J125" s="163">
        <v>450.72</v>
      </c>
      <c r="K125" s="164">
        <f>ROUND(E125*J125,2)</f>
        <v>9239.76</v>
      </c>
      <c r="L125" s="164">
        <v>21</v>
      </c>
      <c r="M125" s="164">
        <f>G125*(1+L125/100)</f>
        <v>0</v>
      </c>
      <c r="N125" s="165">
        <v>0.0021000000000000003</v>
      </c>
      <c r="O125" s="165">
        <f>ROUND(E125*N125,2)</f>
        <v>0.04</v>
      </c>
      <c r="P125" s="165">
        <v>0</v>
      </c>
      <c r="Q125" s="165">
        <f>ROUND(E125*P125,2)</f>
        <v>0</v>
      </c>
      <c r="R125" s="164"/>
      <c r="S125" s="164" t="s">
        <v>196</v>
      </c>
      <c r="T125" s="164" t="s">
        <v>196</v>
      </c>
      <c r="U125" s="164">
        <v>0.8</v>
      </c>
      <c r="V125" s="164">
        <f>ROUND(E125*U125,2)</f>
        <v>16.4</v>
      </c>
      <c r="W125" s="164"/>
      <c r="X125" s="164" t="s">
        <v>218</v>
      </c>
      <c r="Y125" s="164" t="s">
        <v>199</v>
      </c>
      <c r="Z125" s="166"/>
      <c r="AA125" s="166"/>
      <c r="AB125" s="166"/>
      <c r="AC125" s="166"/>
      <c r="AD125" s="166"/>
      <c r="AE125" s="166"/>
      <c r="AF125" s="166"/>
      <c r="AG125" s="166" t="s">
        <v>219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12.75" outlineLevel="2">
      <c r="A126" s="167"/>
      <c r="B126" s="168"/>
      <c r="C126" s="185" t="s">
        <v>366</v>
      </c>
      <c r="D126" s="186"/>
      <c r="E126" s="187">
        <v>20.5</v>
      </c>
      <c r="F126" s="164"/>
      <c r="G126" s="164"/>
      <c r="H126" s="164"/>
      <c r="I126" s="164"/>
      <c r="J126" s="164"/>
      <c r="K126" s="164"/>
      <c r="L126" s="164"/>
      <c r="M126" s="164"/>
      <c r="N126" s="165"/>
      <c r="O126" s="165"/>
      <c r="P126" s="165"/>
      <c r="Q126" s="165"/>
      <c r="R126" s="164"/>
      <c r="S126" s="164"/>
      <c r="T126" s="164"/>
      <c r="U126" s="164"/>
      <c r="V126" s="164"/>
      <c r="W126" s="164"/>
      <c r="X126" s="164"/>
      <c r="Y126" s="164"/>
      <c r="Z126" s="166"/>
      <c r="AA126" s="166"/>
      <c r="AB126" s="166"/>
      <c r="AC126" s="166"/>
      <c r="AD126" s="166"/>
      <c r="AE126" s="166"/>
      <c r="AF126" s="166"/>
      <c r="AG126" s="166" t="s">
        <v>228</v>
      </c>
      <c r="AH126" s="166">
        <v>0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22.5" outlineLevel="1">
      <c r="A127" s="156">
        <v>44</v>
      </c>
      <c r="B127" s="157" t="s">
        <v>367</v>
      </c>
      <c r="C127" s="158" t="s">
        <v>368</v>
      </c>
      <c r="D127" s="159" t="s">
        <v>295</v>
      </c>
      <c r="E127" s="160">
        <v>7.5</v>
      </c>
      <c r="F127" s="161"/>
      <c r="G127" s="162">
        <f>ROUND(E127*F127,2)</f>
        <v>0</v>
      </c>
      <c r="H127" s="163">
        <v>604.28</v>
      </c>
      <c r="I127" s="164">
        <f>ROUND(E127*H127,2)</f>
        <v>4532.1</v>
      </c>
      <c r="J127" s="163">
        <v>450.72</v>
      </c>
      <c r="K127" s="164">
        <f>ROUND(E127*J127,2)</f>
        <v>3380.4</v>
      </c>
      <c r="L127" s="164">
        <v>21</v>
      </c>
      <c r="M127" s="164">
        <f>G127*(1+L127/100)</f>
        <v>0</v>
      </c>
      <c r="N127" s="165">
        <v>0.00252</v>
      </c>
      <c r="O127" s="165">
        <f>ROUND(E127*N127,2)</f>
        <v>0.02</v>
      </c>
      <c r="P127" s="165">
        <v>0</v>
      </c>
      <c r="Q127" s="165">
        <f>ROUND(E127*P127,2)</f>
        <v>0</v>
      </c>
      <c r="R127" s="164"/>
      <c r="S127" s="164" t="s">
        <v>196</v>
      </c>
      <c r="T127" s="164" t="s">
        <v>196</v>
      </c>
      <c r="U127" s="164">
        <v>0.8</v>
      </c>
      <c r="V127" s="164">
        <f>ROUND(E127*U127,2)</f>
        <v>6</v>
      </c>
      <c r="W127" s="164"/>
      <c r="X127" s="164" t="s">
        <v>218</v>
      </c>
      <c r="Y127" s="164" t="s">
        <v>199</v>
      </c>
      <c r="Z127" s="166"/>
      <c r="AA127" s="166"/>
      <c r="AB127" s="166"/>
      <c r="AC127" s="166"/>
      <c r="AD127" s="166"/>
      <c r="AE127" s="166"/>
      <c r="AF127" s="166"/>
      <c r="AG127" s="166" t="s">
        <v>342</v>
      </c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12.75" outlineLevel="2">
      <c r="A128" s="167"/>
      <c r="B128" s="168"/>
      <c r="C128" s="185" t="s">
        <v>369</v>
      </c>
      <c r="D128" s="186"/>
      <c r="E128" s="187">
        <v>7.5</v>
      </c>
      <c r="F128" s="164"/>
      <c r="G128" s="164"/>
      <c r="H128" s="164"/>
      <c r="I128" s="164"/>
      <c r="J128" s="164"/>
      <c r="K128" s="164"/>
      <c r="L128" s="164"/>
      <c r="M128" s="164"/>
      <c r="N128" s="165"/>
      <c r="O128" s="165"/>
      <c r="P128" s="165"/>
      <c r="Q128" s="165"/>
      <c r="R128" s="164"/>
      <c r="S128" s="164"/>
      <c r="T128" s="164"/>
      <c r="U128" s="164"/>
      <c r="V128" s="164"/>
      <c r="W128" s="164"/>
      <c r="X128" s="164"/>
      <c r="Y128" s="164"/>
      <c r="Z128" s="166"/>
      <c r="AA128" s="166"/>
      <c r="AB128" s="166"/>
      <c r="AC128" s="166"/>
      <c r="AD128" s="166"/>
      <c r="AE128" s="166"/>
      <c r="AF128" s="166"/>
      <c r="AG128" s="166" t="s">
        <v>228</v>
      </c>
      <c r="AH128" s="166">
        <v>0</v>
      </c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22.5" outlineLevel="1">
      <c r="A129" s="156">
        <v>45</v>
      </c>
      <c r="B129" s="157" t="s">
        <v>370</v>
      </c>
      <c r="C129" s="158" t="s">
        <v>371</v>
      </c>
      <c r="D129" s="159" t="s">
        <v>295</v>
      </c>
      <c r="E129" s="160">
        <v>6</v>
      </c>
      <c r="F129" s="161"/>
      <c r="G129" s="162">
        <f>ROUND(E129*F129,2)</f>
        <v>0</v>
      </c>
      <c r="H129" s="163">
        <v>775.13</v>
      </c>
      <c r="I129" s="164">
        <f>ROUND(E129*H129,2)</f>
        <v>4650.78</v>
      </c>
      <c r="J129" s="163">
        <v>309.87</v>
      </c>
      <c r="K129" s="164">
        <f>ROUND(E129*J129,2)</f>
        <v>1859.22</v>
      </c>
      <c r="L129" s="164">
        <v>21</v>
      </c>
      <c r="M129" s="164">
        <f>G129*(1+L129/100)</f>
        <v>0</v>
      </c>
      <c r="N129" s="165">
        <v>0.0035700000000000003</v>
      </c>
      <c r="O129" s="165">
        <f>ROUND(E129*N129,2)</f>
        <v>0.02</v>
      </c>
      <c r="P129" s="165">
        <v>0</v>
      </c>
      <c r="Q129" s="165">
        <f>ROUND(E129*P129,2)</f>
        <v>0</v>
      </c>
      <c r="R129" s="164"/>
      <c r="S129" s="164" t="s">
        <v>196</v>
      </c>
      <c r="T129" s="164" t="s">
        <v>196</v>
      </c>
      <c r="U129" s="164">
        <v>0.55</v>
      </c>
      <c r="V129" s="164">
        <f>ROUND(E129*U129,2)</f>
        <v>3.3</v>
      </c>
      <c r="W129" s="164"/>
      <c r="X129" s="164" t="s">
        <v>218</v>
      </c>
      <c r="Y129" s="164" t="s">
        <v>199</v>
      </c>
      <c r="Z129" s="166"/>
      <c r="AA129" s="166"/>
      <c r="AB129" s="166"/>
      <c r="AC129" s="166"/>
      <c r="AD129" s="166"/>
      <c r="AE129" s="166"/>
      <c r="AF129" s="166"/>
      <c r="AG129" s="166" t="s">
        <v>342</v>
      </c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12.4" customHeight="1" outlineLevel="2">
      <c r="A130" s="167"/>
      <c r="B130" s="168"/>
      <c r="C130" s="238" t="s">
        <v>338</v>
      </c>
      <c r="D130" s="238"/>
      <c r="E130" s="238"/>
      <c r="F130" s="238"/>
      <c r="G130" s="238"/>
      <c r="H130" s="164"/>
      <c r="I130" s="164"/>
      <c r="J130" s="164"/>
      <c r="K130" s="164"/>
      <c r="L130" s="164"/>
      <c r="M130" s="164"/>
      <c r="N130" s="165"/>
      <c r="O130" s="165"/>
      <c r="P130" s="165"/>
      <c r="Q130" s="165"/>
      <c r="R130" s="164"/>
      <c r="S130" s="164"/>
      <c r="T130" s="164"/>
      <c r="U130" s="164"/>
      <c r="V130" s="164"/>
      <c r="W130" s="164"/>
      <c r="X130" s="164"/>
      <c r="Y130" s="164"/>
      <c r="Z130" s="166"/>
      <c r="AA130" s="166"/>
      <c r="AB130" s="166"/>
      <c r="AC130" s="166"/>
      <c r="AD130" s="166"/>
      <c r="AE130" s="166"/>
      <c r="AF130" s="166"/>
      <c r="AG130" s="166" t="s">
        <v>202</v>
      </c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12.75" outlineLevel="2">
      <c r="A131" s="167"/>
      <c r="B131" s="168"/>
      <c r="C131" s="185" t="s">
        <v>372</v>
      </c>
      <c r="D131" s="186"/>
      <c r="E131" s="187">
        <v>4</v>
      </c>
      <c r="F131" s="164"/>
      <c r="G131" s="164"/>
      <c r="H131" s="164"/>
      <c r="I131" s="164"/>
      <c r="J131" s="164"/>
      <c r="K131" s="164"/>
      <c r="L131" s="164"/>
      <c r="M131" s="164"/>
      <c r="N131" s="165"/>
      <c r="O131" s="165"/>
      <c r="P131" s="165"/>
      <c r="Q131" s="165"/>
      <c r="R131" s="164"/>
      <c r="S131" s="164"/>
      <c r="T131" s="164"/>
      <c r="U131" s="164"/>
      <c r="V131" s="164"/>
      <c r="W131" s="164"/>
      <c r="X131" s="164"/>
      <c r="Y131" s="164"/>
      <c r="Z131" s="166"/>
      <c r="AA131" s="166"/>
      <c r="AB131" s="166"/>
      <c r="AC131" s="166"/>
      <c r="AD131" s="166"/>
      <c r="AE131" s="166"/>
      <c r="AF131" s="166"/>
      <c r="AG131" s="166" t="s">
        <v>228</v>
      </c>
      <c r="AH131" s="166">
        <v>0</v>
      </c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3">
      <c r="A132" s="167"/>
      <c r="B132" s="168"/>
      <c r="C132" s="185" t="s">
        <v>373</v>
      </c>
      <c r="D132" s="186"/>
      <c r="E132" s="187">
        <v>2</v>
      </c>
      <c r="F132" s="164"/>
      <c r="G132" s="164"/>
      <c r="H132" s="164"/>
      <c r="I132" s="164"/>
      <c r="J132" s="164"/>
      <c r="K132" s="164"/>
      <c r="L132" s="164"/>
      <c r="M132" s="164"/>
      <c r="N132" s="165"/>
      <c r="O132" s="165"/>
      <c r="P132" s="165"/>
      <c r="Q132" s="165"/>
      <c r="R132" s="164"/>
      <c r="S132" s="164"/>
      <c r="T132" s="164"/>
      <c r="U132" s="164"/>
      <c r="V132" s="164"/>
      <c r="W132" s="164"/>
      <c r="X132" s="164"/>
      <c r="Y132" s="164"/>
      <c r="Z132" s="166"/>
      <c r="AA132" s="166"/>
      <c r="AB132" s="166"/>
      <c r="AC132" s="166"/>
      <c r="AD132" s="166"/>
      <c r="AE132" s="166"/>
      <c r="AF132" s="166"/>
      <c r="AG132" s="166" t="s">
        <v>228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22.5" outlineLevel="1">
      <c r="A133" s="156">
        <v>46</v>
      </c>
      <c r="B133" s="157" t="s">
        <v>374</v>
      </c>
      <c r="C133" s="158" t="s">
        <v>375</v>
      </c>
      <c r="D133" s="159" t="s">
        <v>295</v>
      </c>
      <c r="E133" s="160">
        <v>0.5</v>
      </c>
      <c r="F133" s="161"/>
      <c r="G133" s="162">
        <f>ROUND(E133*F133,2)</f>
        <v>0</v>
      </c>
      <c r="H133" s="163">
        <v>968.69</v>
      </c>
      <c r="I133" s="164">
        <f>ROUND(E133*H133,2)</f>
        <v>484.35</v>
      </c>
      <c r="J133" s="163">
        <v>349.31</v>
      </c>
      <c r="K133" s="164">
        <f>ROUND(E133*J133,2)</f>
        <v>174.66</v>
      </c>
      <c r="L133" s="164">
        <v>21</v>
      </c>
      <c r="M133" s="164">
        <f>G133*(1+L133/100)</f>
        <v>0</v>
      </c>
      <c r="N133" s="165">
        <v>0.006980000000000001</v>
      </c>
      <c r="O133" s="165">
        <f>ROUND(E133*N133,2)</f>
        <v>0</v>
      </c>
      <c r="P133" s="165">
        <v>0</v>
      </c>
      <c r="Q133" s="165">
        <f>ROUND(E133*P133,2)</f>
        <v>0</v>
      </c>
      <c r="R133" s="164"/>
      <c r="S133" s="164" t="s">
        <v>196</v>
      </c>
      <c r="T133" s="164" t="s">
        <v>196</v>
      </c>
      <c r="U133" s="164">
        <v>0.62</v>
      </c>
      <c r="V133" s="164">
        <f>ROUND(E133*U133,2)</f>
        <v>0.31</v>
      </c>
      <c r="W133" s="164"/>
      <c r="X133" s="164" t="s">
        <v>218</v>
      </c>
      <c r="Y133" s="164" t="s">
        <v>199</v>
      </c>
      <c r="Z133" s="166"/>
      <c r="AA133" s="166"/>
      <c r="AB133" s="166"/>
      <c r="AC133" s="166"/>
      <c r="AD133" s="166"/>
      <c r="AE133" s="166"/>
      <c r="AF133" s="166"/>
      <c r="AG133" s="166" t="s">
        <v>342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ht="12.4" customHeight="1" outlineLevel="2">
      <c r="A134" s="167"/>
      <c r="B134" s="168"/>
      <c r="C134" s="238" t="s">
        <v>376</v>
      </c>
      <c r="D134" s="238"/>
      <c r="E134" s="238"/>
      <c r="F134" s="238"/>
      <c r="G134" s="238"/>
      <c r="H134" s="164"/>
      <c r="I134" s="164"/>
      <c r="J134" s="164"/>
      <c r="K134" s="164"/>
      <c r="L134" s="164"/>
      <c r="M134" s="164"/>
      <c r="N134" s="165"/>
      <c r="O134" s="165"/>
      <c r="P134" s="165"/>
      <c r="Q134" s="165"/>
      <c r="R134" s="164"/>
      <c r="S134" s="164"/>
      <c r="T134" s="164"/>
      <c r="U134" s="164"/>
      <c r="V134" s="164"/>
      <c r="W134" s="164"/>
      <c r="X134" s="164"/>
      <c r="Y134" s="164"/>
      <c r="Z134" s="166"/>
      <c r="AA134" s="166"/>
      <c r="AB134" s="166"/>
      <c r="AC134" s="166"/>
      <c r="AD134" s="166"/>
      <c r="AE134" s="166"/>
      <c r="AF134" s="166"/>
      <c r="AG134" s="166" t="s">
        <v>202</v>
      </c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22.5" outlineLevel="1">
      <c r="A135" s="170">
        <v>47</v>
      </c>
      <c r="B135" s="171" t="s">
        <v>377</v>
      </c>
      <c r="C135" s="172" t="s">
        <v>378</v>
      </c>
      <c r="D135" s="173" t="s">
        <v>275</v>
      </c>
      <c r="E135" s="174">
        <v>5</v>
      </c>
      <c r="F135" s="175"/>
      <c r="G135" s="176">
        <f aca="true" t="shared" si="0" ref="G135:G140">ROUND(E135*F135,2)</f>
        <v>0</v>
      </c>
      <c r="H135" s="163">
        <v>0</v>
      </c>
      <c r="I135" s="164">
        <f aca="true" t="shared" si="1" ref="I135:I140">ROUND(E135*H135,2)</f>
        <v>0</v>
      </c>
      <c r="J135" s="163">
        <v>83.4</v>
      </c>
      <c r="K135" s="164">
        <f aca="true" t="shared" si="2" ref="K135:K140">ROUND(E135*J135,2)</f>
        <v>417</v>
      </c>
      <c r="L135" s="164">
        <v>21</v>
      </c>
      <c r="M135" s="164">
        <f aca="true" t="shared" si="3" ref="M135:M140">G135*(1+L135/100)</f>
        <v>0</v>
      </c>
      <c r="N135" s="165">
        <v>0</v>
      </c>
      <c r="O135" s="165">
        <f aca="true" t="shared" si="4" ref="O135:O140">ROUND(E135*N135,2)</f>
        <v>0</v>
      </c>
      <c r="P135" s="165">
        <v>0</v>
      </c>
      <c r="Q135" s="165">
        <f aca="true" t="shared" si="5" ref="Q135:Q140">ROUND(E135*P135,2)</f>
        <v>0</v>
      </c>
      <c r="R135" s="164"/>
      <c r="S135" s="164" t="s">
        <v>196</v>
      </c>
      <c r="T135" s="164" t="s">
        <v>196</v>
      </c>
      <c r="U135" s="164">
        <v>0.148</v>
      </c>
      <c r="V135" s="164">
        <f aca="true" t="shared" si="6" ref="V135:V140">ROUND(E135*U135,2)</f>
        <v>0.74</v>
      </c>
      <c r="W135" s="164"/>
      <c r="X135" s="164" t="s">
        <v>218</v>
      </c>
      <c r="Y135" s="164" t="s">
        <v>199</v>
      </c>
      <c r="Z135" s="166"/>
      <c r="AA135" s="166"/>
      <c r="AB135" s="166"/>
      <c r="AC135" s="166"/>
      <c r="AD135" s="166"/>
      <c r="AE135" s="166"/>
      <c r="AF135" s="166"/>
      <c r="AG135" s="166" t="s">
        <v>342</v>
      </c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ht="22.5" outlineLevel="1">
      <c r="A136" s="170">
        <v>48</v>
      </c>
      <c r="B136" s="171" t="s">
        <v>379</v>
      </c>
      <c r="C136" s="172" t="s">
        <v>380</v>
      </c>
      <c r="D136" s="173" t="s">
        <v>275</v>
      </c>
      <c r="E136" s="174">
        <v>4</v>
      </c>
      <c r="F136" s="175"/>
      <c r="G136" s="176">
        <f t="shared" si="0"/>
        <v>0</v>
      </c>
      <c r="H136" s="163">
        <v>0</v>
      </c>
      <c r="I136" s="164">
        <f t="shared" si="1"/>
        <v>0</v>
      </c>
      <c r="J136" s="163">
        <v>88.5</v>
      </c>
      <c r="K136" s="164">
        <f t="shared" si="2"/>
        <v>354</v>
      </c>
      <c r="L136" s="164">
        <v>21</v>
      </c>
      <c r="M136" s="164">
        <f t="shared" si="3"/>
        <v>0</v>
      </c>
      <c r="N136" s="165">
        <v>0</v>
      </c>
      <c r="O136" s="165">
        <f t="shared" si="4"/>
        <v>0</v>
      </c>
      <c r="P136" s="165">
        <v>0</v>
      </c>
      <c r="Q136" s="165">
        <f t="shared" si="5"/>
        <v>0</v>
      </c>
      <c r="R136" s="164"/>
      <c r="S136" s="164" t="s">
        <v>196</v>
      </c>
      <c r="T136" s="164" t="s">
        <v>196</v>
      </c>
      <c r="U136" s="164">
        <v>0.157</v>
      </c>
      <c r="V136" s="164">
        <f t="shared" si="6"/>
        <v>0.63</v>
      </c>
      <c r="W136" s="164"/>
      <c r="X136" s="164" t="s">
        <v>218</v>
      </c>
      <c r="Y136" s="164" t="s">
        <v>199</v>
      </c>
      <c r="Z136" s="166"/>
      <c r="AA136" s="166"/>
      <c r="AB136" s="166"/>
      <c r="AC136" s="166"/>
      <c r="AD136" s="166"/>
      <c r="AE136" s="166"/>
      <c r="AF136" s="166"/>
      <c r="AG136" s="166" t="s">
        <v>342</v>
      </c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22.5" outlineLevel="1">
      <c r="A137" s="170">
        <v>49</v>
      </c>
      <c r="B137" s="171" t="s">
        <v>381</v>
      </c>
      <c r="C137" s="172" t="s">
        <v>382</v>
      </c>
      <c r="D137" s="173" t="s">
        <v>275</v>
      </c>
      <c r="E137" s="174">
        <v>6</v>
      </c>
      <c r="F137" s="175"/>
      <c r="G137" s="176">
        <f t="shared" si="0"/>
        <v>0</v>
      </c>
      <c r="H137" s="163">
        <v>0</v>
      </c>
      <c r="I137" s="164">
        <f t="shared" si="1"/>
        <v>0</v>
      </c>
      <c r="J137" s="163">
        <v>98.1</v>
      </c>
      <c r="K137" s="164">
        <f t="shared" si="2"/>
        <v>588.6</v>
      </c>
      <c r="L137" s="164">
        <v>21</v>
      </c>
      <c r="M137" s="164">
        <f t="shared" si="3"/>
        <v>0</v>
      </c>
      <c r="N137" s="165">
        <v>0</v>
      </c>
      <c r="O137" s="165">
        <f t="shared" si="4"/>
        <v>0</v>
      </c>
      <c r="P137" s="165">
        <v>0</v>
      </c>
      <c r="Q137" s="165">
        <f t="shared" si="5"/>
        <v>0</v>
      </c>
      <c r="R137" s="164"/>
      <c r="S137" s="164" t="s">
        <v>196</v>
      </c>
      <c r="T137" s="164" t="s">
        <v>196</v>
      </c>
      <c r="U137" s="164">
        <v>0.17400000000000002</v>
      </c>
      <c r="V137" s="164">
        <f t="shared" si="6"/>
        <v>1.04</v>
      </c>
      <c r="W137" s="164"/>
      <c r="X137" s="164" t="s">
        <v>218</v>
      </c>
      <c r="Y137" s="164" t="s">
        <v>199</v>
      </c>
      <c r="Z137" s="166"/>
      <c r="AA137" s="166"/>
      <c r="AB137" s="166"/>
      <c r="AC137" s="166"/>
      <c r="AD137" s="166"/>
      <c r="AE137" s="166"/>
      <c r="AF137" s="166"/>
      <c r="AG137" s="166" t="s">
        <v>342</v>
      </c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ht="22.5" outlineLevel="1">
      <c r="A138" s="170">
        <v>50</v>
      </c>
      <c r="B138" s="171" t="s">
        <v>383</v>
      </c>
      <c r="C138" s="172" t="s">
        <v>384</v>
      </c>
      <c r="D138" s="173" t="s">
        <v>275</v>
      </c>
      <c r="E138" s="174">
        <v>3</v>
      </c>
      <c r="F138" s="175"/>
      <c r="G138" s="176">
        <f t="shared" si="0"/>
        <v>0</v>
      </c>
      <c r="H138" s="163">
        <v>0</v>
      </c>
      <c r="I138" s="164">
        <f t="shared" si="1"/>
        <v>0</v>
      </c>
      <c r="J138" s="163">
        <v>146</v>
      </c>
      <c r="K138" s="164">
        <f t="shared" si="2"/>
        <v>438</v>
      </c>
      <c r="L138" s="164">
        <v>21</v>
      </c>
      <c r="M138" s="164">
        <f t="shared" si="3"/>
        <v>0</v>
      </c>
      <c r="N138" s="165">
        <v>0</v>
      </c>
      <c r="O138" s="165">
        <f t="shared" si="4"/>
        <v>0</v>
      </c>
      <c r="P138" s="165">
        <v>0</v>
      </c>
      <c r="Q138" s="165">
        <f t="shared" si="5"/>
        <v>0</v>
      </c>
      <c r="R138" s="164"/>
      <c r="S138" s="164" t="s">
        <v>196</v>
      </c>
      <c r="T138" s="164" t="s">
        <v>196</v>
      </c>
      <c r="U138" s="164">
        <v>0.259</v>
      </c>
      <c r="V138" s="164">
        <f t="shared" si="6"/>
        <v>0.78</v>
      </c>
      <c r="W138" s="164"/>
      <c r="X138" s="164" t="s">
        <v>218</v>
      </c>
      <c r="Y138" s="164" t="s">
        <v>199</v>
      </c>
      <c r="Z138" s="166"/>
      <c r="AA138" s="166"/>
      <c r="AB138" s="166"/>
      <c r="AC138" s="166"/>
      <c r="AD138" s="166"/>
      <c r="AE138" s="166"/>
      <c r="AF138" s="166"/>
      <c r="AG138" s="166" t="s">
        <v>342</v>
      </c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ht="12.75" outlineLevel="1">
      <c r="A139" s="170">
        <v>51</v>
      </c>
      <c r="B139" s="171" t="s">
        <v>385</v>
      </c>
      <c r="C139" s="172" t="s">
        <v>386</v>
      </c>
      <c r="D139" s="173" t="s">
        <v>275</v>
      </c>
      <c r="E139" s="174">
        <v>2</v>
      </c>
      <c r="F139" s="175"/>
      <c r="G139" s="176">
        <f t="shared" si="0"/>
        <v>0</v>
      </c>
      <c r="H139" s="163">
        <v>799.91</v>
      </c>
      <c r="I139" s="164">
        <f t="shared" si="1"/>
        <v>1599.82</v>
      </c>
      <c r="J139" s="163">
        <v>172.09</v>
      </c>
      <c r="K139" s="164">
        <f t="shared" si="2"/>
        <v>344.18</v>
      </c>
      <c r="L139" s="164">
        <v>21</v>
      </c>
      <c r="M139" s="164">
        <f t="shared" si="3"/>
        <v>0</v>
      </c>
      <c r="N139" s="165">
        <v>0.00027</v>
      </c>
      <c r="O139" s="165">
        <f t="shared" si="4"/>
        <v>0</v>
      </c>
      <c r="P139" s="165">
        <v>0</v>
      </c>
      <c r="Q139" s="165">
        <f t="shared" si="5"/>
        <v>0</v>
      </c>
      <c r="R139" s="164"/>
      <c r="S139" s="164" t="s">
        <v>196</v>
      </c>
      <c r="T139" s="164" t="s">
        <v>196</v>
      </c>
      <c r="U139" s="164">
        <v>0.333</v>
      </c>
      <c r="V139" s="164">
        <f t="shared" si="6"/>
        <v>0.67</v>
      </c>
      <c r="W139" s="164"/>
      <c r="X139" s="164" t="s">
        <v>218</v>
      </c>
      <c r="Y139" s="164" t="s">
        <v>199</v>
      </c>
      <c r="Z139" s="166"/>
      <c r="AA139" s="166"/>
      <c r="AB139" s="166"/>
      <c r="AC139" s="166"/>
      <c r="AD139" s="166"/>
      <c r="AE139" s="166"/>
      <c r="AF139" s="166"/>
      <c r="AG139" s="166" t="s">
        <v>219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ht="22.5" outlineLevel="1">
      <c r="A140" s="156">
        <v>52</v>
      </c>
      <c r="B140" s="157" t="s">
        <v>387</v>
      </c>
      <c r="C140" s="158" t="s">
        <v>388</v>
      </c>
      <c r="D140" s="159" t="s">
        <v>295</v>
      </c>
      <c r="E140" s="160">
        <v>2.5</v>
      </c>
      <c r="F140" s="161"/>
      <c r="G140" s="162">
        <f t="shared" si="0"/>
        <v>0</v>
      </c>
      <c r="H140" s="163">
        <v>395.52</v>
      </c>
      <c r="I140" s="164">
        <f t="shared" si="1"/>
        <v>988.8</v>
      </c>
      <c r="J140" s="163">
        <v>142.48</v>
      </c>
      <c r="K140" s="164">
        <f t="shared" si="2"/>
        <v>356.2</v>
      </c>
      <c r="L140" s="164">
        <v>21</v>
      </c>
      <c r="M140" s="164">
        <f t="shared" si="3"/>
        <v>0</v>
      </c>
      <c r="N140" s="165">
        <v>0.00103</v>
      </c>
      <c r="O140" s="165">
        <f t="shared" si="4"/>
        <v>0</v>
      </c>
      <c r="P140" s="165">
        <v>0</v>
      </c>
      <c r="Q140" s="165">
        <f t="shared" si="5"/>
        <v>0</v>
      </c>
      <c r="R140" s="164"/>
      <c r="S140" s="164" t="s">
        <v>196</v>
      </c>
      <c r="T140" s="164" t="s">
        <v>196</v>
      </c>
      <c r="U140" s="164">
        <v>0.254</v>
      </c>
      <c r="V140" s="164">
        <f t="shared" si="6"/>
        <v>0.64</v>
      </c>
      <c r="W140" s="164"/>
      <c r="X140" s="164" t="s">
        <v>218</v>
      </c>
      <c r="Y140" s="164" t="s">
        <v>199</v>
      </c>
      <c r="Z140" s="166"/>
      <c r="AA140" s="166"/>
      <c r="AB140" s="166"/>
      <c r="AC140" s="166"/>
      <c r="AD140" s="166"/>
      <c r="AE140" s="166"/>
      <c r="AF140" s="166"/>
      <c r="AG140" s="166" t="s">
        <v>342</v>
      </c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ht="12.75" customHeight="1" outlineLevel="2">
      <c r="A141" s="167"/>
      <c r="B141" s="168"/>
      <c r="C141" s="238" t="s">
        <v>389</v>
      </c>
      <c r="D141" s="238"/>
      <c r="E141" s="238"/>
      <c r="F141" s="238"/>
      <c r="G141" s="238"/>
      <c r="H141" s="164"/>
      <c r="I141" s="164"/>
      <c r="J141" s="164"/>
      <c r="K141" s="164"/>
      <c r="L141" s="164"/>
      <c r="M141" s="164"/>
      <c r="N141" s="165"/>
      <c r="O141" s="165"/>
      <c r="P141" s="165"/>
      <c r="Q141" s="165"/>
      <c r="R141" s="164"/>
      <c r="S141" s="164"/>
      <c r="T141" s="164"/>
      <c r="U141" s="164"/>
      <c r="V141" s="164"/>
      <c r="W141" s="164"/>
      <c r="X141" s="164"/>
      <c r="Y141" s="164"/>
      <c r="Z141" s="166"/>
      <c r="AA141" s="166"/>
      <c r="AB141" s="166"/>
      <c r="AC141" s="166"/>
      <c r="AD141" s="166"/>
      <c r="AE141" s="166"/>
      <c r="AF141" s="166"/>
      <c r="AG141" s="166" t="s">
        <v>202</v>
      </c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9" t="str">
        <f>C141</f>
        <v>Včetně montáže a dodávky rovného potrubí bez tvarovek, včetně uchycení pomocí objímek, bez zednických výpomocí.</v>
      </c>
      <c r="BB141" s="166"/>
      <c r="BC141" s="166"/>
      <c r="BD141" s="166"/>
      <c r="BE141" s="166"/>
      <c r="BF141" s="166"/>
      <c r="BG141" s="166"/>
      <c r="BH141" s="166"/>
    </row>
    <row r="142" spans="1:60" ht="12.75" customHeight="1" outlineLevel="3">
      <c r="A142" s="167"/>
      <c r="B142" s="168"/>
      <c r="C142" s="232" t="s">
        <v>330</v>
      </c>
      <c r="D142" s="232"/>
      <c r="E142" s="232"/>
      <c r="F142" s="232"/>
      <c r="G142" s="232"/>
      <c r="H142" s="164"/>
      <c r="I142" s="164"/>
      <c r="J142" s="164"/>
      <c r="K142" s="164"/>
      <c r="L142" s="164"/>
      <c r="M142" s="164"/>
      <c r="N142" s="165"/>
      <c r="O142" s="165"/>
      <c r="P142" s="165"/>
      <c r="Q142" s="165"/>
      <c r="R142" s="164"/>
      <c r="S142" s="164"/>
      <c r="T142" s="164"/>
      <c r="U142" s="164"/>
      <c r="V142" s="164"/>
      <c r="W142" s="164"/>
      <c r="X142" s="164"/>
      <c r="Y142" s="164"/>
      <c r="Z142" s="166"/>
      <c r="AA142" s="166"/>
      <c r="AB142" s="166"/>
      <c r="AC142" s="166"/>
      <c r="AD142" s="166"/>
      <c r="AE142" s="166"/>
      <c r="AF142" s="166"/>
      <c r="AG142" s="166" t="s">
        <v>202</v>
      </c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ht="22.5" outlineLevel="2">
      <c r="A143" s="167"/>
      <c r="B143" s="168"/>
      <c r="C143" s="185" t="s">
        <v>390</v>
      </c>
      <c r="D143" s="186"/>
      <c r="E143" s="187">
        <v>2.5</v>
      </c>
      <c r="F143" s="164"/>
      <c r="G143" s="164"/>
      <c r="H143" s="164"/>
      <c r="I143" s="164"/>
      <c r="J143" s="164"/>
      <c r="K143" s="164"/>
      <c r="L143" s="164"/>
      <c r="M143" s="164"/>
      <c r="N143" s="165"/>
      <c r="O143" s="165"/>
      <c r="P143" s="165"/>
      <c r="Q143" s="165"/>
      <c r="R143" s="164"/>
      <c r="S143" s="164"/>
      <c r="T143" s="164"/>
      <c r="U143" s="164"/>
      <c r="V143" s="164"/>
      <c r="W143" s="164"/>
      <c r="X143" s="164"/>
      <c r="Y143" s="164"/>
      <c r="Z143" s="166"/>
      <c r="AA143" s="166"/>
      <c r="AB143" s="166"/>
      <c r="AC143" s="166"/>
      <c r="AD143" s="166"/>
      <c r="AE143" s="166"/>
      <c r="AF143" s="166"/>
      <c r="AG143" s="166" t="s">
        <v>228</v>
      </c>
      <c r="AH143" s="166">
        <v>0</v>
      </c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ht="22.5" outlineLevel="1">
      <c r="A144" s="170">
        <v>53</v>
      </c>
      <c r="B144" s="171" t="s">
        <v>391</v>
      </c>
      <c r="C144" s="172" t="s">
        <v>392</v>
      </c>
      <c r="D144" s="173" t="s">
        <v>275</v>
      </c>
      <c r="E144" s="174">
        <v>2</v>
      </c>
      <c r="F144" s="175"/>
      <c r="G144" s="176">
        <f>ROUND(E144*F144,2)</f>
        <v>0</v>
      </c>
      <c r="H144" s="163">
        <v>18.5</v>
      </c>
      <c r="I144" s="164">
        <f>ROUND(E144*H144,2)</f>
        <v>37</v>
      </c>
      <c r="J144" s="163">
        <v>0</v>
      </c>
      <c r="K144" s="164">
        <f>ROUND(E144*J144,2)</f>
        <v>0</v>
      </c>
      <c r="L144" s="164">
        <v>21</v>
      </c>
      <c r="M144" s="164">
        <f>G144*(1+L144/100)</f>
        <v>0</v>
      </c>
      <c r="N144" s="165">
        <v>2E-05</v>
      </c>
      <c r="O144" s="165">
        <f>ROUND(E144*N144,2)</f>
        <v>0</v>
      </c>
      <c r="P144" s="165">
        <v>0</v>
      </c>
      <c r="Q144" s="165">
        <f>ROUND(E144*P144,2)</f>
        <v>0</v>
      </c>
      <c r="R144" s="164" t="s">
        <v>280</v>
      </c>
      <c r="S144" s="164" t="s">
        <v>196</v>
      </c>
      <c r="T144" s="164" t="s">
        <v>196</v>
      </c>
      <c r="U144" s="164">
        <v>0</v>
      </c>
      <c r="V144" s="164">
        <f>ROUND(E144*U144,2)</f>
        <v>0</v>
      </c>
      <c r="W144" s="164"/>
      <c r="X144" s="164" t="s">
        <v>281</v>
      </c>
      <c r="Y144" s="164" t="s">
        <v>199</v>
      </c>
      <c r="Z144" s="166"/>
      <c r="AA144" s="166"/>
      <c r="AB144" s="166"/>
      <c r="AC144" s="166"/>
      <c r="AD144" s="166"/>
      <c r="AE144" s="166"/>
      <c r="AF144" s="166"/>
      <c r="AG144" s="166" t="s">
        <v>282</v>
      </c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33.75" outlineLevel="1">
      <c r="A145" s="170">
        <v>54</v>
      </c>
      <c r="B145" s="171" t="s">
        <v>393</v>
      </c>
      <c r="C145" s="172" t="s">
        <v>394</v>
      </c>
      <c r="D145" s="173" t="s">
        <v>275</v>
      </c>
      <c r="E145" s="174">
        <v>2</v>
      </c>
      <c r="F145" s="175"/>
      <c r="G145" s="176">
        <f>ROUND(E145*F145,2)</f>
        <v>0</v>
      </c>
      <c r="H145" s="163">
        <v>186</v>
      </c>
      <c r="I145" s="164">
        <f>ROUND(E145*H145,2)</f>
        <v>372</v>
      </c>
      <c r="J145" s="163">
        <v>0</v>
      </c>
      <c r="K145" s="164">
        <f>ROUND(E145*J145,2)</f>
        <v>0</v>
      </c>
      <c r="L145" s="164">
        <v>21</v>
      </c>
      <c r="M145" s="164">
        <f>G145*(1+L145/100)</f>
        <v>0</v>
      </c>
      <c r="N145" s="165">
        <v>0.00038</v>
      </c>
      <c r="O145" s="165">
        <f>ROUND(E145*N145,2)</f>
        <v>0</v>
      </c>
      <c r="P145" s="165">
        <v>0</v>
      </c>
      <c r="Q145" s="165">
        <f>ROUND(E145*P145,2)</f>
        <v>0</v>
      </c>
      <c r="R145" s="164" t="s">
        <v>280</v>
      </c>
      <c r="S145" s="164" t="s">
        <v>196</v>
      </c>
      <c r="T145" s="164" t="s">
        <v>196</v>
      </c>
      <c r="U145" s="164">
        <v>0</v>
      </c>
      <c r="V145" s="164">
        <f>ROUND(E145*U145,2)</f>
        <v>0</v>
      </c>
      <c r="W145" s="164"/>
      <c r="X145" s="164" t="s">
        <v>281</v>
      </c>
      <c r="Y145" s="164" t="s">
        <v>199</v>
      </c>
      <c r="Z145" s="166"/>
      <c r="AA145" s="166"/>
      <c r="AB145" s="166"/>
      <c r="AC145" s="166"/>
      <c r="AD145" s="166"/>
      <c r="AE145" s="166"/>
      <c r="AF145" s="166"/>
      <c r="AG145" s="166" t="s">
        <v>282</v>
      </c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ht="22.5" outlineLevel="1">
      <c r="A146" s="170">
        <v>55</v>
      </c>
      <c r="B146" s="171" t="s">
        <v>395</v>
      </c>
      <c r="C146" s="172" t="s">
        <v>396</v>
      </c>
      <c r="D146" s="173" t="s">
        <v>265</v>
      </c>
      <c r="E146" s="174">
        <v>0.17558</v>
      </c>
      <c r="F146" s="175"/>
      <c r="G146" s="176">
        <f>ROUND(E146*F146,2)</f>
        <v>0</v>
      </c>
      <c r="H146" s="163">
        <v>0</v>
      </c>
      <c r="I146" s="164">
        <f>ROUND(E146*H146,2)</f>
        <v>0</v>
      </c>
      <c r="J146" s="163">
        <v>822</v>
      </c>
      <c r="K146" s="164">
        <f>ROUND(E146*J146,2)</f>
        <v>144.33</v>
      </c>
      <c r="L146" s="164">
        <v>21</v>
      </c>
      <c r="M146" s="164">
        <f>G146*(1+L146/100)</f>
        <v>0</v>
      </c>
      <c r="N146" s="165">
        <v>0</v>
      </c>
      <c r="O146" s="165">
        <f>ROUND(E146*N146,2)</f>
        <v>0</v>
      </c>
      <c r="P146" s="165">
        <v>0</v>
      </c>
      <c r="Q146" s="165">
        <f>ROUND(E146*P146,2)</f>
        <v>0</v>
      </c>
      <c r="R146" s="164"/>
      <c r="S146" s="164" t="s">
        <v>196</v>
      </c>
      <c r="T146" s="164" t="s">
        <v>196</v>
      </c>
      <c r="U146" s="164">
        <v>1.47</v>
      </c>
      <c r="V146" s="164">
        <f>ROUND(E146*U146,2)</f>
        <v>0.26</v>
      </c>
      <c r="W146" s="164"/>
      <c r="X146" s="164" t="s">
        <v>218</v>
      </c>
      <c r="Y146" s="164" t="s">
        <v>199</v>
      </c>
      <c r="Z146" s="166"/>
      <c r="AA146" s="166"/>
      <c r="AB146" s="166"/>
      <c r="AC146" s="166"/>
      <c r="AD146" s="166"/>
      <c r="AE146" s="166"/>
      <c r="AF146" s="166"/>
      <c r="AG146" s="166" t="s">
        <v>342</v>
      </c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33" ht="12.75">
      <c r="A147" s="147" t="s">
        <v>191</v>
      </c>
      <c r="B147" s="148" t="s">
        <v>119</v>
      </c>
      <c r="C147" s="149" t="s">
        <v>120</v>
      </c>
      <c r="D147" s="150"/>
      <c r="E147" s="151"/>
      <c r="F147" s="152"/>
      <c r="G147" s="153">
        <f>SUMIF(AG148:AG213,"&lt;&gt;NOR",G148:G213)</f>
        <v>0</v>
      </c>
      <c r="H147" s="154"/>
      <c r="I147" s="154">
        <f>SUM(I148:I213)</f>
        <v>41092.18000000001</v>
      </c>
      <c r="J147" s="154"/>
      <c r="K147" s="154">
        <f>SUM(K148:K213)</f>
        <v>94310.23000000003</v>
      </c>
      <c r="L147" s="154"/>
      <c r="M147" s="154">
        <f>SUM(M148:M213)</f>
        <v>0</v>
      </c>
      <c r="N147" s="155"/>
      <c r="O147" s="155">
        <f>SUM(O148:O213)</f>
        <v>0.58</v>
      </c>
      <c r="P147" s="155"/>
      <c r="Q147" s="155">
        <f>SUM(Q148:Q213)</f>
        <v>0.01</v>
      </c>
      <c r="R147" s="154"/>
      <c r="S147" s="154"/>
      <c r="T147" s="154"/>
      <c r="U147" s="154"/>
      <c r="V147" s="154">
        <f>SUM(V148:V213)</f>
        <v>133.39999999999998</v>
      </c>
      <c r="W147" s="154"/>
      <c r="X147" s="154"/>
      <c r="Y147" s="154"/>
      <c r="AG147" s="1" t="s">
        <v>192</v>
      </c>
    </row>
    <row r="148" spans="1:60" ht="22.5" outlineLevel="1">
      <c r="A148" s="156">
        <v>56</v>
      </c>
      <c r="B148" s="157" t="s">
        <v>397</v>
      </c>
      <c r="C148" s="158" t="s">
        <v>398</v>
      </c>
      <c r="D148" s="159" t="s">
        <v>295</v>
      </c>
      <c r="E148" s="160">
        <v>36</v>
      </c>
      <c r="F148" s="161"/>
      <c r="G148" s="162">
        <f>ROUND(E148*F148,2)</f>
        <v>0</v>
      </c>
      <c r="H148" s="163">
        <v>0</v>
      </c>
      <c r="I148" s="164">
        <f>ROUND(E148*H148,2)</f>
        <v>0</v>
      </c>
      <c r="J148" s="163">
        <v>37</v>
      </c>
      <c r="K148" s="164">
        <f>ROUND(E148*J148,2)</f>
        <v>1332</v>
      </c>
      <c r="L148" s="164">
        <v>21</v>
      </c>
      <c r="M148" s="164">
        <f>G148*(1+L148/100)</f>
        <v>0</v>
      </c>
      <c r="N148" s="165">
        <v>0</v>
      </c>
      <c r="O148" s="165">
        <f>ROUND(E148*N148,2)</f>
        <v>0</v>
      </c>
      <c r="P148" s="165">
        <v>0.00029</v>
      </c>
      <c r="Q148" s="165">
        <f>ROUND(E148*P148,2)</f>
        <v>0.01</v>
      </c>
      <c r="R148" s="164"/>
      <c r="S148" s="164" t="s">
        <v>196</v>
      </c>
      <c r="T148" s="164" t="s">
        <v>196</v>
      </c>
      <c r="U148" s="164">
        <v>0.083</v>
      </c>
      <c r="V148" s="164">
        <f>ROUND(E148*U148,2)</f>
        <v>2.99</v>
      </c>
      <c r="W148" s="164"/>
      <c r="X148" s="164" t="s">
        <v>218</v>
      </c>
      <c r="Y148" s="164" t="s">
        <v>199</v>
      </c>
      <c r="Z148" s="166"/>
      <c r="AA148" s="166"/>
      <c r="AB148" s="166"/>
      <c r="AC148" s="166"/>
      <c r="AD148" s="166"/>
      <c r="AE148" s="166"/>
      <c r="AF148" s="166"/>
      <c r="AG148" s="166" t="s">
        <v>219</v>
      </c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ht="12.75" outlineLevel="2">
      <c r="A149" s="167"/>
      <c r="B149" s="168"/>
      <c r="C149" s="185" t="s">
        <v>399</v>
      </c>
      <c r="D149" s="186"/>
      <c r="E149" s="187">
        <v>36</v>
      </c>
      <c r="F149" s="164"/>
      <c r="G149" s="164"/>
      <c r="H149" s="164"/>
      <c r="I149" s="164"/>
      <c r="J149" s="164"/>
      <c r="K149" s="164"/>
      <c r="L149" s="164"/>
      <c r="M149" s="164"/>
      <c r="N149" s="165"/>
      <c r="O149" s="165"/>
      <c r="P149" s="165"/>
      <c r="Q149" s="165"/>
      <c r="R149" s="164"/>
      <c r="S149" s="164"/>
      <c r="T149" s="164"/>
      <c r="U149" s="164"/>
      <c r="V149" s="164"/>
      <c r="W149" s="164"/>
      <c r="X149" s="164"/>
      <c r="Y149" s="164"/>
      <c r="Z149" s="166"/>
      <c r="AA149" s="166"/>
      <c r="AB149" s="166"/>
      <c r="AC149" s="166"/>
      <c r="AD149" s="166"/>
      <c r="AE149" s="166"/>
      <c r="AF149" s="166"/>
      <c r="AG149" s="166" t="s">
        <v>228</v>
      </c>
      <c r="AH149" s="166">
        <v>0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ht="22.5" outlineLevel="1">
      <c r="A150" s="156">
        <v>57</v>
      </c>
      <c r="B150" s="157" t="s">
        <v>400</v>
      </c>
      <c r="C150" s="158" t="s">
        <v>401</v>
      </c>
      <c r="D150" s="159" t="s">
        <v>275</v>
      </c>
      <c r="E150" s="160">
        <v>1</v>
      </c>
      <c r="F150" s="161"/>
      <c r="G150" s="162">
        <f>ROUND(E150*F150,2)</f>
        <v>0</v>
      </c>
      <c r="H150" s="163">
        <v>0</v>
      </c>
      <c r="I150" s="164">
        <f>ROUND(E150*H150,2)</f>
        <v>0</v>
      </c>
      <c r="J150" s="163">
        <v>108</v>
      </c>
      <c r="K150" s="164">
        <f>ROUND(E150*J150,2)</f>
        <v>108</v>
      </c>
      <c r="L150" s="164">
        <v>21</v>
      </c>
      <c r="M150" s="164">
        <f>G150*(1+L150/100)</f>
        <v>0</v>
      </c>
      <c r="N150" s="165">
        <v>0</v>
      </c>
      <c r="O150" s="165">
        <f>ROUND(E150*N150,2)</f>
        <v>0</v>
      </c>
      <c r="P150" s="165">
        <v>0</v>
      </c>
      <c r="Q150" s="165">
        <f>ROUND(E150*P150,2)</f>
        <v>0</v>
      </c>
      <c r="R150" s="164"/>
      <c r="S150" s="164" t="s">
        <v>196</v>
      </c>
      <c r="T150" s="164" t="s">
        <v>196</v>
      </c>
      <c r="U150" s="164">
        <v>0.17697000000000002</v>
      </c>
      <c r="V150" s="164">
        <f>ROUND(E150*U150,2)</f>
        <v>0.18</v>
      </c>
      <c r="W150" s="164"/>
      <c r="X150" s="164" t="s">
        <v>218</v>
      </c>
      <c r="Y150" s="164" t="s">
        <v>199</v>
      </c>
      <c r="Z150" s="166"/>
      <c r="AA150" s="166"/>
      <c r="AB150" s="166"/>
      <c r="AC150" s="166"/>
      <c r="AD150" s="166"/>
      <c r="AE150" s="166"/>
      <c r="AF150" s="166"/>
      <c r="AG150" s="166" t="s">
        <v>219</v>
      </c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ht="12.75" outlineLevel="2">
      <c r="A151" s="167"/>
      <c r="B151" s="168"/>
      <c r="C151" s="185" t="s">
        <v>402</v>
      </c>
      <c r="D151" s="186"/>
      <c r="E151" s="187">
        <v>1</v>
      </c>
      <c r="F151" s="164"/>
      <c r="G151" s="164"/>
      <c r="H151" s="164"/>
      <c r="I151" s="164"/>
      <c r="J151" s="164"/>
      <c r="K151" s="164"/>
      <c r="L151" s="164"/>
      <c r="M151" s="164"/>
      <c r="N151" s="165"/>
      <c r="O151" s="165"/>
      <c r="P151" s="165"/>
      <c r="Q151" s="165"/>
      <c r="R151" s="164"/>
      <c r="S151" s="164"/>
      <c r="T151" s="164"/>
      <c r="U151" s="164"/>
      <c r="V151" s="164"/>
      <c r="W151" s="164"/>
      <c r="X151" s="164"/>
      <c r="Y151" s="164"/>
      <c r="Z151" s="166"/>
      <c r="AA151" s="166"/>
      <c r="AB151" s="166"/>
      <c r="AC151" s="166"/>
      <c r="AD151" s="166"/>
      <c r="AE151" s="166"/>
      <c r="AF151" s="166"/>
      <c r="AG151" s="166" t="s">
        <v>228</v>
      </c>
      <c r="AH151" s="166">
        <v>0</v>
      </c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33.75" outlineLevel="1">
      <c r="A152" s="156">
        <v>58</v>
      </c>
      <c r="B152" s="157" t="s">
        <v>403</v>
      </c>
      <c r="C152" s="158" t="s">
        <v>404</v>
      </c>
      <c r="D152" s="159" t="s">
        <v>275</v>
      </c>
      <c r="E152" s="160">
        <v>1</v>
      </c>
      <c r="F152" s="161"/>
      <c r="G152" s="162">
        <f>ROUND(E152*F152,2)</f>
        <v>0</v>
      </c>
      <c r="H152" s="163">
        <v>17.42</v>
      </c>
      <c r="I152" s="164">
        <f>ROUND(E152*H152,2)</f>
        <v>17.42</v>
      </c>
      <c r="J152" s="163">
        <v>162.08</v>
      </c>
      <c r="K152" s="164">
        <f>ROUND(E152*J152,2)</f>
        <v>162.08</v>
      </c>
      <c r="L152" s="164">
        <v>21</v>
      </c>
      <c r="M152" s="164">
        <f>G152*(1+L152/100)</f>
        <v>0</v>
      </c>
      <c r="N152" s="165">
        <v>3.0000000000000004E-05</v>
      </c>
      <c r="O152" s="165">
        <f>ROUND(E152*N152,2)</f>
        <v>0</v>
      </c>
      <c r="P152" s="165">
        <v>0</v>
      </c>
      <c r="Q152" s="165">
        <f>ROUND(E152*P152,2)</f>
        <v>0</v>
      </c>
      <c r="R152" s="164"/>
      <c r="S152" s="164" t="s">
        <v>196</v>
      </c>
      <c r="T152" s="164" t="s">
        <v>196</v>
      </c>
      <c r="U152" s="164">
        <v>0.26545</v>
      </c>
      <c r="V152" s="164">
        <f>ROUND(E152*U152,2)</f>
        <v>0.27</v>
      </c>
      <c r="W152" s="164"/>
      <c r="X152" s="164" t="s">
        <v>218</v>
      </c>
      <c r="Y152" s="164" t="s">
        <v>199</v>
      </c>
      <c r="Z152" s="166"/>
      <c r="AA152" s="166"/>
      <c r="AB152" s="166"/>
      <c r="AC152" s="166"/>
      <c r="AD152" s="166"/>
      <c r="AE152" s="166"/>
      <c r="AF152" s="166"/>
      <c r="AG152" s="166" t="s">
        <v>219</v>
      </c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ht="12.75" outlineLevel="2">
      <c r="A153" s="167"/>
      <c r="B153" s="168"/>
      <c r="C153" s="185" t="s">
        <v>402</v>
      </c>
      <c r="D153" s="186"/>
      <c r="E153" s="187">
        <v>1</v>
      </c>
      <c r="F153" s="164"/>
      <c r="G153" s="164"/>
      <c r="H153" s="164"/>
      <c r="I153" s="164"/>
      <c r="J153" s="164"/>
      <c r="K153" s="164"/>
      <c r="L153" s="164"/>
      <c r="M153" s="164"/>
      <c r="N153" s="165"/>
      <c r="O153" s="165"/>
      <c r="P153" s="165"/>
      <c r="Q153" s="165"/>
      <c r="R153" s="164"/>
      <c r="S153" s="164"/>
      <c r="T153" s="164"/>
      <c r="U153" s="164"/>
      <c r="V153" s="164"/>
      <c r="W153" s="164"/>
      <c r="X153" s="164"/>
      <c r="Y153" s="164"/>
      <c r="Z153" s="166"/>
      <c r="AA153" s="166"/>
      <c r="AB153" s="166"/>
      <c r="AC153" s="166"/>
      <c r="AD153" s="166"/>
      <c r="AE153" s="166"/>
      <c r="AF153" s="166"/>
      <c r="AG153" s="166" t="s">
        <v>228</v>
      </c>
      <c r="AH153" s="166">
        <v>0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45" outlineLevel="1">
      <c r="A154" s="156">
        <v>59</v>
      </c>
      <c r="B154" s="157" t="s">
        <v>405</v>
      </c>
      <c r="C154" s="158" t="s">
        <v>406</v>
      </c>
      <c r="D154" s="159" t="s">
        <v>275</v>
      </c>
      <c r="E154" s="160">
        <v>1</v>
      </c>
      <c r="F154" s="161"/>
      <c r="G154" s="162">
        <f>ROUND(E154*F154,2)</f>
        <v>0</v>
      </c>
      <c r="H154" s="163">
        <v>0</v>
      </c>
      <c r="I154" s="164">
        <f>ROUND(E154*H154,2)</f>
        <v>0</v>
      </c>
      <c r="J154" s="163">
        <v>11.3</v>
      </c>
      <c r="K154" s="164">
        <f>ROUND(E154*J154,2)</f>
        <v>11.3</v>
      </c>
      <c r="L154" s="164">
        <v>21</v>
      </c>
      <c r="M154" s="164">
        <f>G154*(1+L154/100)</f>
        <v>0</v>
      </c>
      <c r="N154" s="165">
        <v>0</v>
      </c>
      <c r="O154" s="165">
        <f>ROUND(E154*N154,2)</f>
        <v>0</v>
      </c>
      <c r="P154" s="165">
        <v>0</v>
      </c>
      <c r="Q154" s="165">
        <f>ROUND(E154*P154,2)</f>
        <v>0</v>
      </c>
      <c r="R154" s="164"/>
      <c r="S154" s="164" t="s">
        <v>196</v>
      </c>
      <c r="T154" s="164" t="s">
        <v>196</v>
      </c>
      <c r="U154" s="164">
        <v>0.02</v>
      </c>
      <c r="V154" s="164">
        <f>ROUND(E154*U154,2)</f>
        <v>0.02</v>
      </c>
      <c r="W154" s="164"/>
      <c r="X154" s="164" t="s">
        <v>218</v>
      </c>
      <c r="Y154" s="164" t="s">
        <v>199</v>
      </c>
      <c r="Z154" s="166"/>
      <c r="AA154" s="166"/>
      <c r="AB154" s="166"/>
      <c r="AC154" s="166"/>
      <c r="AD154" s="166"/>
      <c r="AE154" s="166"/>
      <c r="AF154" s="166"/>
      <c r="AG154" s="166" t="s">
        <v>219</v>
      </c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ht="12.75" outlineLevel="2">
      <c r="A155" s="167"/>
      <c r="B155" s="168"/>
      <c r="C155" s="185" t="s">
        <v>402</v>
      </c>
      <c r="D155" s="186"/>
      <c r="E155" s="187">
        <v>1</v>
      </c>
      <c r="F155" s="164"/>
      <c r="G155" s="164"/>
      <c r="H155" s="164"/>
      <c r="I155" s="164"/>
      <c r="J155" s="164"/>
      <c r="K155" s="164"/>
      <c r="L155" s="164"/>
      <c r="M155" s="164"/>
      <c r="N155" s="165"/>
      <c r="O155" s="165"/>
      <c r="P155" s="165"/>
      <c r="Q155" s="165"/>
      <c r="R155" s="164"/>
      <c r="S155" s="164"/>
      <c r="T155" s="164"/>
      <c r="U155" s="164"/>
      <c r="V155" s="164"/>
      <c r="W155" s="164"/>
      <c r="X155" s="164"/>
      <c r="Y155" s="164"/>
      <c r="Z155" s="166"/>
      <c r="AA155" s="166"/>
      <c r="AB155" s="166"/>
      <c r="AC155" s="166"/>
      <c r="AD155" s="166"/>
      <c r="AE155" s="166"/>
      <c r="AF155" s="166"/>
      <c r="AG155" s="166" t="s">
        <v>228</v>
      </c>
      <c r="AH155" s="166">
        <v>0</v>
      </c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ht="33.75" outlineLevel="1">
      <c r="A156" s="156">
        <v>60</v>
      </c>
      <c r="B156" s="157" t="s">
        <v>407</v>
      </c>
      <c r="C156" s="158" t="s">
        <v>408</v>
      </c>
      <c r="D156" s="159" t="s">
        <v>295</v>
      </c>
      <c r="E156" s="160">
        <v>88.5</v>
      </c>
      <c r="F156" s="161"/>
      <c r="G156" s="162">
        <f>ROUND(E156*F156,2)</f>
        <v>0</v>
      </c>
      <c r="H156" s="163">
        <v>114.22</v>
      </c>
      <c r="I156" s="164">
        <f>ROUND(E156*H156,2)</f>
        <v>10108.47</v>
      </c>
      <c r="J156" s="163">
        <v>288.78</v>
      </c>
      <c r="K156" s="164">
        <f>ROUND(E156*J156,2)</f>
        <v>25557.03</v>
      </c>
      <c r="L156" s="164">
        <v>21</v>
      </c>
      <c r="M156" s="164">
        <f>G156*(1+L156/100)</f>
        <v>0</v>
      </c>
      <c r="N156" s="165">
        <v>0.0040100000000000005</v>
      </c>
      <c r="O156" s="165">
        <f>ROUND(E156*N156,2)</f>
        <v>0.35</v>
      </c>
      <c r="P156" s="165">
        <v>0</v>
      </c>
      <c r="Q156" s="165">
        <f>ROUND(E156*P156,2)</f>
        <v>0</v>
      </c>
      <c r="R156" s="164"/>
      <c r="S156" s="164" t="s">
        <v>196</v>
      </c>
      <c r="T156" s="164" t="s">
        <v>196</v>
      </c>
      <c r="U156" s="164">
        <v>0.5429</v>
      </c>
      <c r="V156" s="164">
        <f>ROUND(E156*U156,2)</f>
        <v>48.05</v>
      </c>
      <c r="W156" s="164"/>
      <c r="X156" s="164" t="s">
        <v>218</v>
      </c>
      <c r="Y156" s="164" t="s">
        <v>199</v>
      </c>
      <c r="Z156" s="166"/>
      <c r="AA156" s="166"/>
      <c r="AB156" s="166"/>
      <c r="AC156" s="166"/>
      <c r="AD156" s="166"/>
      <c r="AE156" s="166"/>
      <c r="AF156" s="166"/>
      <c r="AG156" s="166" t="s">
        <v>342</v>
      </c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ht="12.75" customHeight="1" outlineLevel="2">
      <c r="A157" s="167"/>
      <c r="B157" s="168"/>
      <c r="C157" s="238" t="s">
        <v>409</v>
      </c>
      <c r="D157" s="238"/>
      <c r="E157" s="238"/>
      <c r="F157" s="238"/>
      <c r="G157" s="238"/>
      <c r="H157" s="164"/>
      <c r="I157" s="164"/>
      <c r="J157" s="164"/>
      <c r="K157" s="164"/>
      <c r="L157" s="164"/>
      <c r="M157" s="164"/>
      <c r="N157" s="165"/>
      <c r="O157" s="165"/>
      <c r="P157" s="165"/>
      <c r="Q157" s="165"/>
      <c r="R157" s="164"/>
      <c r="S157" s="164"/>
      <c r="T157" s="164"/>
      <c r="U157" s="164"/>
      <c r="V157" s="164"/>
      <c r="W157" s="164"/>
      <c r="X157" s="164"/>
      <c r="Y157" s="164"/>
      <c r="Z157" s="166"/>
      <c r="AA157" s="166"/>
      <c r="AB157" s="166"/>
      <c r="AC157" s="166"/>
      <c r="AD157" s="166"/>
      <c r="AE157" s="166"/>
      <c r="AF157" s="166"/>
      <c r="AG157" s="166" t="s">
        <v>202</v>
      </c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ht="12.75" customHeight="1" outlineLevel="3">
      <c r="A158" s="167"/>
      <c r="B158" s="168"/>
      <c r="C158" s="232" t="s">
        <v>330</v>
      </c>
      <c r="D158" s="232"/>
      <c r="E158" s="232"/>
      <c r="F158" s="232"/>
      <c r="G158" s="232"/>
      <c r="H158" s="164"/>
      <c r="I158" s="164"/>
      <c r="J158" s="164"/>
      <c r="K158" s="164"/>
      <c r="L158" s="164"/>
      <c r="M158" s="164"/>
      <c r="N158" s="165"/>
      <c r="O158" s="165"/>
      <c r="P158" s="165"/>
      <c r="Q158" s="165"/>
      <c r="R158" s="164"/>
      <c r="S158" s="164"/>
      <c r="T158" s="164"/>
      <c r="U158" s="164"/>
      <c r="V158" s="164"/>
      <c r="W158" s="164"/>
      <c r="X158" s="164"/>
      <c r="Y158" s="164"/>
      <c r="Z158" s="166"/>
      <c r="AA158" s="166"/>
      <c r="AB158" s="166"/>
      <c r="AC158" s="166"/>
      <c r="AD158" s="166"/>
      <c r="AE158" s="166"/>
      <c r="AF158" s="166"/>
      <c r="AG158" s="166" t="s">
        <v>202</v>
      </c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ht="22.5" outlineLevel="2">
      <c r="A159" s="167"/>
      <c r="B159" s="168"/>
      <c r="C159" s="185" t="s">
        <v>410</v>
      </c>
      <c r="D159" s="186"/>
      <c r="E159" s="187">
        <v>40</v>
      </c>
      <c r="F159" s="164"/>
      <c r="G159" s="164"/>
      <c r="H159" s="164"/>
      <c r="I159" s="164"/>
      <c r="J159" s="164"/>
      <c r="K159" s="164"/>
      <c r="L159" s="164"/>
      <c r="M159" s="164"/>
      <c r="N159" s="165"/>
      <c r="O159" s="165"/>
      <c r="P159" s="165"/>
      <c r="Q159" s="165"/>
      <c r="R159" s="164"/>
      <c r="S159" s="164"/>
      <c r="T159" s="164"/>
      <c r="U159" s="164"/>
      <c r="V159" s="164"/>
      <c r="W159" s="164"/>
      <c r="X159" s="164"/>
      <c r="Y159" s="164"/>
      <c r="Z159" s="166"/>
      <c r="AA159" s="166"/>
      <c r="AB159" s="166"/>
      <c r="AC159" s="166"/>
      <c r="AD159" s="166"/>
      <c r="AE159" s="166"/>
      <c r="AF159" s="166"/>
      <c r="AG159" s="166" t="s">
        <v>228</v>
      </c>
      <c r="AH159" s="166">
        <v>0</v>
      </c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ht="33.75" outlineLevel="3">
      <c r="A160" s="167"/>
      <c r="B160" s="168"/>
      <c r="C160" s="185" t="s">
        <v>411</v>
      </c>
      <c r="D160" s="186"/>
      <c r="E160" s="187">
        <v>48.5</v>
      </c>
      <c r="F160" s="164"/>
      <c r="G160" s="164"/>
      <c r="H160" s="164"/>
      <c r="I160" s="164"/>
      <c r="J160" s="164"/>
      <c r="K160" s="164"/>
      <c r="L160" s="164"/>
      <c r="M160" s="164"/>
      <c r="N160" s="165"/>
      <c r="O160" s="165"/>
      <c r="P160" s="165"/>
      <c r="Q160" s="165"/>
      <c r="R160" s="164"/>
      <c r="S160" s="164"/>
      <c r="T160" s="164"/>
      <c r="U160" s="164"/>
      <c r="V160" s="164"/>
      <c r="W160" s="164"/>
      <c r="X160" s="164"/>
      <c r="Y160" s="164"/>
      <c r="Z160" s="166"/>
      <c r="AA160" s="166"/>
      <c r="AB160" s="166"/>
      <c r="AC160" s="166"/>
      <c r="AD160" s="166"/>
      <c r="AE160" s="166"/>
      <c r="AF160" s="166"/>
      <c r="AG160" s="166" t="s">
        <v>228</v>
      </c>
      <c r="AH160" s="166">
        <v>0</v>
      </c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ht="33.75" outlineLevel="1">
      <c r="A161" s="156">
        <v>61</v>
      </c>
      <c r="B161" s="157" t="s">
        <v>412</v>
      </c>
      <c r="C161" s="158" t="s">
        <v>413</v>
      </c>
      <c r="D161" s="159" t="s">
        <v>295</v>
      </c>
      <c r="E161" s="160">
        <v>41</v>
      </c>
      <c r="F161" s="161"/>
      <c r="G161" s="162">
        <f>ROUND(E161*F161,2)</f>
        <v>0</v>
      </c>
      <c r="H161" s="163">
        <v>157.99</v>
      </c>
      <c r="I161" s="164">
        <f>ROUND(E161*H161,2)</f>
        <v>6477.59</v>
      </c>
      <c r="J161" s="163">
        <v>338.51</v>
      </c>
      <c r="K161" s="164">
        <f>ROUND(E161*J161,2)</f>
        <v>13878.91</v>
      </c>
      <c r="L161" s="164">
        <v>21</v>
      </c>
      <c r="M161" s="164">
        <f>G161*(1+L161/100)</f>
        <v>0</v>
      </c>
      <c r="N161" s="165">
        <v>0.005220000000000001</v>
      </c>
      <c r="O161" s="165">
        <f>ROUND(E161*N161,2)</f>
        <v>0.21</v>
      </c>
      <c r="P161" s="165">
        <v>0</v>
      </c>
      <c r="Q161" s="165">
        <f>ROUND(E161*P161,2)</f>
        <v>0</v>
      </c>
      <c r="R161" s="164"/>
      <c r="S161" s="164" t="s">
        <v>196</v>
      </c>
      <c r="T161" s="164" t="s">
        <v>196</v>
      </c>
      <c r="U161" s="164">
        <v>0.6343</v>
      </c>
      <c r="V161" s="164">
        <f>ROUND(E161*U161,2)</f>
        <v>26.01</v>
      </c>
      <c r="W161" s="164"/>
      <c r="X161" s="164" t="s">
        <v>218</v>
      </c>
      <c r="Y161" s="164" t="s">
        <v>199</v>
      </c>
      <c r="Z161" s="166"/>
      <c r="AA161" s="166"/>
      <c r="AB161" s="166"/>
      <c r="AC161" s="166"/>
      <c r="AD161" s="166"/>
      <c r="AE161" s="166"/>
      <c r="AF161" s="166"/>
      <c r="AG161" s="166" t="s">
        <v>342</v>
      </c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ht="12.75" customHeight="1" outlineLevel="2">
      <c r="A162" s="167"/>
      <c r="B162" s="168"/>
      <c r="C162" s="238" t="s">
        <v>409</v>
      </c>
      <c r="D162" s="238"/>
      <c r="E162" s="238"/>
      <c r="F162" s="238"/>
      <c r="G162" s="238"/>
      <c r="H162" s="164"/>
      <c r="I162" s="164"/>
      <c r="J162" s="164"/>
      <c r="K162" s="164"/>
      <c r="L162" s="164"/>
      <c r="M162" s="164"/>
      <c r="N162" s="165"/>
      <c r="O162" s="165"/>
      <c r="P162" s="165"/>
      <c r="Q162" s="165"/>
      <c r="R162" s="164"/>
      <c r="S162" s="164"/>
      <c r="T162" s="164"/>
      <c r="U162" s="164"/>
      <c r="V162" s="164"/>
      <c r="W162" s="164"/>
      <c r="X162" s="164"/>
      <c r="Y162" s="164"/>
      <c r="Z162" s="166"/>
      <c r="AA162" s="166"/>
      <c r="AB162" s="166"/>
      <c r="AC162" s="166"/>
      <c r="AD162" s="166"/>
      <c r="AE162" s="166"/>
      <c r="AF162" s="166"/>
      <c r="AG162" s="166" t="s">
        <v>202</v>
      </c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ht="12.4" customHeight="1" outlineLevel="3">
      <c r="A163" s="167"/>
      <c r="B163" s="168"/>
      <c r="C163" s="232" t="s">
        <v>330</v>
      </c>
      <c r="D163" s="232"/>
      <c r="E163" s="232"/>
      <c r="F163" s="232"/>
      <c r="G163" s="232"/>
      <c r="H163" s="164"/>
      <c r="I163" s="164"/>
      <c r="J163" s="164"/>
      <c r="K163" s="164"/>
      <c r="L163" s="164"/>
      <c r="M163" s="164"/>
      <c r="N163" s="165"/>
      <c r="O163" s="165"/>
      <c r="P163" s="165"/>
      <c r="Q163" s="165"/>
      <c r="R163" s="164"/>
      <c r="S163" s="164"/>
      <c r="T163" s="164"/>
      <c r="U163" s="164"/>
      <c r="V163" s="164"/>
      <c r="W163" s="164"/>
      <c r="X163" s="164"/>
      <c r="Y163" s="164"/>
      <c r="Z163" s="166"/>
      <c r="AA163" s="166"/>
      <c r="AB163" s="166"/>
      <c r="AC163" s="166"/>
      <c r="AD163" s="166"/>
      <c r="AE163" s="166"/>
      <c r="AF163" s="166"/>
      <c r="AG163" s="166" t="s">
        <v>202</v>
      </c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ht="12.75" outlineLevel="2">
      <c r="A164" s="167"/>
      <c r="B164" s="168"/>
      <c r="C164" s="185" t="s">
        <v>414</v>
      </c>
      <c r="D164" s="186"/>
      <c r="E164" s="187">
        <v>34</v>
      </c>
      <c r="F164" s="164"/>
      <c r="G164" s="164"/>
      <c r="H164" s="164"/>
      <c r="I164" s="164"/>
      <c r="J164" s="164"/>
      <c r="K164" s="164"/>
      <c r="L164" s="164"/>
      <c r="M164" s="164"/>
      <c r="N164" s="165"/>
      <c r="O164" s="165"/>
      <c r="P164" s="165"/>
      <c r="Q164" s="165"/>
      <c r="R164" s="164"/>
      <c r="S164" s="164"/>
      <c r="T164" s="164"/>
      <c r="U164" s="164"/>
      <c r="V164" s="164"/>
      <c r="W164" s="164"/>
      <c r="X164" s="164"/>
      <c r="Y164" s="164"/>
      <c r="Z164" s="166"/>
      <c r="AA164" s="166"/>
      <c r="AB164" s="166"/>
      <c r="AC164" s="166"/>
      <c r="AD164" s="166"/>
      <c r="AE164" s="166"/>
      <c r="AF164" s="166"/>
      <c r="AG164" s="166" t="s">
        <v>228</v>
      </c>
      <c r="AH164" s="166">
        <v>0</v>
      </c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ht="12.75" outlineLevel="3">
      <c r="A165" s="167"/>
      <c r="B165" s="168"/>
      <c r="C165" s="185" t="s">
        <v>415</v>
      </c>
      <c r="D165" s="186"/>
      <c r="E165" s="187">
        <v>7</v>
      </c>
      <c r="F165" s="164"/>
      <c r="G165" s="164"/>
      <c r="H165" s="164"/>
      <c r="I165" s="164"/>
      <c r="J165" s="164"/>
      <c r="K165" s="164"/>
      <c r="L165" s="164"/>
      <c r="M165" s="164"/>
      <c r="N165" s="165"/>
      <c r="O165" s="165"/>
      <c r="P165" s="165"/>
      <c r="Q165" s="165"/>
      <c r="R165" s="164"/>
      <c r="S165" s="164"/>
      <c r="T165" s="164"/>
      <c r="U165" s="164"/>
      <c r="V165" s="164"/>
      <c r="W165" s="164"/>
      <c r="X165" s="164"/>
      <c r="Y165" s="164"/>
      <c r="Z165" s="166"/>
      <c r="AA165" s="166"/>
      <c r="AB165" s="166"/>
      <c r="AC165" s="166"/>
      <c r="AD165" s="166"/>
      <c r="AE165" s="166"/>
      <c r="AF165" s="166"/>
      <c r="AG165" s="166" t="s">
        <v>228</v>
      </c>
      <c r="AH165" s="166">
        <v>0</v>
      </c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ht="22.5" outlineLevel="1">
      <c r="A166" s="156">
        <v>62</v>
      </c>
      <c r="B166" s="157" t="s">
        <v>416</v>
      </c>
      <c r="C166" s="158" t="s">
        <v>417</v>
      </c>
      <c r="D166" s="159" t="s">
        <v>295</v>
      </c>
      <c r="E166" s="160">
        <v>0.5</v>
      </c>
      <c r="F166" s="161"/>
      <c r="G166" s="162">
        <f>ROUND(E166*F166,2)</f>
        <v>0</v>
      </c>
      <c r="H166" s="163">
        <v>8.08</v>
      </c>
      <c r="I166" s="164">
        <f>ROUND(E166*H166,2)</f>
        <v>4.04</v>
      </c>
      <c r="J166" s="163">
        <v>90.92</v>
      </c>
      <c r="K166" s="164">
        <f>ROUND(E166*J166,2)</f>
        <v>45.46</v>
      </c>
      <c r="L166" s="164">
        <v>21</v>
      </c>
      <c r="M166" s="164">
        <f>G166*(1+L166/100)</f>
        <v>0</v>
      </c>
      <c r="N166" s="165">
        <v>0.00028000000000000003</v>
      </c>
      <c r="O166" s="165">
        <f>ROUND(E166*N166,2)</f>
        <v>0</v>
      </c>
      <c r="P166" s="165">
        <v>0</v>
      </c>
      <c r="Q166" s="165">
        <f>ROUND(E166*P166,2)</f>
        <v>0</v>
      </c>
      <c r="R166" s="164"/>
      <c r="S166" s="164" t="s">
        <v>196</v>
      </c>
      <c r="T166" s="164" t="s">
        <v>196</v>
      </c>
      <c r="U166" s="164">
        <v>0.18314000000000002</v>
      </c>
      <c r="V166" s="164">
        <f>ROUND(E166*U166,2)</f>
        <v>0.09</v>
      </c>
      <c r="W166" s="164"/>
      <c r="X166" s="164" t="s">
        <v>218</v>
      </c>
      <c r="Y166" s="164" t="s">
        <v>199</v>
      </c>
      <c r="Z166" s="166"/>
      <c r="AA166" s="166"/>
      <c r="AB166" s="166"/>
      <c r="AC166" s="166"/>
      <c r="AD166" s="166"/>
      <c r="AE166" s="166"/>
      <c r="AF166" s="166"/>
      <c r="AG166" s="166" t="s">
        <v>219</v>
      </c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12.75" customHeight="1" outlineLevel="2">
      <c r="A167" s="167"/>
      <c r="B167" s="168"/>
      <c r="C167" s="238" t="s">
        <v>418</v>
      </c>
      <c r="D167" s="238"/>
      <c r="E167" s="238"/>
      <c r="F167" s="238"/>
      <c r="G167" s="238"/>
      <c r="H167" s="164"/>
      <c r="I167" s="164"/>
      <c r="J167" s="164"/>
      <c r="K167" s="164"/>
      <c r="L167" s="164"/>
      <c r="M167" s="164"/>
      <c r="N167" s="165"/>
      <c r="O167" s="165"/>
      <c r="P167" s="165"/>
      <c r="Q167" s="165"/>
      <c r="R167" s="164"/>
      <c r="S167" s="164"/>
      <c r="T167" s="164"/>
      <c r="U167" s="164"/>
      <c r="V167" s="164"/>
      <c r="W167" s="164"/>
      <c r="X167" s="164"/>
      <c r="Y167" s="164"/>
      <c r="Z167" s="166"/>
      <c r="AA167" s="166"/>
      <c r="AB167" s="166"/>
      <c r="AC167" s="166"/>
      <c r="AD167" s="166"/>
      <c r="AE167" s="166"/>
      <c r="AF167" s="166"/>
      <c r="AG167" s="166" t="s">
        <v>202</v>
      </c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9" t="str">
        <f>C167</f>
        <v>Obsahuje 1 spoj na 4 m délky rozvodu, bez dodávky potrubí, bez montáže a dodávky tvarovek a závěsů. Včetně zednických výpomocí.</v>
      </c>
      <c r="BB167" s="166"/>
      <c r="BC167" s="166"/>
      <c r="BD167" s="166"/>
      <c r="BE167" s="166"/>
      <c r="BF167" s="166"/>
      <c r="BG167" s="166"/>
      <c r="BH167" s="166"/>
    </row>
    <row r="168" spans="1:60" ht="12.75" customHeight="1" outlineLevel="3">
      <c r="A168" s="167"/>
      <c r="B168" s="168"/>
      <c r="C168" s="232" t="s">
        <v>330</v>
      </c>
      <c r="D168" s="232"/>
      <c r="E168" s="232"/>
      <c r="F168" s="232"/>
      <c r="G168" s="232"/>
      <c r="H168" s="164"/>
      <c r="I168" s="164"/>
      <c r="J168" s="164"/>
      <c r="K168" s="164"/>
      <c r="L168" s="164"/>
      <c r="M168" s="164"/>
      <c r="N168" s="165"/>
      <c r="O168" s="165"/>
      <c r="P168" s="165"/>
      <c r="Q168" s="165"/>
      <c r="R168" s="164"/>
      <c r="S168" s="164"/>
      <c r="T168" s="164"/>
      <c r="U168" s="164"/>
      <c r="V168" s="164"/>
      <c r="W168" s="164"/>
      <c r="X168" s="164"/>
      <c r="Y168" s="164"/>
      <c r="Z168" s="166"/>
      <c r="AA168" s="166"/>
      <c r="AB168" s="166"/>
      <c r="AC168" s="166"/>
      <c r="AD168" s="166"/>
      <c r="AE168" s="166"/>
      <c r="AF168" s="166"/>
      <c r="AG168" s="166" t="s">
        <v>202</v>
      </c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ht="12.75" outlineLevel="2">
      <c r="A169" s="167"/>
      <c r="B169" s="168"/>
      <c r="C169" s="185" t="s">
        <v>419</v>
      </c>
      <c r="D169" s="186"/>
      <c r="E169" s="187">
        <v>0.5</v>
      </c>
      <c r="F169" s="164"/>
      <c r="G169" s="164"/>
      <c r="H169" s="164"/>
      <c r="I169" s="164"/>
      <c r="J169" s="164"/>
      <c r="K169" s="164"/>
      <c r="L169" s="164"/>
      <c r="M169" s="164"/>
      <c r="N169" s="165"/>
      <c r="O169" s="165"/>
      <c r="P169" s="165"/>
      <c r="Q169" s="165"/>
      <c r="R169" s="164"/>
      <c r="S169" s="164"/>
      <c r="T169" s="164"/>
      <c r="U169" s="164"/>
      <c r="V169" s="164"/>
      <c r="W169" s="164"/>
      <c r="X169" s="164"/>
      <c r="Y169" s="164"/>
      <c r="Z169" s="166"/>
      <c r="AA169" s="166"/>
      <c r="AB169" s="166"/>
      <c r="AC169" s="166"/>
      <c r="AD169" s="166"/>
      <c r="AE169" s="166"/>
      <c r="AF169" s="166"/>
      <c r="AG169" s="166" t="s">
        <v>228</v>
      </c>
      <c r="AH169" s="166">
        <v>0</v>
      </c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ht="33.75" outlineLevel="1">
      <c r="A170" s="156">
        <v>63</v>
      </c>
      <c r="B170" s="157" t="s">
        <v>420</v>
      </c>
      <c r="C170" s="158" t="s">
        <v>421</v>
      </c>
      <c r="D170" s="159" t="s">
        <v>295</v>
      </c>
      <c r="E170" s="160">
        <v>40</v>
      </c>
      <c r="F170" s="161"/>
      <c r="G170" s="162">
        <f>ROUND(E170*F170,2)</f>
        <v>0</v>
      </c>
      <c r="H170" s="163">
        <v>27.47</v>
      </c>
      <c r="I170" s="164">
        <f>ROUND(E170*H170,2)</f>
        <v>1098.8</v>
      </c>
      <c r="J170" s="163">
        <v>66.73</v>
      </c>
      <c r="K170" s="164">
        <f>ROUND(E170*J170,2)</f>
        <v>2669.2</v>
      </c>
      <c r="L170" s="164">
        <v>21</v>
      </c>
      <c r="M170" s="164">
        <f>G170*(1+L170/100)</f>
        <v>0</v>
      </c>
      <c r="N170" s="165">
        <v>4E-05</v>
      </c>
      <c r="O170" s="165">
        <f>ROUND(E170*N170,2)</f>
        <v>0</v>
      </c>
      <c r="P170" s="165">
        <v>0</v>
      </c>
      <c r="Q170" s="165">
        <f>ROUND(E170*P170,2)</f>
        <v>0</v>
      </c>
      <c r="R170" s="164"/>
      <c r="S170" s="164" t="s">
        <v>196</v>
      </c>
      <c r="T170" s="164" t="s">
        <v>196</v>
      </c>
      <c r="U170" s="164">
        <v>0.129</v>
      </c>
      <c r="V170" s="164">
        <f>ROUND(E170*U170,2)</f>
        <v>5.16</v>
      </c>
      <c r="W170" s="164"/>
      <c r="X170" s="164" t="s">
        <v>218</v>
      </c>
      <c r="Y170" s="164" t="s">
        <v>199</v>
      </c>
      <c r="Z170" s="166"/>
      <c r="AA170" s="166"/>
      <c r="AB170" s="166"/>
      <c r="AC170" s="166"/>
      <c r="AD170" s="166"/>
      <c r="AE170" s="166"/>
      <c r="AF170" s="166"/>
      <c r="AG170" s="166" t="s">
        <v>342</v>
      </c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ht="12.4" customHeight="1" outlineLevel="2">
      <c r="A171" s="167"/>
      <c r="B171" s="168"/>
      <c r="C171" s="238" t="s">
        <v>422</v>
      </c>
      <c r="D171" s="238"/>
      <c r="E171" s="238"/>
      <c r="F171" s="238"/>
      <c r="G171" s="238"/>
      <c r="H171" s="164"/>
      <c r="I171" s="164"/>
      <c r="J171" s="164"/>
      <c r="K171" s="164"/>
      <c r="L171" s="164"/>
      <c r="M171" s="164"/>
      <c r="N171" s="165"/>
      <c r="O171" s="165"/>
      <c r="P171" s="165"/>
      <c r="Q171" s="165"/>
      <c r="R171" s="164"/>
      <c r="S171" s="164"/>
      <c r="T171" s="164"/>
      <c r="U171" s="164"/>
      <c r="V171" s="164"/>
      <c r="W171" s="164"/>
      <c r="X171" s="164"/>
      <c r="Y171" s="164"/>
      <c r="Z171" s="166"/>
      <c r="AA171" s="166"/>
      <c r="AB171" s="166"/>
      <c r="AC171" s="166"/>
      <c r="AD171" s="166"/>
      <c r="AE171" s="166"/>
      <c r="AF171" s="166"/>
      <c r="AG171" s="166" t="s">
        <v>202</v>
      </c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ht="12.75" outlineLevel="2">
      <c r="A172" s="167"/>
      <c r="B172" s="168"/>
      <c r="C172" s="185" t="s">
        <v>423</v>
      </c>
      <c r="D172" s="186"/>
      <c r="E172" s="187">
        <v>40</v>
      </c>
      <c r="F172" s="164"/>
      <c r="G172" s="164"/>
      <c r="H172" s="164"/>
      <c r="I172" s="164"/>
      <c r="J172" s="164"/>
      <c r="K172" s="164"/>
      <c r="L172" s="164"/>
      <c r="M172" s="164"/>
      <c r="N172" s="165"/>
      <c r="O172" s="165"/>
      <c r="P172" s="165"/>
      <c r="Q172" s="165"/>
      <c r="R172" s="164"/>
      <c r="S172" s="164"/>
      <c r="T172" s="164"/>
      <c r="U172" s="164"/>
      <c r="V172" s="164"/>
      <c r="W172" s="164"/>
      <c r="X172" s="164"/>
      <c r="Y172" s="164"/>
      <c r="Z172" s="166"/>
      <c r="AA172" s="166"/>
      <c r="AB172" s="166"/>
      <c r="AC172" s="166"/>
      <c r="AD172" s="166"/>
      <c r="AE172" s="166"/>
      <c r="AF172" s="166"/>
      <c r="AG172" s="166" t="s">
        <v>228</v>
      </c>
      <c r="AH172" s="166">
        <v>0</v>
      </c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ht="33.75" outlineLevel="1">
      <c r="A173" s="156">
        <v>64</v>
      </c>
      <c r="B173" s="157" t="s">
        <v>424</v>
      </c>
      <c r="C173" s="158" t="s">
        <v>425</v>
      </c>
      <c r="D173" s="159" t="s">
        <v>295</v>
      </c>
      <c r="E173" s="160">
        <v>34</v>
      </c>
      <c r="F173" s="161"/>
      <c r="G173" s="162">
        <f>ROUND(E173*F173,2)</f>
        <v>0</v>
      </c>
      <c r="H173" s="163">
        <v>30.57</v>
      </c>
      <c r="I173" s="164">
        <f>ROUND(E173*H173,2)</f>
        <v>1039.38</v>
      </c>
      <c r="J173" s="163">
        <v>66.73</v>
      </c>
      <c r="K173" s="164">
        <f>ROUND(E173*J173,2)</f>
        <v>2268.82</v>
      </c>
      <c r="L173" s="164">
        <v>21</v>
      </c>
      <c r="M173" s="164">
        <f>G173*(1+L173/100)</f>
        <v>0</v>
      </c>
      <c r="N173" s="165">
        <v>6.000000000000001E-05</v>
      </c>
      <c r="O173" s="165">
        <f>ROUND(E173*N173,2)</f>
        <v>0</v>
      </c>
      <c r="P173" s="165">
        <v>0</v>
      </c>
      <c r="Q173" s="165">
        <f>ROUND(E173*P173,2)</f>
        <v>0</v>
      </c>
      <c r="R173" s="164"/>
      <c r="S173" s="164" t="s">
        <v>196</v>
      </c>
      <c r="T173" s="164" t="s">
        <v>196</v>
      </c>
      <c r="U173" s="164">
        <v>0.129</v>
      </c>
      <c r="V173" s="164">
        <f>ROUND(E173*U173,2)</f>
        <v>4.39</v>
      </c>
      <c r="W173" s="164"/>
      <c r="X173" s="164" t="s">
        <v>218</v>
      </c>
      <c r="Y173" s="164" t="s">
        <v>199</v>
      </c>
      <c r="Z173" s="166"/>
      <c r="AA173" s="166"/>
      <c r="AB173" s="166"/>
      <c r="AC173" s="166"/>
      <c r="AD173" s="166"/>
      <c r="AE173" s="166"/>
      <c r="AF173" s="166"/>
      <c r="AG173" s="166" t="s">
        <v>342</v>
      </c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ht="12.4" customHeight="1" outlineLevel="2">
      <c r="A174" s="167"/>
      <c r="B174" s="168"/>
      <c r="C174" s="238" t="s">
        <v>422</v>
      </c>
      <c r="D174" s="238"/>
      <c r="E174" s="238"/>
      <c r="F174" s="238"/>
      <c r="G174" s="238"/>
      <c r="H174" s="164"/>
      <c r="I174" s="164"/>
      <c r="J174" s="164"/>
      <c r="K174" s="164"/>
      <c r="L174" s="164"/>
      <c r="M174" s="164"/>
      <c r="N174" s="165"/>
      <c r="O174" s="165"/>
      <c r="P174" s="165"/>
      <c r="Q174" s="165"/>
      <c r="R174" s="164"/>
      <c r="S174" s="164"/>
      <c r="T174" s="164"/>
      <c r="U174" s="164"/>
      <c r="V174" s="164"/>
      <c r="W174" s="164"/>
      <c r="X174" s="164"/>
      <c r="Y174" s="164"/>
      <c r="Z174" s="166"/>
      <c r="AA174" s="166"/>
      <c r="AB174" s="166"/>
      <c r="AC174" s="166"/>
      <c r="AD174" s="166"/>
      <c r="AE174" s="166"/>
      <c r="AF174" s="166"/>
      <c r="AG174" s="166" t="s">
        <v>202</v>
      </c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ht="12.75" outlineLevel="2">
      <c r="A175" s="167"/>
      <c r="B175" s="168"/>
      <c r="C175" s="185" t="s">
        <v>414</v>
      </c>
      <c r="D175" s="186"/>
      <c r="E175" s="187">
        <v>34</v>
      </c>
      <c r="F175" s="164"/>
      <c r="G175" s="164"/>
      <c r="H175" s="164"/>
      <c r="I175" s="164"/>
      <c r="J175" s="164"/>
      <c r="K175" s="164"/>
      <c r="L175" s="164"/>
      <c r="M175" s="164"/>
      <c r="N175" s="165"/>
      <c r="O175" s="165"/>
      <c r="P175" s="165"/>
      <c r="Q175" s="165"/>
      <c r="R175" s="164"/>
      <c r="S175" s="164"/>
      <c r="T175" s="164"/>
      <c r="U175" s="164"/>
      <c r="V175" s="164"/>
      <c r="W175" s="164"/>
      <c r="X175" s="164"/>
      <c r="Y175" s="164"/>
      <c r="Z175" s="166"/>
      <c r="AA175" s="166"/>
      <c r="AB175" s="166"/>
      <c r="AC175" s="166"/>
      <c r="AD175" s="166"/>
      <c r="AE175" s="166"/>
      <c r="AF175" s="166"/>
      <c r="AG175" s="166" t="s">
        <v>228</v>
      </c>
      <c r="AH175" s="166">
        <v>0</v>
      </c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ht="22.5" outlineLevel="1">
      <c r="A176" s="156">
        <v>65</v>
      </c>
      <c r="B176" s="157" t="s">
        <v>426</v>
      </c>
      <c r="C176" s="158" t="s">
        <v>427</v>
      </c>
      <c r="D176" s="159" t="s">
        <v>295</v>
      </c>
      <c r="E176" s="160">
        <v>129.5</v>
      </c>
      <c r="F176" s="161"/>
      <c r="G176" s="162">
        <f>ROUND(E176*F176,2)</f>
        <v>0</v>
      </c>
      <c r="H176" s="163">
        <v>0</v>
      </c>
      <c r="I176" s="164">
        <f>ROUND(E176*H176,2)</f>
        <v>0</v>
      </c>
      <c r="J176" s="163">
        <v>69.8</v>
      </c>
      <c r="K176" s="164">
        <f>ROUND(E176*J176,2)</f>
        <v>9039.1</v>
      </c>
      <c r="L176" s="164">
        <v>21</v>
      </c>
      <c r="M176" s="164">
        <f>G176*(1+L176/100)</f>
        <v>0</v>
      </c>
      <c r="N176" s="165">
        <v>0</v>
      </c>
      <c r="O176" s="165">
        <f>ROUND(E176*N176,2)</f>
        <v>0</v>
      </c>
      <c r="P176" s="165">
        <v>0</v>
      </c>
      <c r="Q176" s="165">
        <f>ROUND(E176*P176,2)</f>
        <v>0</v>
      </c>
      <c r="R176" s="164"/>
      <c r="S176" s="164" t="s">
        <v>196</v>
      </c>
      <c r="T176" s="164" t="s">
        <v>196</v>
      </c>
      <c r="U176" s="164">
        <v>0.135</v>
      </c>
      <c r="V176" s="164">
        <f>ROUND(E176*U176,2)</f>
        <v>17.48</v>
      </c>
      <c r="W176" s="164"/>
      <c r="X176" s="164" t="s">
        <v>218</v>
      </c>
      <c r="Y176" s="164" t="s">
        <v>199</v>
      </c>
      <c r="Z176" s="166"/>
      <c r="AA176" s="166"/>
      <c r="AB176" s="166"/>
      <c r="AC176" s="166"/>
      <c r="AD176" s="166"/>
      <c r="AE176" s="166"/>
      <c r="AF176" s="166"/>
      <c r="AG176" s="166" t="s">
        <v>342</v>
      </c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ht="12.75" outlineLevel="2">
      <c r="A177" s="167"/>
      <c r="B177" s="168"/>
      <c r="C177" s="185" t="s">
        <v>428</v>
      </c>
      <c r="D177" s="186"/>
      <c r="E177" s="187">
        <v>40</v>
      </c>
      <c r="F177" s="164"/>
      <c r="G177" s="164"/>
      <c r="H177" s="164"/>
      <c r="I177" s="164"/>
      <c r="J177" s="164"/>
      <c r="K177" s="164"/>
      <c r="L177" s="164"/>
      <c r="M177" s="164"/>
      <c r="N177" s="165"/>
      <c r="O177" s="165"/>
      <c r="P177" s="165"/>
      <c r="Q177" s="165"/>
      <c r="R177" s="164"/>
      <c r="S177" s="164"/>
      <c r="T177" s="164"/>
      <c r="U177" s="164"/>
      <c r="V177" s="164"/>
      <c r="W177" s="164"/>
      <c r="X177" s="164"/>
      <c r="Y177" s="164"/>
      <c r="Z177" s="166"/>
      <c r="AA177" s="166"/>
      <c r="AB177" s="166"/>
      <c r="AC177" s="166"/>
      <c r="AD177" s="166"/>
      <c r="AE177" s="166"/>
      <c r="AF177" s="166"/>
      <c r="AG177" s="166" t="s">
        <v>228</v>
      </c>
      <c r="AH177" s="166">
        <v>0</v>
      </c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ht="12.75" outlineLevel="3">
      <c r="A178" s="167"/>
      <c r="B178" s="168"/>
      <c r="C178" s="185" t="s">
        <v>429</v>
      </c>
      <c r="D178" s="186"/>
      <c r="E178" s="187">
        <v>34</v>
      </c>
      <c r="F178" s="164"/>
      <c r="G178" s="164"/>
      <c r="H178" s="164"/>
      <c r="I178" s="164"/>
      <c r="J178" s="164"/>
      <c r="K178" s="164"/>
      <c r="L178" s="164"/>
      <c r="M178" s="164"/>
      <c r="N178" s="165"/>
      <c r="O178" s="165"/>
      <c r="P178" s="165"/>
      <c r="Q178" s="165"/>
      <c r="R178" s="164"/>
      <c r="S178" s="164"/>
      <c r="T178" s="164"/>
      <c r="U178" s="164"/>
      <c r="V178" s="164"/>
      <c r="W178" s="164"/>
      <c r="X178" s="164"/>
      <c r="Y178" s="164"/>
      <c r="Z178" s="166"/>
      <c r="AA178" s="166"/>
      <c r="AB178" s="166"/>
      <c r="AC178" s="166"/>
      <c r="AD178" s="166"/>
      <c r="AE178" s="166"/>
      <c r="AF178" s="166"/>
      <c r="AG178" s="166" t="s">
        <v>228</v>
      </c>
      <c r="AH178" s="166">
        <v>0</v>
      </c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ht="12.75" outlineLevel="3">
      <c r="A179" s="167"/>
      <c r="B179" s="168"/>
      <c r="C179" s="185" t="s">
        <v>430</v>
      </c>
      <c r="D179" s="186"/>
      <c r="E179" s="187">
        <v>7</v>
      </c>
      <c r="F179" s="164"/>
      <c r="G179" s="164"/>
      <c r="H179" s="164"/>
      <c r="I179" s="164"/>
      <c r="J179" s="164"/>
      <c r="K179" s="164"/>
      <c r="L179" s="164"/>
      <c r="M179" s="164"/>
      <c r="N179" s="165"/>
      <c r="O179" s="165"/>
      <c r="P179" s="165"/>
      <c r="Q179" s="165"/>
      <c r="R179" s="164"/>
      <c r="S179" s="164"/>
      <c r="T179" s="164"/>
      <c r="U179" s="164"/>
      <c r="V179" s="164"/>
      <c r="W179" s="164"/>
      <c r="X179" s="164"/>
      <c r="Y179" s="164"/>
      <c r="Z179" s="166"/>
      <c r="AA179" s="166"/>
      <c r="AB179" s="166"/>
      <c r="AC179" s="166"/>
      <c r="AD179" s="166"/>
      <c r="AE179" s="166"/>
      <c r="AF179" s="166"/>
      <c r="AG179" s="166" t="s">
        <v>228</v>
      </c>
      <c r="AH179" s="166">
        <v>0</v>
      </c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ht="12.75" outlineLevel="3">
      <c r="A180" s="167"/>
      <c r="B180" s="168"/>
      <c r="C180" s="185" t="s">
        <v>431</v>
      </c>
      <c r="D180" s="186"/>
      <c r="E180" s="187">
        <v>48.5</v>
      </c>
      <c r="F180" s="164"/>
      <c r="G180" s="164"/>
      <c r="H180" s="164"/>
      <c r="I180" s="164"/>
      <c r="J180" s="164"/>
      <c r="K180" s="164"/>
      <c r="L180" s="164"/>
      <c r="M180" s="164"/>
      <c r="N180" s="165"/>
      <c r="O180" s="165"/>
      <c r="P180" s="165"/>
      <c r="Q180" s="165"/>
      <c r="R180" s="164"/>
      <c r="S180" s="164"/>
      <c r="T180" s="164"/>
      <c r="U180" s="164"/>
      <c r="V180" s="164"/>
      <c r="W180" s="164"/>
      <c r="X180" s="164"/>
      <c r="Y180" s="164"/>
      <c r="Z180" s="166"/>
      <c r="AA180" s="166"/>
      <c r="AB180" s="166"/>
      <c r="AC180" s="166"/>
      <c r="AD180" s="166"/>
      <c r="AE180" s="166"/>
      <c r="AF180" s="166"/>
      <c r="AG180" s="166" t="s">
        <v>228</v>
      </c>
      <c r="AH180" s="166">
        <v>0</v>
      </c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ht="12.75" outlineLevel="1">
      <c r="A181" s="170">
        <v>66</v>
      </c>
      <c r="B181" s="171" t="s">
        <v>432</v>
      </c>
      <c r="C181" s="172" t="s">
        <v>433</v>
      </c>
      <c r="D181" s="173" t="s">
        <v>275</v>
      </c>
      <c r="E181" s="174">
        <v>22</v>
      </c>
      <c r="F181" s="175"/>
      <c r="G181" s="176">
        <f aca="true" t="shared" si="7" ref="G181:G190">ROUND(E181*F181,2)</f>
        <v>0</v>
      </c>
      <c r="H181" s="163">
        <v>0</v>
      </c>
      <c r="I181" s="164">
        <f aca="true" t="shared" si="8" ref="I181:I190">ROUND(E181*H181,2)</f>
        <v>0</v>
      </c>
      <c r="J181" s="163">
        <v>255.5</v>
      </c>
      <c r="K181" s="164">
        <f aca="true" t="shared" si="9" ref="K181:K190">ROUND(E181*J181,2)</f>
        <v>5621</v>
      </c>
      <c r="L181" s="164">
        <v>21</v>
      </c>
      <c r="M181" s="164">
        <f aca="true" t="shared" si="10" ref="M181:M190">G181*(1+L181/100)</f>
        <v>0</v>
      </c>
      <c r="N181" s="165">
        <v>0</v>
      </c>
      <c r="O181" s="165">
        <f aca="true" t="shared" si="11" ref="O181:O190">ROUND(E181*N181,2)</f>
        <v>0</v>
      </c>
      <c r="P181" s="165">
        <v>0</v>
      </c>
      <c r="Q181" s="165">
        <f aca="true" t="shared" si="12" ref="Q181:Q190">ROUND(E181*P181,2)</f>
        <v>0</v>
      </c>
      <c r="R181" s="164"/>
      <c r="S181" s="164" t="s">
        <v>196</v>
      </c>
      <c r="T181" s="164" t="s">
        <v>196</v>
      </c>
      <c r="U181" s="164">
        <v>0.425</v>
      </c>
      <c r="V181" s="164">
        <f aca="true" t="shared" si="13" ref="V181:V190">ROUND(E181*U181,2)</f>
        <v>9.35</v>
      </c>
      <c r="W181" s="164"/>
      <c r="X181" s="164" t="s">
        <v>218</v>
      </c>
      <c r="Y181" s="164" t="s">
        <v>199</v>
      </c>
      <c r="Z181" s="166"/>
      <c r="AA181" s="166"/>
      <c r="AB181" s="166"/>
      <c r="AC181" s="166"/>
      <c r="AD181" s="166"/>
      <c r="AE181" s="166"/>
      <c r="AF181" s="166"/>
      <c r="AG181" s="166" t="s">
        <v>342</v>
      </c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ht="22.5" outlineLevel="1">
      <c r="A182" s="170">
        <v>67</v>
      </c>
      <c r="B182" s="171" t="s">
        <v>434</v>
      </c>
      <c r="C182" s="172" t="s">
        <v>435</v>
      </c>
      <c r="D182" s="173" t="s">
        <v>275</v>
      </c>
      <c r="E182" s="174">
        <v>1</v>
      </c>
      <c r="F182" s="175"/>
      <c r="G182" s="176">
        <f t="shared" si="7"/>
        <v>0</v>
      </c>
      <c r="H182" s="163">
        <v>0</v>
      </c>
      <c r="I182" s="164">
        <f t="shared" si="8"/>
        <v>0</v>
      </c>
      <c r="J182" s="163">
        <v>93</v>
      </c>
      <c r="K182" s="164">
        <f t="shared" si="9"/>
        <v>93</v>
      </c>
      <c r="L182" s="164">
        <v>21</v>
      </c>
      <c r="M182" s="164">
        <f t="shared" si="10"/>
        <v>0</v>
      </c>
      <c r="N182" s="165">
        <v>0</v>
      </c>
      <c r="O182" s="165">
        <f t="shared" si="11"/>
        <v>0</v>
      </c>
      <c r="P182" s="165">
        <v>0</v>
      </c>
      <c r="Q182" s="165">
        <f t="shared" si="12"/>
        <v>0</v>
      </c>
      <c r="R182" s="164"/>
      <c r="S182" s="164" t="s">
        <v>196</v>
      </c>
      <c r="T182" s="164" t="s">
        <v>196</v>
      </c>
      <c r="U182" s="164">
        <v>0.165</v>
      </c>
      <c r="V182" s="164">
        <f t="shared" si="13"/>
        <v>0.17</v>
      </c>
      <c r="W182" s="164"/>
      <c r="X182" s="164" t="s">
        <v>218</v>
      </c>
      <c r="Y182" s="164" t="s">
        <v>199</v>
      </c>
      <c r="Z182" s="166"/>
      <c r="AA182" s="166"/>
      <c r="AB182" s="166"/>
      <c r="AC182" s="166"/>
      <c r="AD182" s="166"/>
      <c r="AE182" s="166"/>
      <c r="AF182" s="166"/>
      <c r="AG182" s="166" t="s">
        <v>219</v>
      </c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ht="22.5" outlineLevel="1">
      <c r="A183" s="170">
        <v>68</v>
      </c>
      <c r="B183" s="171" t="s">
        <v>436</v>
      </c>
      <c r="C183" s="172" t="s">
        <v>437</v>
      </c>
      <c r="D183" s="173" t="s">
        <v>275</v>
      </c>
      <c r="E183" s="174">
        <v>1</v>
      </c>
      <c r="F183" s="175"/>
      <c r="G183" s="176">
        <f t="shared" si="7"/>
        <v>0</v>
      </c>
      <c r="H183" s="163">
        <v>2442.04</v>
      </c>
      <c r="I183" s="164">
        <f t="shared" si="8"/>
        <v>2442.04</v>
      </c>
      <c r="J183" s="163">
        <v>92.96</v>
      </c>
      <c r="K183" s="164">
        <f t="shared" si="9"/>
        <v>92.96</v>
      </c>
      <c r="L183" s="164">
        <v>21</v>
      </c>
      <c r="M183" s="164">
        <f t="shared" si="10"/>
        <v>0</v>
      </c>
      <c r="N183" s="165">
        <v>0.0015</v>
      </c>
      <c r="O183" s="165">
        <f t="shared" si="11"/>
        <v>0</v>
      </c>
      <c r="P183" s="165">
        <v>0</v>
      </c>
      <c r="Q183" s="165">
        <f t="shared" si="12"/>
        <v>0</v>
      </c>
      <c r="R183" s="164"/>
      <c r="S183" s="164" t="s">
        <v>196</v>
      </c>
      <c r="T183" s="164" t="s">
        <v>196</v>
      </c>
      <c r="U183" s="164">
        <v>0.165</v>
      </c>
      <c r="V183" s="164">
        <f t="shared" si="13"/>
        <v>0.17</v>
      </c>
      <c r="W183" s="164"/>
      <c r="X183" s="164" t="s">
        <v>218</v>
      </c>
      <c r="Y183" s="164" t="s">
        <v>199</v>
      </c>
      <c r="Z183" s="166"/>
      <c r="AA183" s="166"/>
      <c r="AB183" s="166"/>
      <c r="AC183" s="166"/>
      <c r="AD183" s="166"/>
      <c r="AE183" s="166"/>
      <c r="AF183" s="166"/>
      <c r="AG183" s="166" t="s">
        <v>219</v>
      </c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ht="22.5" outlineLevel="1">
      <c r="A184" s="170">
        <v>69</v>
      </c>
      <c r="B184" s="171" t="s">
        <v>438</v>
      </c>
      <c r="C184" s="172" t="s">
        <v>439</v>
      </c>
      <c r="D184" s="173" t="s">
        <v>275</v>
      </c>
      <c r="E184" s="174">
        <v>4</v>
      </c>
      <c r="F184" s="175"/>
      <c r="G184" s="176">
        <f t="shared" si="7"/>
        <v>0</v>
      </c>
      <c r="H184" s="163">
        <v>244.38</v>
      </c>
      <c r="I184" s="164">
        <f t="shared" si="8"/>
        <v>977.52</v>
      </c>
      <c r="J184" s="163">
        <v>116.62</v>
      </c>
      <c r="K184" s="164">
        <f t="shared" si="9"/>
        <v>466.48</v>
      </c>
      <c r="L184" s="164">
        <v>21</v>
      </c>
      <c r="M184" s="164">
        <f t="shared" si="10"/>
        <v>0</v>
      </c>
      <c r="N184" s="165">
        <v>0.0002</v>
      </c>
      <c r="O184" s="165">
        <f t="shared" si="11"/>
        <v>0</v>
      </c>
      <c r="P184" s="165">
        <v>0</v>
      </c>
      <c r="Q184" s="165">
        <f t="shared" si="12"/>
        <v>0</v>
      </c>
      <c r="R184" s="164"/>
      <c r="S184" s="164" t="s">
        <v>196</v>
      </c>
      <c r="T184" s="164" t="s">
        <v>196</v>
      </c>
      <c r="U184" s="164">
        <v>0.20700000000000002</v>
      </c>
      <c r="V184" s="164">
        <f t="shared" si="13"/>
        <v>0.83</v>
      </c>
      <c r="W184" s="164"/>
      <c r="X184" s="164" t="s">
        <v>218</v>
      </c>
      <c r="Y184" s="164" t="s">
        <v>199</v>
      </c>
      <c r="Z184" s="166"/>
      <c r="AA184" s="166"/>
      <c r="AB184" s="166"/>
      <c r="AC184" s="166"/>
      <c r="AD184" s="166"/>
      <c r="AE184" s="166"/>
      <c r="AF184" s="166"/>
      <c r="AG184" s="166" t="s">
        <v>219</v>
      </c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ht="22.5" outlineLevel="1">
      <c r="A185" s="170">
        <v>70</v>
      </c>
      <c r="B185" s="171" t="s">
        <v>440</v>
      </c>
      <c r="C185" s="172" t="s">
        <v>441</v>
      </c>
      <c r="D185" s="173" t="s">
        <v>275</v>
      </c>
      <c r="E185" s="174">
        <v>1</v>
      </c>
      <c r="F185" s="175"/>
      <c r="G185" s="176">
        <f t="shared" si="7"/>
        <v>0</v>
      </c>
      <c r="H185" s="163">
        <v>357.04</v>
      </c>
      <c r="I185" s="164">
        <f t="shared" si="8"/>
        <v>357.04</v>
      </c>
      <c r="J185" s="163">
        <v>92.96</v>
      </c>
      <c r="K185" s="164">
        <f t="shared" si="9"/>
        <v>92.96</v>
      </c>
      <c r="L185" s="164">
        <v>21</v>
      </c>
      <c r="M185" s="164">
        <f t="shared" si="10"/>
        <v>0</v>
      </c>
      <c r="N185" s="165">
        <v>0.00017</v>
      </c>
      <c r="O185" s="165">
        <f t="shared" si="11"/>
        <v>0</v>
      </c>
      <c r="P185" s="165">
        <v>0</v>
      </c>
      <c r="Q185" s="165">
        <f t="shared" si="12"/>
        <v>0</v>
      </c>
      <c r="R185" s="164"/>
      <c r="S185" s="164" t="s">
        <v>196</v>
      </c>
      <c r="T185" s="164" t="s">
        <v>196</v>
      </c>
      <c r="U185" s="164">
        <v>0.165</v>
      </c>
      <c r="V185" s="164">
        <f t="shared" si="13"/>
        <v>0.17</v>
      </c>
      <c r="W185" s="164"/>
      <c r="X185" s="164" t="s">
        <v>218</v>
      </c>
      <c r="Y185" s="164" t="s">
        <v>199</v>
      </c>
      <c r="Z185" s="166"/>
      <c r="AA185" s="166"/>
      <c r="AB185" s="166"/>
      <c r="AC185" s="166"/>
      <c r="AD185" s="166"/>
      <c r="AE185" s="166"/>
      <c r="AF185" s="166"/>
      <c r="AG185" s="166" t="s">
        <v>219</v>
      </c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ht="22.5" outlineLevel="1">
      <c r="A186" s="170">
        <v>71</v>
      </c>
      <c r="B186" s="171" t="s">
        <v>442</v>
      </c>
      <c r="C186" s="172" t="s">
        <v>443</v>
      </c>
      <c r="D186" s="173" t="s">
        <v>275</v>
      </c>
      <c r="E186" s="174">
        <v>1</v>
      </c>
      <c r="F186" s="175"/>
      <c r="G186" s="176">
        <f t="shared" si="7"/>
        <v>0</v>
      </c>
      <c r="H186" s="163">
        <v>448.38</v>
      </c>
      <c r="I186" s="164">
        <f t="shared" si="8"/>
        <v>448.38</v>
      </c>
      <c r="J186" s="163">
        <v>116.62</v>
      </c>
      <c r="K186" s="164">
        <f t="shared" si="9"/>
        <v>116.62</v>
      </c>
      <c r="L186" s="164">
        <v>21</v>
      </c>
      <c r="M186" s="164">
        <f t="shared" si="10"/>
        <v>0</v>
      </c>
      <c r="N186" s="165">
        <v>0.00027</v>
      </c>
      <c r="O186" s="165">
        <f t="shared" si="11"/>
        <v>0</v>
      </c>
      <c r="P186" s="165">
        <v>0</v>
      </c>
      <c r="Q186" s="165">
        <f t="shared" si="12"/>
        <v>0</v>
      </c>
      <c r="R186" s="164"/>
      <c r="S186" s="164" t="s">
        <v>196</v>
      </c>
      <c r="T186" s="164" t="s">
        <v>196</v>
      </c>
      <c r="U186" s="164">
        <v>0.20700000000000002</v>
      </c>
      <c r="V186" s="164">
        <f t="shared" si="13"/>
        <v>0.21</v>
      </c>
      <c r="W186" s="164"/>
      <c r="X186" s="164" t="s">
        <v>218</v>
      </c>
      <c r="Y186" s="164" t="s">
        <v>199</v>
      </c>
      <c r="Z186" s="166"/>
      <c r="AA186" s="166"/>
      <c r="AB186" s="166"/>
      <c r="AC186" s="166"/>
      <c r="AD186" s="166"/>
      <c r="AE186" s="166"/>
      <c r="AF186" s="166"/>
      <c r="AG186" s="166" t="s">
        <v>219</v>
      </c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ht="22.5" outlineLevel="1">
      <c r="A187" s="170">
        <v>72</v>
      </c>
      <c r="B187" s="171" t="s">
        <v>444</v>
      </c>
      <c r="C187" s="172" t="s">
        <v>445</v>
      </c>
      <c r="D187" s="173" t="s">
        <v>275</v>
      </c>
      <c r="E187" s="174">
        <v>1</v>
      </c>
      <c r="F187" s="175"/>
      <c r="G187" s="176">
        <f t="shared" si="7"/>
        <v>0</v>
      </c>
      <c r="H187" s="163">
        <v>194.04</v>
      </c>
      <c r="I187" s="164">
        <f t="shared" si="8"/>
        <v>194.04</v>
      </c>
      <c r="J187" s="163">
        <v>92.96</v>
      </c>
      <c r="K187" s="164">
        <f t="shared" si="9"/>
        <v>92.96</v>
      </c>
      <c r="L187" s="164">
        <v>21</v>
      </c>
      <c r="M187" s="164">
        <f t="shared" si="10"/>
        <v>0</v>
      </c>
      <c r="N187" s="165">
        <v>0.00030000000000000003</v>
      </c>
      <c r="O187" s="165">
        <f t="shared" si="11"/>
        <v>0</v>
      </c>
      <c r="P187" s="165">
        <v>0</v>
      </c>
      <c r="Q187" s="165">
        <f t="shared" si="12"/>
        <v>0</v>
      </c>
      <c r="R187" s="164"/>
      <c r="S187" s="164" t="s">
        <v>196</v>
      </c>
      <c r="T187" s="164" t="s">
        <v>196</v>
      </c>
      <c r="U187" s="164">
        <v>0.165</v>
      </c>
      <c r="V187" s="164">
        <f t="shared" si="13"/>
        <v>0.17</v>
      </c>
      <c r="W187" s="164"/>
      <c r="X187" s="164" t="s">
        <v>218</v>
      </c>
      <c r="Y187" s="164" t="s">
        <v>199</v>
      </c>
      <c r="Z187" s="166"/>
      <c r="AA187" s="166"/>
      <c r="AB187" s="166"/>
      <c r="AC187" s="166"/>
      <c r="AD187" s="166"/>
      <c r="AE187" s="166"/>
      <c r="AF187" s="166"/>
      <c r="AG187" s="166" t="s">
        <v>219</v>
      </c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ht="33.75" outlineLevel="1">
      <c r="A188" s="170">
        <v>73</v>
      </c>
      <c r="B188" s="171" t="s">
        <v>446</v>
      </c>
      <c r="C188" s="172" t="s">
        <v>447</v>
      </c>
      <c r="D188" s="173" t="s">
        <v>275</v>
      </c>
      <c r="E188" s="174">
        <v>1</v>
      </c>
      <c r="F188" s="175"/>
      <c r="G188" s="176">
        <f t="shared" si="7"/>
        <v>0</v>
      </c>
      <c r="H188" s="163">
        <v>261.04</v>
      </c>
      <c r="I188" s="164">
        <f t="shared" si="8"/>
        <v>261.04</v>
      </c>
      <c r="J188" s="163">
        <v>92.96</v>
      </c>
      <c r="K188" s="164">
        <f t="shared" si="9"/>
        <v>92.96</v>
      </c>
      <c r="L188" s="164">
        <v>21</v>
      </c>
      <c r="M188" s="164">
        <f t="shared" si="10"/>
        <v>0</v>
      </c>
      <c r="N188" s="165">
        <v>0.00018</v>
      </c>
      <c r="O188" s="165">
        <f t="shared" si="11"/>
        <v>0</v>
      </c>
      <c r="P188" s="165">
        <v>0</v>
      </c>
      <c r="Q188" s="165">
        <f t="shared" si="12"/>
        <v>0</v>
      </c>
      <c r="R188" s="164"/>
      <c r="S188" s="164" t="s">
        <v>196</v>
      </c>
      <c r="T188" s="164" t="s">
        <v>196</v>
      </c>
      <c r="U188" s="164">
        <v>0.165</v>
      </c>
      <c r="V188" s="164">
        <f t="shared" si="13"/>
        <v>0.17</v>
      </c>
      <c r="W188" s="164"/>
      <c r="X188" s="164" t="s">
        <v>218</v>
      </c>
      <c r="Y188" s="164" t="s">
        <v>199</v>
      </c>
      <c r="Z188" s="166"/>
      <c r="AA188" s="166"/>
      <c r="AB188" s="166"/>
      <c r="AC188" s="166"/>
      <c r="AD188" s="166"/>
      <c r="AE188" s="166"/>
      <c r="AF188" s="166"/>
      <c r="AG188" s="166" t="s">
        <v>219</v>
      </c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ht="33.75" outlineLevel="1">
      <c r="A189" s="170">
        <v>74</v>
      </c>
      <c r="B189" s="171" t="s">
        <v>448</v>
      </c>
      <c r="C189" s="172" t="s">
        <v>449</v>
      </c>
      <c r="D189" s="173" t="s">
        <v>275</v>
      </c>
      <c r="E189" s="174">
        <v>1</v>
      </c>
      <c r="F189" s="175"/>
      <c r="G189" s="176">
        <f t="shared" si="7"/>
        <v>0</v>
      </c>
      <c r="H189" s="163">
        <v>385.38</v>
      </c>
      <c r="I189" s="164">
        <f t="shared" si="8"/>
        <v>385.38</v>
      </c>
      <c r="J189" s="163">
        <v>116.62</v>
      </c>
      <c r="K189" s="164">
        <f t="shared" si="9"/>
        <v>116.62</v>
      </c>
      <c r="L189" s="164">
        <v>21</v>
      </c>
      <c r="M189" s="164">
        <f t="shared" si="10"/>
        <v>0</v>
      </c>
      <c r="N189" s="165">
        <v>0.00025</v>
      </c>
      <c r="O189" s="165">
        <f t="shared" si="11"/>
        <v>0</v>
      </c>
      <c r="P189" s="165">
        <v>0</v>
      </c>
      <c r="Q189" s="165">
        <f t="shared" si="12"/>
        <v>0</v>
      </c>
      <c r="R189" s="164"/>
      <c r="S189" s="164" t="s">
        <v>196</v>
      </c>
      <c r="T189" s="164" t="s">
        <v>196</v>
      </c>
      <c r="U189" s="164">
        <v>0.20700000000000002</v>
      </c>
      <c r="V189" s="164">
        <f t="shared" si="13"/>
        <v>0.21</v>
      </c>
      <c r="W189" s="164"/>
      <c r="X189" s="164" t="s">
        <v>218</v>
      </c>
      <c r="Y189" s="164" t="s">
        <v>199</v>
      </c>
      <c r="Z189" s="166"/>
      <c r="AA189" s="166"/>
      <c r="AB189" s="166"/>
      <c r="AC189" s="166"/>
      <c r="AD189" s="166"/>
      <c r="AE189" s="166"/>
      <c r="AF189" s="166"/>
      <c r="AG189" s="166" t="s">
        <v>219</v>
      </c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ht="22.5" outlineLevel="1">
      <c r="A190" s="156">
        <v>75</v>
      </c>
      <c r="B190" s="157" t="s">
        <v>450</v>
      </c>
      <c r="C190" s="158" t="s">
        <v>451</v>
      </c>
      <c r="D190" s="159" t="s">
        <v>295</v>
      </c>
      <c r="E190" s="160">
        <v>129.5</v>
      </c>
      <c r="F190" s="161"/>
      <c r="G190" s="162">
        <f t="shared" si="7"/>
        <v>0</v>
      </c>
      <c r="H190" s="163">
        <v>0.5</v>
      </c>
      <c r="I190" s="164">
        <f t="shared" si="8"/>
        <v>64.75</v>
      </c>
      <c r="J190" s="163">
        <v>23.7</v>
      </c>
      <c r="K190" s="164">
        <f t="shared" si="9"/>
        <v>3069.15</v>
      </c>
      <c r="L190" s="164">
        <v>21</v>
      </c>
      <c r="M190" s="164">
        <f t="shared" si="10"/>
        <v>0</v>
      </c>
      <c r="N190" s="165">
        <v>0</v>
      </c>
      <c r="O190" s="165">
        <f t="shared" si="11"/>
        <v>0</v>
      </c>
      <c r="P190" s="165">
        <v>0</v>
      </c>
      <c r="Q190" s="165">
        <f t="shared" si="12"/>
        <v>0</v>
      </c>
      <c r="R190" s="164"/>
      <c r="S190" s="164" t="s">
        <v>196</v>
      </c>
      <c r="T190" s="164" t="s">
        <v>196</v>
      </c>
      <c r="U190" s="164">
        <v>0.042</v>
      </c>
      <c r="V190" s="164">
        <f t="shared" si="13"/>
        <v>5.44</v>
      </c>
      <c r="W190" s="164"/>
      <c r="X190" s="164" t="s">
        <v>218</v>
      </c>
      <c r="Y190" s="164" t="s">
        <v>199</v>
      </c>
      <c r="Z190" s="166"/>
      <c r="AA190" s="166"/>
      <c r="AB190" s="166"/>
      <c r="AC190" s="166"/>
      <c r="AD190" s="166"/>
      <c r="AE190" s="166"/>
      <c r="AF190" s="166"/>
      <c r="AG190" s="166" t="s">
        <v>342</v>
      </c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ht="12.4" customHeight="1" outlineLevel="2">
      <c r="A191" s="167"/>
      <c r="B191" s="168"/>
      <c r="C191" s="238" t="s">
        <v>452</v>
      </c>
      <c r="D191" s="238"/>
      <c r="E191" s="238"/>
      <c r="F191" s="238"/>
      <c r="G191" s="238"/>
      <c r="H191" s="164"/>
      <c r="I191" s="164"/>
      <c r="J191" s="164"/>
      <c r="K191" s="164"/>
      <c r="L191" s="164"/>
      <c r="M191" s="164"/>
      <c r="N191" s="165"/>
      <c r="O191" s="165"/>
      <c r="P191" s="165"/>
      <c r="Q191" s="165"/>
      <c r="R191" s="164"/>
      <c r="S191" s="164"/>
      <c r="T191" s="164"/>
      <c r="U191" s="164"/>
      <c r="V191" s="164"/>
      <c r="W191" s="164"/>
      <c r="X191" s="164"/>
      <c r="Y191" s="164"/>
      <c r="Z191" s="166"/>
      <c r="AA191" s="166"/>
      <c r="AB191" s="166"/>
      <c r="AC191" s="166"/>
      <c r="AD191" s="166"/>
      <c r="AE191" s="166"/>
      <c r="AF191" s="166"/>
      <c r="AG191" s="166" t="s">
        <v>202</v>
      </c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ht="12.75" outlineLevel="2">
      <c r="A192" s="167"/>
      <c r="B192" s="168"/>
      <c r="C192" s="185" t="s">
        <v>453</v>
      </c>
      <c r="D192" s="186"/>
      <c r="E192" s="187">
        <v>88.5</v>
      </c>
      <c r="F192" s="164"/>
      <c r="G192" s="164"/>
      <c r="H192" s="164"/>
      <c r="I192" s="164"/>
      <c r="J192" s="164"/>
      <c r="K192" s="164"/>
      <c r="L192" s="164"/>
      <c r="M192" s="164"/>
      <c r="N192" s="165"/>
      <c r="O192" s="165"/>
      <c r="P192" s="165"/>
      <c r="Q192" s="165"/>
      <c r="R192" s="164"/>
      <c r="S192" s="164"/>
      <c r="T192" s="164"/>
      <c r="U192" s="164"/>
      <c r="V192" s="164"/>
      <c r="W192" s="164"/>
      <c r="X192" s="164"/>
      <c r="Y192" s="164"/>
      <c r="Z192" s="166"/>
      <c r="AA192" s="166"/>
      <c r="AB192" s="166"/>
      <c r="AC192" s="166"/>
      <c r="AD192" s="166"/>
      <c r="AE192" s="166"/>
      <c r="AF192" s="166"/>
      <c r="AG192" s="166" t="s">
        <v>228</v>
      </c>
      <c r="AH192" s="166">
        <v>0</v>
      </c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ht="12.75" outlineLevel="3">
      <c r="A193" s="167"/>
      <c r="B193" s="168"/>
      <c r="C193" s="185" t="s">
        <v>454</v>
      </c>
      <c r="D193" s="186"/>
      <c r="E193" s="187">
        <v>41</v>
      </c>
      <c r="F193" s="164"/>
      <c r="G193" s="164"/>
      <c r="H193" s="164"/>
      <c r="I193" s="164"/>
      <c r="J193" s="164"/>
      <c r="K193" s="164"/>
      <c r="L193" s="164"/>
      <c r="M193" s="164"/>
      <c r="N193" s="165"/>
      <c r="O193" s="165"/>
      <c r="P193" s="165"/>
      <c r="Q193" s="165"/>
      <c r="R193" s="164"/>
      <c r="S193" s="164"/>
      <c r="T193" s="164"/>
      <c r="U193" s="164"/>
      <c r="V193" s="164"/>
      <c r="W193" s="164"/>
      <c r="X193" s="164"/>
      <c r="Y193" s="164"/>
      <c r="Z193" s="166"/>
      <c r="AA193" s="166"/>
      <c r="AB193" s="166"/>
      <c r="AC193" s="166"/>
      <c r="AD193" s="166"/>
      <c r="AE193" s="166"/>
      <c r="AF193" s="166"/>
      <c r="AG193" s="166" t="s">
        <v>228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ht="22.5" outlineLevel="1">
      <c r="A194" s="156">
        <v>76</v>
      </c>
      <c r="B194" s="157" t="s">
        <v>455</v>
      </c>
      <c r="C194" s="158" t="s">
        <v>456</v>
      </c>
      <c r="D194" s="159" t="s">
        <v>295</v>
      </c>
      <c r="E194" s="160">
        <v>129.5</v>
      </c>
      <c r="F194" s="161"/>
      <c r="G194" s="162">
        <f>ROUND(E194*F194,2)</f>
        <v>0</v>
      </c>
      <c r="H194" s="163">
        <v>2.01</v>
      </c>
      <c r="I194" s="164">
        <f>ROUND(E194*H194,2)</f>
        <v>260.3</v>
      </c>
      <c r="J194" s="163">
        <v>34.99</v>
      </c>
      <c r="K194" s="164">
        <f>ROUND(E194*J194,2)</f>
        <v>4531.21</v>
      </c>
      <c r="L194" s="164">
        <v>21</v>
      </c>
      <c r="M194" s="164">
        <f>G194*(1+L194/100)</f>
        <v>0</v>
      </c>
      <c r="N194" s="165">
        <v>1E-05</v>
      </c>
      <c r="O194" s="165">
        <f>ROUND(E194*N194,2)</f>
        <v>0</v>
      </c>
      <c r="P194" s="165">
        <v>0</v>
      </c>
      <c r="Q194" s="165">
        <f>ROUND(E194*P194,2)</f>
        <v>0</v>
      </c>
      <c r="R194" s="164"/>
      <c r="S194" s="164" t="s">
        <v>196</v>
      </c>
      <c r="T194" s="164" t="s">
        <v>196</v>
      </c>
      <c r="U194" s="164">
        <v>0.062</v>
      </c>
      <c r="V194" s="164">
        <f>ROUND(E194*U194,2)</f>
        <v>8.03</v>
      </c>
      <c r="W194" s="164"/>
      <c r="X194" s="164" t="s">
        <v>218</v>
      </c>
      <c r="Y194" s="164" t="s">
        <v>199</v>
      </c>
      <c r="Z194" s="166"/>
      <c r="AA194" s="166"/>
      <c r="AB194" s="166"/>
      <c r="AC194" s="166"/>
      <c r="AD194" s="166"/>
      <c r="AE194" s="166"/>
      <c r="AF194" s="166"/>
      <c r="AG194" s="166" t="s">
        <v>342</v>
      </c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ht="12.75" outlineLevel="2">
      <c r="A195" s="167"/>
      <c r="B195" s="168"/>
      <c r="C195" s="185" t="s">
        <v>453</v>
      </c>
      <c r="D195" s="186"/>
      <c r="E195" s="187">
        <v>88.5</v>
      </c>
      <c r="F195" s="164"/>
      <c r="G195" s="164"/>
      <c r="H195" s="164"/>
      <c r="I195" s="164"/>
      <c r="J195" s="164"/>
      <c r="K195" s="164"/>
      <c r="L195" s="164"/>
      <c r="M195" s="164"/>
      <c r="N195" s="165"/>
      <c r="O195" s="165"/>
      <c r="P195" s="165"/>
      <c r="Q195" s="165"/>
      <c r="R195" s="164"/>
      <c r="S195" s="164"/>
      <c r="T195" s="164"/>
      <c r="U195" s="164"/>
      <c r="V195" s="164"/>
      <c r="W195" s="164"/>
      <c r="X195" s="164"/>
      <c r="Y195" s="164"/>
      <c r="Z195" s="166"/>
      <c r="AA195" s="166"/>
      <c r="AB195" s="166"/>
      <c r="AC195" s="166"/>
      <c r="AD195" s="166"/>
      <c r="AE195" s="166"/>
      <c r="AF195" s="166"/>
      <c r="AG195" s="166" t="s">
        <v>228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60" ht="12.75" outlineLevel="3">
      <c r="A196" s="167"/>
      <c r="B196" s="168"/>
      <c r="C196" s="185" t="s">
        <v>454</v>
      </c>
      <c r="D196" s="186"/>
      <c r="E196" s="187">
        <v>41</v>
      </c>
      <c r="F196" s="164"/>
      <c r="G196" s="164"/>
      <c r="H196" s="164"/>
      <c r="I196" s="164"/>
      <c r="J196" s="164"/>
      <c r="K196" s="164"/>
      <c r="L196" s="164"/>
      <c r="M196" s="164"/>
      <c r="N196" s="165"/>
      <c r="O196" s="165"/>
      <c r="P196" s="165"/>
      <c r="Q196" s="165"/>
      <c r="R196" s="164"/>
      <c r="S196" s="164"/>
      <c r="T196" s="164"/>
      <c r="U196" s="164"/>
      <c r="V196" s="164"/>
      <c r="W196" s="164"/>
      <c r="X196" s="164"/>
      <c r="Y196" s="164"/>
      <c r="Z196" s="166"/>
      <c r="AA196" s="166"/>
      <c r="AB196" s="166"/>
      <c r="AC196" s="166"/>
      <c r="AD196" s="166"/>
      <c r="AE196" s="166"/>
      <c r="AF196" s="166"/>
      <c r="AG196" s="166" t="s">
        <v>228</v>
      </c>
      <c r="AH196" s="166">
        <v>0</v>
      </c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</row>
    <row r="197" spans="1:60" ht="22.5" outlineLevel="1">
      <c r="A197" s="170">
        <v>77</v>
      </c>
      <c r="B197" s="171" t="s">
        <v>457</v>
      </c>
      <c r="C197" s="172" t="s">
        <v>458</v>
      </c>
      <c r="D197" s="173" t="s">
        <v>275</v>
      </c>
      <c r="E197" s="174">
        <v>20</v>
      </c>
      <c r="F197" s="175"/>
      <c r="G197" s="176">
        <f>ROUND(E197*F197,2)</f>
        <v>0</v>
      </c>
      <c r="H197" s="163">
        <v>244.65</v>
      </c>
      <c r="I197" s="164">
        <f>ROUND(E197*H197,2)</f>
        <v>4893</v>
      </c>
      <c r="J197" s="163">
        <v>69.85</v>
      </c>
      <c r="K197" s="164">
        <f>ROUND(E197*J197,2)</f>
        <v>1397</v>
      </c>
      <c r="L197" s="164">
        <v>21</v>
      </c>
      <c r="M197" s="164">
        <f>G197*(1+L197/100)</f>
        <v>0</v>
      </c>
      <c r="N197" s="165">
        <v>0.00024000000000000003</v>
      </c>
      <c r="O197" s="165">
        <f>ROUND(E197*N197,2)</f>
        <v>0</v>
      </c>
      <c r="P197" s="165">
        <v>0</v>
      </c>
      <c r="Q197" s="165">
        <f>ROUND(E197*P197,2)</f>
        <v>0</v>
      </c>
      <c r="R197" s="164"/>
      <c r="S197" s="164" t="s">
        <v>196</v>
      </c>
      <c r="T197" s="164" t="s">
        <v>196</v>
      </c>
      <c r="U197" s="164">
        <v>0.124</v>
      </c>
      <c r="V197" s="164">
        <f>ROUND(E197*U197,2)</f>
        <v>2.48</v>
      </c>
      <c r="W197" s="164"/>
      <c r="X197" s="164" t="s">
        <v>218</v>
      </c>
      <c r="Y197" s="164" t="s">
        <v>199</v>
      </c>
      <c r="Z197" s="166"/>
      <c r="AA197" s="166"/>
      <c r="AB197" s="166"/>
      <c r="AC197" s="166"/>
      <c r="AD197" s="166"/>
      <c r="AE197" s="166"/>
      <c r="AF197" s="166"/>
      <c r="AG197" s="166" t="s">
        <v>219</v>
      </c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ht="22.5" outlineLevel="1">
      <c r="A198" s="170">
        <v>78</v>
      </c>
      <c r="B198" s="171" t="s">
        <v>459</v>
      </c>
      <c r="C198" s="172" t="s">
        <v>460</v>
      </c>
      <c r="D198" s="173" t="s">
        <v>298</v>
      </c>
      <c r="E198" s="174">
        <v>1</v>
      </c>
      <c r="F198" s="175"/>
      <c r="G198" s="176">
        <f>ROUND(E198*F198,2)</f>
        <v>0</v>
      </c>
      <c r="H198" s="163">
        <v>240.65</v>
      </c>
      <c r="I198" s="164">
        <f>ROUND(E198*H198,2)</f>
        <v>240.65</v>
      </c>
      <c r="J198" s="163">
        <v>69.85</v>
      </c>
      <c r="K198" s="164">
        <f>ROUND(E198*J198,2)</f>
        <v>69.85</v>
      </c>
      <c r="L198" s="164">
        <v>21</v>
      </c>
      <c r="M198" s="164">
        <f>G198*(1+L198/100)</f>
        <v>0</v>
      </c>
      <c r="N198" s="165">
        <v>0.00024000000000000003</v>
      </c>
      <c r="O198" s="165">
        <f>ROUND(E198*N198,2)</f>
        <v>0</v>
      </c>
      <c r="P198" s="165">
        <v>0</v>
      </c>
      <c r="Q198" s="165">
        <f>ROUND(E198*P198,2)</f>
        <v>0</v>
      </c>
      <c r="R198" s="164"/>
      <c r="S198" s="164" t="s">
        <v>196</v>
      </c>
      <c r="T198" s="164" t="s">
        <v>196</v>
      </c>
      <c r="U198" s="164">
        <v>0.124</v>
      </c>
      <c r="V198" s="164">
        <f>ROUND(E198*U198,2)</f>
        <v>0.12</v>
      </c>
      <c r="W198" s="164"/>
      <c r="X198" s="164" t="s">
        <v>218</v>
      </c>
      <c r="Y198" s="164" t="s">
        <v>199</v>
      </c>
      <c r="Z198" s="166"/>
      <c r="AA198" s="166"/>
      <c r="AB198" s="166"/>
      <c r="AC198" s="166"/>
      <c r="AD198" s="166"/>
      <c r="AE198" s="166"/>
      <c r="AF198" s="166"/>
      <c r="AG198" s="166" t="s">
        <v>219</v>
      </c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ht="22.5" outlineLevel="1">
      <c r="A199" s="156">
        <v>79</v>
      </c>
      <c r="B199" s="157" t="s">
        <v>461</v>
      </c>
      <c r="C199" s="158" t="s">
        <v>462</v>
      </c>
      <c r="D199" s="159" t="s">
        <v>275</v>
      </c>
      <c r="E199" s="160">
        <v>1</v>
      </c>
      <c r="F199" s="161"/>
      <c r="G199" s="162">
        <f>ROUND(E199*F199,2)</f>
        <v>0</v>
      </c>
      <c r="H199" s="163">
        <v>861.04</v>
      </c>
      <c r="I199" s="164">
        <f>ROUND(E199*H199,2)</f>
        <v>861.04</v>
      </c>
      <c r="J199" s="163">
        <v>243.96</v>
      </c>
      <c r="K199" s="164">
        <f>ROUND(E199*J199,2)</f>
        <v>243.96</v>
      </c>
      <c r="L199" s="164">
        <v>21</v>
      </c>
      <c r="M199" s="164">
        <f>G199*(1+L199/100)</f>
        <v>0</v>
      </c>
      <c r="N199" s="165">
        <v>0.00255</v>
      </c>
      <c r="O199" s="165">
        <f>ROUND(E199*N199,2)</f>
        <v>0</v>
      </c>
      <c r="P199" s="165">
        <v>0</v>
      </c>
      <c r="Q199" s="165">
        <f>ROUND(E199*P199,2)</f>
        <v>0</v>
      </c>
      <c r="R199" s="164"/>
      <c r="S199" s="164" t="s">
        <v>196</v>
      </c>
      <c r="T199" s="164" t="s">
        <v>196</v>
      </c>
      <c r="U199" s="164">
        <v>0.433</v>
      </c>
      <c r="V199" s="164">
        <f>ROUND(E199*U199,2)</f>
        <v>0.43</v>
      </c>
      <c r="W199" s="164"/>
      <c r="X199" s="164" t="s">
        <v>218</v>
      </c>
      <c r="Y199" s="164" t="s">
        <v>199</v>
      </c>
      <c r="Z199" s="166"/>
      <c r="AA199" s="166"/>
      <c r="AB199" s="166"/>
      <c r="AC199" s="166"/>
      <c r="AD199" s="166"/>
      <c r="AE199" s="166"/>
      <c r="AF199" s="166"/>
      <c r="AG199" s="166" t="s">
        <v>219</v>
      </c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ht="12.75" outlineLevel="2">
      <c r="A200" s="167"/>
      <c r="B200" s="168"/>
      <c r="C200" s="185" t="s">
        <v>463</v>
      </c>
      <c r="D200" s="186"/>
      <c r="E200" s="187">
        <v>1</v>
      </c>
      <c r="F200" s="164"/>
      <c r="G200" s="164"/>
      <c r="H200" s="164"/>
      <c r="I200" s="164"/>
      <c r="J200" s="164"/>
      <c r="K200" s="164"/>
      <c r="L200" s="164"/>
      <c r="M200" s="164"/>
      <c r="N200" s="165"/>
      <c r="O200" s="165"/>
      <c r="P200" s="165"/>
      <c r="Q200" s="165"/>
      <c r="R200" s="164"/>
      <c r="S200" s="164"/>
      <c r="T200" s="164"/>
      <c r="U200" s="164"/>
      <c r="V200" s="164"/>
      <c r="W200" s="164"/>
      <c r="X200" s="164"/>
      <c r="Y200" s="164"/>
      <c r="Z200" s="166"/>
      <c r="AA200" s="166"/>
      <c r="AB200" s="166"/>
      <c r="AC200" s="166"/>
      <c r="AD200" s="166"/>
      <c r="AE200" s="166"/>
      <c r="AF200" s="166"/>
      <c r="AG200" s="166" t="s">
        <v>228</v>
      </c>
      <c r="AH200" s="166">
        <v>0</v>
      </c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ht="22.5" outlineLevel="1">
      <c r="A201" s="156">
        <v>80</v>
      </c>
      <c r="B201" s="157" t="s">
        <v>464</v>
      </c>
      <c r="C201" s="158" t="s">
        <v>465</v>
      </c>
      <c r="D201" s="159" t="s">
        <v>275</v>
      </c>
      <c r="E201" s="160">
        <v>1</v>
      </c>
      <c r="F201" s="161"/>
      <c r="G201" s="162">
        <f>ROUND(E201*F201,2)</f>
        <v>0</v>
      </c>
      <c r="H201" s="163">
        <v>0</v>
      </c>
      <c r="I201" s="164">
        <f>ROUND(E201*H201,2)</f>
        <v>0</v>
      </c>
      <c r="J201" s="163">
        <v>22196</v>
      </c>
      <c r="K201" s="164">
        <f>ROUND(E201*J201,2)</f>
        <v>22196</v>
      </c>
      <c r="L201" s="164">
        <v>21</v>
      </c>
      <c r="M201" s="164">
        <f>G201*(1+L201/100)</f>
        <v>0</v>
      </c>
      <c r="N201" s="165">
        <v>0</v>
      </c>
      <c r="O201" s="165">
        <f>ROUND(E201*N201,2)</f>
        <v>0</v>
      </c>
      <c r="P201" s="165">
        <v>0</v>
      </c>
      <c r="Q201" s="165">
        <f>ROUND(E201*P201,2)</f>
        <v>0</v>
      </c>
      <c r="R201" s="164"/>
      <c r="S201" s="164" t="s">
        <v>209</v>
      </c>
      <c r="T201" s="164" t="s">
        <v>197</v>
      </c>
      <c r="U201" s="164">
        <v>0</v>
      </c>
      <c r="V201" s="164">
        <f>ROUND(E201*U201,2)</f>
        <v>0</v>
      </c>
      <c r="W201" s="164"/>
      <c r="X201" s="164" t="s">
        <v>218</v>
      </c>
      <c r="Y201" s="164" t="s">
        <v>199</v>
      </c>
      <c r="Z201" s="166"/>
      <c r="AA201" s="166"/>
      <c r="AB201" s="166"/>
      <c r="AC201" s="166"/>
      <c r="AD201" s="166"/>
      <c r="AE201" s="166"/>
      <c r="AF201" s="166"/>
      <c r="AG201" s="166" t="s">
        <v>219</v>
      </c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ht="12.75" outlineLevel="2">
      <c r="A202" s="167"/>
      <c r="B202" s="168"/>
      <c r="C202" s="185" t="s">
        <v>466</v>
      </c>
      <c r="D202" s="186"/>
      <c r="E202" s="187">
        <v>1</v>
      </c>
      <c r="F202" s="164"/>
      <c r="G202" s="164"/>
      <c r="H202" s="164"/>
      <c r="I202" s="164"/>
      <c r="J202" s="164"/>
      <c r="K202" s="164"/>
      <c r="L202" s="164"/>
      <c r="M202" s="164"/>
      <c r="N202" s="165"/>
      <c r="O202" s="165"/>
      <c r="P202" s="165"/>
      <c r="Q202" s="165"/>
      <c r="R202" s="164"/>
      <c r="S202" s="164"/>
      <c r="T202" s="164"/>
      <c r="U202" s="164"/>
      <c r="V202" s="164"/>
      <c r="W202" s="164"/>
      <c r="X202" s="164"/>
      <c r="Y202" s="164"/>
      <c r="Z202" s="166"/>
      <c r="AA202" s="166"/>
      <c r="AB202" s="166"/>
      <c r="AC202" s="166"/>
      <c r="AD202" s="166"/>
      <c r="AE202" s="166"/>
      <c r="AF202" s="166"/>
      <c r="AG202" s="166" t="s">
        <v>228</v>
      </c>
      <c r="AH202" s="166">
        <v>0</v>
      </c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ht="22.5" outlineLevel="1">
      <c r="A203" s="170">
        <v>81</v>
      </c>
      <c r="B203" s="171" t="s">
        <v>467</v>
      </c>
      <c r="C203" s="172" t="s">
        <v>468</v>
      </c>
      <c r="D203" s="173" t="s">
        <v>275</v>
      </c>
      <c r="E203" s="174">
        <v>1</v>
      </c>
      <c r="F203" s="175"/>
      <c r="G203" s="176">
        <f>ROUND(E203*F203,2)</f>
        <v>0</v>
      </c>
      <c r="H203" s="163">
        <v>2071</v>
      </c>
      <c r="I203" s="164">
        <f>ROUND(E203*H203,2)</f>
        <v>2071</v>
      </c>
      <c r="J203" s="163">
        <v>500</v>
      </c>
      <c r="K203" s="164">
        <f>ROUND(E203*J203,2)</f>
        <v>500</v>
      </c>
      <c r="L203" s="164">
        <v>21</v>
      </c>
      <c r="M203" s="164">
        <f>G203*(1+L203/100)</f>
        <v>0</v>
      </c>
      <c r="N203" s="165">
        <v>0.006880000000000001</v>
      </c>
      <c r="O203" s="165">
        <f>ROUND(E203*N203,2)</f>
        <v>0.01</v>
      </c>
      <c r="P203" s="165">
        <v>0</v>
      </c>
      <c r="Q203" s="165">
        <f>ROUND(E203*P203,2)</f>
        <v>0</v>
      </c>
      <c r="R203" s="164"/>
      <c r="S203" s="164" t="s">
        <v>209</v>
      </c>
      <c r="T203" s="164" t="s">
        <v>197</v>
      </c>
      <c r="U203" s="164">
        <v>0</v>
      </c>
      <c r="V203" s="164">
        <f>ROUND(E203*U203,2)</f>
        <v>0</v>
      </c>
      <c r="W203" s="164"/>
      <c r="X203" s="164" t="s">
        <v>218</v>
      </c>
      <c r="Y203" s="164" t="s">
        <v>199</v>
      </c>
      <c r="Z203" s="166"/>
      <c r="AA203" s="166"/>
      <c r="AB203" s="166"/>
      <c r="AC203" s="166"/>
      <c r="AD203" s="166"/>
      <c r="AE203" s="166"/>
      <c r="AF203" s="166"/>
      <c r="AG203" s="166" t="s">
        <v>219</v>
      </c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60" ht="22.5" outlineLevel="1">
      <c r="A204" s="170">
        <v>82</v>
      </c>
      <c r="B204" s="171" t="s">
        <v>469</v>
      </c>
      <c r="C204" s="172" t="s">
        <v>470</v>
      </c>
      <c r="D204" s="173" t="s">
        <v>275</v>
      </c>
      <c r="E204" s="174">
        <v>2</v>
      </c>
      <c r="F204" s="175"/>
      <c r="G204" s="176">
        <f>ROUND(E204*F204,2)</f>
        <v>0</v>
      </c>
      <c r="H204" s="163">
        <v>72.4</v>
      </c>
      <c r="I204" s="164">
        <f>ROUND(E204*H204,2)</f>
        <v>144.8</v>
      </c>
      <c r="J204" s="163">
        <v>0</v>
      </c>
      <c r="K204" s="164">
        <f>ROUND(E204*J204,2)</f>
        <v>0</v>
      </c>
      <c r="L204" s="164">
        <v>21</v>
      </c>
      <c r="M204" s="164">
        <f>G204*(1+L204/100)</f>
        <v>0</v>
      </c>
      <c r="N204" s="165">
        <v>0</v>
      </c>
      <c r="O204" s="165">
        <f>ROUND(E204*N204,2)</f>
        <v>0</v>
      </c>
      <c r="P204" s="165">
        <v>0</v>
      </c>
      <c r="Q204" s="165">
        <f>ROUND(E204*P204,2)</f>
        <v>0</v>
      </c>
      <c r="R204" s="164" t="s">
        <v>280</v>
      </c>
      <c r="S204" s="164" t="s">
        <v>196</v>
      </c>
      <c r="T204" s="164" t="s">
        <v>196</v>
      </c>
      <c r="U204" s="164">
        <v>0</v>
      </c>
      <c r="V204" s="164">
        <f>ROUND(E204*U204,2)</f>
        <v>0</v>
      </c>
      <c r="W204" s="164"/>
      <c r="X204" s="164" t="s">
        <v>281</v>
      </c>
      <c r="Y204" s="164" t="s">
        <v>199</v>
      </c>
      <c r="Z204" s="166"/>
      <c r="AA204" s="166"/>
      <c r="AB204" s="166"/>
      <c r="AC204" s="166"/>
      <c r="AD204" s="166"/>
      <c r="AE204" s="166"/>
      <c r="AF204" s="166"/>
      <c r="AG204" s="166" t="s">
        <v>282</v>
      </c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</row>
    <row r="205" spans="1:60" ht="22.5" outlineLevel="1">
      <c r="A205" s="156">
        <v>83</v>
      </c>
      <c r="B205" s="157" t="s">
        <v>471</v>
      </c>
      <c r="C205" s="158" t="s">
        <v>472</v>
      </c>
      <c r="D205" s="159" t="s">
        <v>275</v>
      </c>
      <c r="E205" s="160">
        <v>1</v>
      </c>
      <c r="F205" s="161"/>
      <c r="G205" s="162">
        <f>ROUND(E205*F205,2)</f>
        <v>0</v>
      </c>
      <c r="H205" s="163">
        <v>1613</v>
      </c>
      <c r="I205" s="164">
        <f>ROUND(E205*H205,2)</f>
        <v>1613</v>
      </c>
      <c r="J205" s="163">
        <v>0</v>
      </c>
      <c r="K205" s="164">
        <f>ROUND(E205*J205,2)</f>
        <v>0</v>
      </c>
      <c r="L205" s="164">
        <v>21</v>
      </c>
      <c r="M205" s="164">
        <f>G205*(1+L205/100)</f>
        <v>0</v>
      </c>
      <c r="N205" s="165">
        <v>0.0011</v>
      </c>
      <c r="O205" s="165">
        <f>ROUND(E205*N205,2)</f>
        <v>0</v>
      </c>
      <c r="P205" s="165">
        <v>0</v>
      </c>
      <c r="Q205" s="165">
        <f>ROUND(E205*P205,2)</f>
        <v>0</v>
      </c>
      <c r="R205" s="164" t="s">
        <v>280</v>
      </c>
      <c r="S205" s="164" t="s">
        <v>196</v>
      </c>
      <c r="T205" s="164" t="s">
        <v>196</v>
      </c>
      <c r="U205" s="164">
        <v>0</v>
      </c>
      <c r="V205" s="164">
        <f>ROUND(E205*U205,2)</f>
        <v>0</v>
      </c>
      <c r="W205" s="164"/>
      <c r="X205" s="164" t="s">
        <v>281</v>
      </c>
      <c r="Y205" s="164" t="s">
        <v>199</v>
      </c>
      <c r="Z205" s="166"/>
      <c r="AA205" s="166"/>
      <c r="AB205" s="166"/>
      <c r="AC205" s="166"/>
      <c r="AD205" s="166"/>
      <c r="AE205" s="166"/>
      <c r="AF205" s="166"/>
      <c r="AG205" s="166" t="s">
        <v>473</v>
      </c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</row>
    <row r="206" spans="1:60" ht="12.4" customHeight="1" outlineLevel="2">
      <c r="A206" s="167"/>
      <c r="B206" s="168"/>
      <c r="C206" s="238" t="s">
        <v>474</v>
      </c>
      <c r="D206" s="238"/>
      <c r="E206" s="238"/>
      <c r="F206" s="238"/>
      <c r="G206" s="238"/>
      <c r="H206" s="164"/>
      <c r="I206" s="164"/>
      <c r="J206" s="164"/>
      <c r="K206" s="164"/>
      <c r="L206" s="164"/>
      <c r="M206" s="164"/>
      <c r="N206" s="165"/>
      <c r="O206" s="165"/>
      <c r="P206" s="165"/>
      <c r="Q206" s="165"/>
      <c r="R206" s="164"/>
      <c r="S206" s="164"/>
      <c r="T206" s="164"/>
      <c r="U206" s="164"/>
      <c r="V206" s="164"/>
      <c r="W206" s="164"/>
      <c r="X206" s="164"/>
      <c r="Y206" s="164"/>
      <c r="Z206" s="166"/>
      <c r="AA206" s="166"/>
      <c r="AB206" s="166"/>
      <c r="AC206" s="166"/>
      <c r="AD206" s="166"/>
      <c r="AE206" s="166"/>
      <c r="AF206" s="166"/>
      <c r="AG206" s="166" t="s">
        <v>202</v>
      </c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ht="45" outlineLevel="1">
      <c r="A207" s="156">
        <v>84</v>
      </c>
      <c r="B207" s="157" t="s">
        <v>475</v>
      </c>
      <c r="C207" s="158" t="s">
        <v>476</v>
      </c>
      <c r="D207" s="159" t="s">
        <v>295</v>
      </c>
      <c r="E207" s="160">
        <v>48.5</v>
      </c>
      <c r="F207" s="161"/>
      <c r="G207" s="162">
        <f>ROUND(E207*F207,2)</f>
        <v>0</v>
      </c>
      <c r="H207" s="163">
        <v>127</v>
      </c>
      <c r="I207" s="164">
        <f>ROUND(E207*H207,2)</f>
        <v>6159.5</v>
      </c>
      <c r="J207" s="163">
        <v>0</v>
      </c>
      <c r="K207" s="164">
        <f>ROUND(E207*J207,2)</f>
        <v>0</v>
      </c>
      <c r="L207" s="164">
        <v>21</v>
      </c>
      <c r="M207" s="164">
        <f>G207*(1+L207/100)</f>
        <v>0</v>
      </c>
      <c r="N207" s="165">
        <v>0.00027</v>
      </c>
      <c r="O207" s="165">
        <f>ROUND(E207*N207,2)</f>
        <v>0.01</v>
      </c>
      <c r="P207" s="165">
        <v>0</v>
      </c>
      <c r="Q207" s="165">
        <f>ROUND(E207*P207,2)</f>
        <v>0</v>
      </c>
      <c r="R207" s="164" t="s">
        <v>280</v>
      </c>
      <c r="S207" s="164" t="s">
        <v>196</v>
      </c>
      <c r="T207" s="164" t="s">
        <v>196</v>
      </c>
      <c r="U207" s="164">
        <v>0</v>
      </c>
      <c r="V207" s="164">
        <f>ROUND(E207*U207,2)</f>
        <v>0</v>
      </c>
      <c r="W207" s="164"/>
      <c r="X207" s="164" t="s">
        <v>281</v>
      </c>
      <c r="Y207" s="164" t="s">
        <v>199</v>
      </c>
      <c r="Z207" s="166"/>
      <c r="AA207" s="166"/>
      <c r="AB207" s="166"/>
      <c r="AC207" s="166"/>
      <c r="AD207" s="166"/>
      <c r="AE207" s="166"/>
      <c r="AF207" s="166"/>
      <c r="AG207" s="166" t="s">
        <v>473</v>
      </c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ht="12.4" customHeight="1" outlineLevel="2">
      <c r="A208" s="167"/>
      <c r="B208" s="168"/>
      <c r="C208" s="238" t="s">
        <v>477</v>
      </c>
      <c r="D208" s="238"/>
      <c r="E208" s="238"/>
      <c r="F208" s="238"/>
      <c r="G208" s="238"/>
      <c r="H208" s="164"/>
      <c r="I208" s="164"/>
      <c r="J208" s="164"/>
      <c r="K208" s="164"/>
      <c r="L208" s="164"/>
      <c r="M208" s="164"/>
      <c r="N208" s="165"/>
      <c r="O208" s="165"/>
      <c r="P208" s="165"/>
      <c r="Q208" s="165"/>
      <c r="R208" s="164"/>
      <c r="S208" s="164"/>
      <c r="T208" s="164"/>
      <c r="U208" s="164"/>
      <c r="V208" s="164"/>
      <c r="W208" s="164"/>
      <c r="X208" s="164"/>
      <c r="Y208" s="164"/>
      <c r="Z208" s="166"/>
      <c r="AA208" s="166"/>
      <c r="AB208" s="166"/>
      <c r="AC208" s="166"/>
      <c r="AD208" s="166"/>
      <c r="AE208" s="166"/>
      <c r="AF208" s="166"/>
      <c r="AG208" s="166" t="s">
        <v>202</v>
      </c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ht="33.75" outlineLevel="2">
      <c r="A209" s="167"/>
      <c r="B209" s="168"/>
      <c r="C209" s="185" t="s">
        <v>411</v>
      </c>
      <c r="D209" s="186"/>
      <c r="E209" s="187">
        <v>48.5</v>
      </c>
      <c r="F209" s="164"/>
      <c r="G209" s="164"/>
      <c r="H209" s="164"/>
      <c r="I209" s="164"/>
      <c r="J209" s="164"/>
      <c r="K209" s="164"/>
      <c r="L209" s="164"/>
      <c r="M209" s="164"/>
      <c r="N209" s="165"/>
      <c r="O209" s="165"/>
      <c r="P209" s="165"/>
      <c r="Q209" s="165"/>
      <c r="R209" s="164"/>
      <c r="S209" s="164"/>
      <c r="T209" s="164"/>
      <c r="U209" s="164"/>
      <c r="V209" s="164"/>
      <c r="W209" s="164"/>
      <c r="X209" s="164"/>
      <c r="Y209" s="164"/>
      <c r="Z209" s="166"/>
      <c r="AA209" s="166"/>
      <c r="AB209" s="166"/>
      <c r="AC209" s="166"/>
      <c r="AD209" s="166"/>
      <c r="AE209" s="166"/>
      <c r="AF209" s="166"/>
      <c r="AG209" s="166" t="s">
        <v>228</v>
      </c>
      <c r="AH209" s="166">
        <v>0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ht="45" outlineLevel="1">
      <c r="A210" s="156">
        <v>85</v>
      </c>
      <c r="B210" s="157" t="s">
        <v>478</v>
      </c>
      <c r="C210" s="158" t="s">
        <v>479</v>
      </c>
      <c r="D210" s="159" t="s">
        <v>295</v>
      </c>
      <c r="E210" s="160">
        <v>7</v>
      </c>
      <c r="F210" s="161"/>
      <c r="G210" s="162">
        <f>ROUND(E210*F210,2)</f>
        <v>0</v>
      </c>
      <c r="H210" s="163">
        <v>139</v>
      </c>
      <c r="I210" s="164">
        <f>ROUND(E210*H210,2)</f>
        <v>973</v>
      </c>
      <c r="J210" s="163">
        <v>0</v>
      </c>
      <c r="K210" s="164">
        <f>ROUND(E210*J210,2)</f>
        <v>0</v>
      </c>
      <c r="L210" s="164">
        <v>21</v>
      </c>
      <c r="M210" s="164">
        <f>G210*(1+L210/100)</f>
        <v>0</v>
      </c>
      <c r="N210" s="165">
        <v>0.00037000000000000005</v>
      </c>
      <c r="O210" s="165">
        <f>ROUND(E210*N210,2)</f>
        <v>0</v>
      </c>
      <c r="P210" s="165">
        <v>0</v>
      </c>
      <c r="Q210" s="165">
        <f>ROUND(E210*P210,2)</f>
        <v>0</v>
      </c>
      <c r="R210" s="164" t="s">
        <v>280</v>
      </c>
      <c r="S210" s="164" t="s">
        <v>196</v>
      </c>
      <c r="T210" s="164" t="s">
        <v>196</v>
      </c>
      <c r="U210" s="164">
        <v>0</v>
      </c>
      <c r="V210" s="164">
        <f>ROUND(E210*U210,2)</f>
        <v>0</v>
      </c>
      <c r="W210" s="164"/>
      <c r="X210" s="164" t="s">
        <v>281</v>
      </c>
      <c r="Y210" s="164" t="s">
        <v>199</v>
      </c>
      <c r="Z210" s="166"/>
      <c r="AA210" s="166"/>
      <c r="AB210" s="166"/>
      <c r="AC210" s="166"/>
      <c r="AD210" s="166"/>
      <c r="AE210" s="166"/>
      <c r="AF210" s="166"/>
      <c r="AG210" s="166" t="s">
        <v>473</v>
      </c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ht="12.4" customHeight="1" outlineLevel="2">
      <c r="A211" s="167"/>
      <c r="B211" s="168"/>
      <c r="C211" s="238" t="s">
        <v>477</v>
      </c>
      <c r="D211" s="238"/>
      <c r="E211" s="238"/>
      <c r="F211" s="238"/>
      <c r="G211" s="238"/>
      <c r="H211" s="164"/>
      <c r="I211" s="164"/>
      <c r="J211" s="164"/>
      <c r="K211" s="164"/>
      <c r="L211" s="164"/>
      <c r="M211" s="164"/>
      <c r="N211" s="165"/>
      <c r="O211" s="165"/>
      <c r="P211" s="165"/>
      <c r="Q211" s="165"/>
      <c r="R211" s="164"/>
      <c r="S211" s="164"/>
      <c r="T211" s="164"/>
      <c r="U211" s="164"/>
      <c r="V211" s="164"/>
      <c r="W211" s="164"/>
      <c r="X211" s="164"/>
      <c r="Y211" s="164"/>
      <c r="Z211" s="166"/>
      <c r="AA211" s="166"/>
      <c r="AB211" s="166"/>
      <c r="AC211" s="166"/>
      <c r="AD211" s="166"/>
      <c r="AE211" s="166"/>
      <c r="AF211" s="166"/>
      <c r="AG211" s="166" t="s">
        <v>202</v>
      </c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ht="12.75" outlineLevel="2">
      <c r="A212" s="167"/>
      <c r="B212" s="168"/>
      <c r="C212" s="185" t="s">
        <v>415</v>
      </c>
      <c r="D212" s="186"/>
      <c r="E212" s="187">
        <v>7</v>
      </c>
      <c r="F212" s="164"/>
      <c r="G212" s="164"/>
      <c r="H212" s="164"/>
      <c r="I212" s="164"/>
      <c r="J212" s="164"/>
      <c r="K212" s="164"/>
      <c r="L212" s="164"/>
      <c r="M212" s="164"/>
      <c r="N212" s="165"/>
      <c r="O212" s="165"/>
      <c r="P212" s="165"/>
      <c r="Q212" s="165"/>
      <c r="R212" s="164"/>
      <c r="S212" s="164"/>
      <c r="T212" s="164"/>
      <c r="U212" s="164"/>
      <c r="V212" s="164"/>
      <c r="W212" s="164"/>
      <c r="X212" s="164"/>
      <c r="Y212" s="164"/>
      <c r="Z212" s="166"/>
      <c r="AA212" s="166"/>
      <c r="AB212" s="166"/>
      <c r="AC212" s="166"/>
      <c r="AD212" s="166"/>
      <c r="AE212" s="166"/>
      <c r="AF212" s="166"/>
      <c r="AG212" s="166" t="s">
        <v>228</v>
      </c>
      <c r="AH212" s="166">
        <v>0</v>
      </c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ht="22.5" outlineLevel="1">
      <c r="A213" s="170">
        <v>86</v>
      </c>
      <c r="B213" s="171" t="s">
        <v>480</v>
      </c>
      <c r="C213" s="172" t="s">
        <v>481</v>
      </c>
      <c r="D213" s="173" t="s">
        <v>265</v>
      </c>
      <c r="E213" s="174">
        <v>0.6087400000000001</v>
      </c>
      <c r="F213" s="175"/>
      <c r="G213" s="176">
        <f>ROUND(E213*F213,2)</f>
        <v>0</v>
      </c>
      <c r="H213" s="163">
        <v>0</v>
      </c>
      <c r="I213" s="164">
        <f>ROUND(E213*H213,2)</f>
        <v>0</v>
      </c>
      <c r="J213" s="163">
        <v>732</v>
      </c>
      <c r="K213" s="164">
        <f>ROUND(E213*J213,2)</f>
        <v>445.6</v>
      </c>
      <c r="L213" s="164">
        <v>21</v>
      </c>
      <c r="M213" s="164">
        <f>G213*(1+L213/100)</f>
        <v>0</v>
      </c>
      <c r="N213" s="165">
        <v>0</v>
      </c>
      <c r="O213" s="165">
        <f>ROUND(E213*N213,2)</f>
        <v>0</v>
      </c>
      <c r="P213" s="165">
        <v>0</v>
      </c>
      <c r="Q213" s="165">
        <f>ROUND(E213*P213,2)</f>
        <v>0</v>
      </c>
      <c r="R213" s="164"/>
      <c r="S213" s="164" t="s">
        <v>196</v>
      </c>
      <c r="T213" s="164" t="s">
        <v>196</v>
      </c>
      <c r="U213" s="164">
        <v>1.327</v>
      </c>
      <c r="V213" s="164">
        <f>ROUND(E213*U213,2)</f>
        <v>0.81</v>
      </c>
      <c r="W213" s="164"/>
      <c r="X213" s="164" t="s">
        <v>218</v>
      </c>
      <c r="Y213" s="164" t="s">
        <v>199</v>
      </c>
      <c r="Z213" s="166"/>
      <c r="AA213" s="166"/>
      <c r="AB213" s="166"/>
      <c r="AC213" s="166"/>
      <c r="AD213" s="166"/>
      <c r="AE213" s="166"/>
      <c r="AF213" s="166"/>
      <c r="AG213" s="166" t="s">
        <v>342</v>
      </c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33" ht="12.75">
      <c r="A214" s="147" t="s">
        <v>191</v>
      </c>
      <c r="B214" s="148" t="s">
        <v>121</v>
      </c>
      <c r="C214" s="149" t="s">
        <v>122</v>
      </c>
      <c r="D214" s="150"/>
      <c r="E214" s="151"/>
      <c r="F214" s="152"/>
      <c r="G214" s="153">
        <f>SUMIF(AG215:AG270,"&lt;&gt;NOR",G215:G270)</f>
        <v>0</v>
      </c>
      <c r="H214" s="154"/>
      <c r="I214" s="154">
        <f>SUM(I215:I270)</f>
        <v>116241.17</v>
      </c>
      <c r="J214" s="154"/>
      <c r="K214" s="154">
        <f>SUM(K215:K270)</f>
        <v>25129.050000000003</v>
      </c>
      <c r="L214" s="154"/>
      <c r="M214" s="154">
        <f>SUM(M215:M270)</f>
        <v>0</v>
      </c>
      <c r="N214" s="155"/>
      <c r="O214" s="155">
        <f>SUM(O215:O270)</f>
        <v>1.4100000000000004</v>
      </c>
      <c r="P214" s="155"/>
      <c r="Q214" s="155">
        <f>SUM(Q215:Q270)</f>
        <v>0.7799999999999999</v>
      </c>
      <c r="R214" s="154"/>
      <c r="S214" s="154"/>
      <c r="T214" s="154"/>
      <c r="U214" s="154"/>
      <c r="V214" s="154">
        <f>SUM(V215:V270)</f>
        <v>32.94</v>
      </c>
      <c r="W214" s="154"/>
      <c r="X214" s="154"/>
      <c r="Y214" s="154"/>
      <c r="AG214" s="1" t="s">
        <v>192</v>
      </c>
    </row>
    <row r="215" spans="1:60" ht="22.5" outlineLevel="1">
      <c r="A215" s="170">
        <v>87</v>
      </c>
      <c r="B215" s="171" t="s">
        <v>482</v>
      </c>
      <c r="C215" s="172" t="s">
        <v>483</v>
      </c>
      <c r="D215" s="173" t="s">
        <v>295</v>
      </c>
      <c r="E215" s="174">
        <v>3.5</v>
      </c>
      <c r="F215" s="175"/>
      <c r="G215" s="176">
        <f>ROUND(E215*F215,2)</f>
        <v>0</v>
      </c>
      <c r="H215" s="163">
        <v>354.25</v>
      </c>
      <c r="I215" s="164">
        <f>ROUND(E215*H215,2)</f>
        <v>1239.88</v>
      </c>
      <c r="J215" s="163">
        <v>331.75</v>
      </c>
      <c r="K215" s="164">
        <f>ROUND(E215*J215,2)</f>
        <v>1161.13</v>
      </c>
      <c r="L215" s="164">
        <v>21</v>
      </c>
      <c r="M215" s="164">
        <f>G215*(1+L215/100)</f>
        <v>0</v>
      </c>
      <c r="N215" s="165">
        <v>0.25207</v>
      </c>
      <c r="O215" s="165">
        <f>ROUND(E215*N215,2)</f>
        <v>0.88</v>
      </c>
      <c r="P215" s="165">
        <v>0</v>
      </c>
      <c r="Q215" s="165">
        <f>ROUND(E215*P215,2)</f>
        <v>0</v>
      </c>
      <c r="R215" s="164"/>
      <c r="S215" s="164" t="s">
        <v>196</v>
      </c>
      <c r="T215" s="164" t="s">
        <v>196</v>
      </c>
      <c r="U215" s="164">
        <v>0.6416000000000001</v>
      </c>
      <c r="V215" s="164">
        <f>ROUND(E215*U215,2)</f>
        <v>2.25</v>
      </c>
      <c r="W215" s="164"/>
      <c r="X215" s="164" t="s">
        <v>218</v>
      </c>
      <c r="Y215" s="164" t="s">
        <v>199</v>
      </c>
      <c r="Z215" s="166"/>
      <c r="AA215" s="166"/>
      <c r="AB215" s="166"/>
      <c r="AC215" s="166"/>
      <c r="AD215" s="166"/>
      <c r="AE215" s="166"/>
      <c r="AF215" s="166"/>
      <c r="AG215" s="166" t="s">
        <v>219</v>
      </c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60" ht="33.75" outlineLevel="1">
      <c r="A216" s="156">
        <v>88</v>
      </c>
      <c r="B216" s="157" t="s">
        <v>484</v>
      </c>
      <c r="C216" s="158" t="s">
        <v>485</v>
      </c>
      <c r="D216" s="159" t="s">
        <v>275</v>
      </c>
      <c r="E216" s="160">
        <v>1</v>
      </c>
      <c r="F216" s="161"/>
      <c r="G216" s="162">
        <f>ROUND(E216*F216,2)</f>
        <v>0</v>
      </c>
      <c r="H216" s="163">
        <v>152.36</v>
      </c>
      <c r="I216" s="164">
        <f>ROUND(E216*H216,2)</f>
        <v>152.36</v>
      </c>
      <c r="J216" s="163">
        <v>300.64</v>
      </c>
      <c r="K216" s="164">
        <f>ROUND(E216*J216,2)</f>
        <v>300.64</v>
      </c>
      <c r="L216" s="164">
        <v>21</v>
      </c>
      <c r="M216" s="164">
        <f>G216*(1+L216/100)</f>
        <v>0</v>
      </c>
      <c r="N216" s="165">
        <v>0.12723</v>
      </c>
      <c r="O216" s="165">
        <f>ROUND(E216*N216,2)</f>
        <v>0.13</v>
      </c>
      <c r="P216" s="165">
        <v>0</v>
      </c>
      <c r="Q216" s="165">
        <f>ROUND(E216*P216,2)</f>
        <v>0</v>
      </c>
      <c r="R216" s="164"/>
      <c r="S216" s="164" t="s">
        <v>196</v>
      </c>
      <c r="T216" s="164" t="s">
        <v>196</v>
      </c>
      <c r="U216" s="164">
        <v>0.61567</v>
      </c>
      <c r="V216" s="164">
        <f>ROUND(E216*U216,2)</f>
        <v>0.62</v>
      </c>
      <c r="W216" s="164"/>
      <c r="X216" s="164" t="s">
        <v>218</v>
      </c>
      <c r="Y216" s="164" t="s">
        <v>199</v>
      </c>
      <c r="Z216" s="166"/>
      <c r="AA216" s="166"/>
      <c r="AB216" s="166"/>
      <c r="AC216" s="166"/>
      <c r="AD216" s="166"/>
      <c r="AE216" s="166"/>
      <c r="AF216" s="166"/>
      <c r="AG216" s="166" t="s">
        <v>219</v>
      </c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</row>
    <row r="217" spans="1:60" ht="12.75" outlineLevel="2">
      <c r="A217" s="167"/>
      <c r="B217" s="168"/>
      <c r="C217" s="185" t="s">
        <v>486</v>
      </c>
      <c r="D217" s="186"/>
      <c r="E217" s="187">
        <v>1</v>
      </c>
      <c r="F217" s="164"/>
      <c r="G217" s="164"/>
      <c r="H217" s="164"/>
      <c r="I217" s="164"/>
      <c r="J217" s="164"/>
      <c r="K217" s="164"/>
      <c r="L217" s="164"/>
      <c r="M217" s="164"/>
      <c r="N217" s="165"/>
      <c r="O217" s="165"/>
      <c r="P217" s="165"/>
      <c r="Q217" s="165"/>
      <c r="R217" s="164"/>
      <c r="S217" s="164"/>
      <c r="T217" s="164"/>
      <c r="U217" s="164"/>
      <c r="V217" s="164"/>
      <c r="W217" s="164"/>
      <c r="X217" s="164"/>
      <c r="Y217" s="164"/>
      <c r="Z217" s="166"/>
      <c r="AA217" s="166"/>
      <c r="AB217" s="166"/>
      <c r="AC217" s="166"/>
      <c r="AD217" s="166"/>
      <c r="AE217" s="166"/>
      <c r="AF217" s="166"/>
      <c r="AG217" s="166" t="s">
        <v>228</v>
      </c>
      <c r="AH217" s="166">
        <v>0</v>
      </c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ht="45" outlineLevel="1">
      <c r="A218" s="170">
        <v>89</v>
      </c>
      <c r="B218" s="171" t="s">
        <v>487</v>
      </c>
      <c r="C218" s="172" t="s">
        <v>488</v>
      </c>
      <c r="D218" s="173" t="s">
        <v>275</v>
      </c>
      <c r="E218" s="174">
        <v>1</v>
      </c>
      <c r="F218" s="175"/>
      <c r="G218" s="176">
        <f>ROUND(E218*F218,2)</f>
        <v>0</v>
      </c>
      <c r="H218" s="163">
        <v>1877.32</v>
      </c>
      <c r="I218" s="164">
        <f>ROUND(E218*H218,2)</f>
        <v>1877.32</v>
      </c>
      <c r="J218" s="163">
        <v>112.68</v>
      </c>
      <c r="K218" s="164">
        <f>ROUND(E218*J218,2)</f>
        <v>112.68</v>
      </c>
      <c r="L218" s="164">
        <v>21</v>
      </c>
      <c r="M218" s="164">
        <f>G218*(1+L218/100)</f>
        <v>0</v>
      </c>
      <c r="N218" s="165">
        <v>0.00075</v>
      </c>
      <c r="O218" s="165">
        <f>ROUND(E218*N218,2)</f>
        <v>0</v>
      </c>
      <c r="P218" s="165">
        <v>0</v>
      </c>
      <c r="Q218" s="165">
        <f>ROUND(E218*P218,2)</f>
        <v>0</v>
      </c>
      <c r="R218" s="164"/>
      <c r="S218" s="164" t="s">
        <v>196</v>
      </c>
      <c r="T218" s="164" t="s">
        <v>196</v>
      </c>
      <c r="U218" s="164">
        <v>0.2</v>
      </c>
      <c r="V218" s="164">
        <f>ROUND(E218*U218,2)</f>
        <v>0.2</v>
      </c>
      <c r="W218" s="164"/>
      <c r="X218" s="164" t="s">
        <v>218</v>
      </c>
      <c r="Y218" s="164" t="s">
        <v>199</v>
      </c>
      <c r="Z218" s="166"/>
      <c r="AA218" s="166"/>
      <c r="AB218" s="166"/>
      <c r="AC218" s="166"/>
      <c r="AD218" s="166"/>
      <c r="AE218" s="166"/>
      <c r="AF218" s="166"/>
      <c r="AG218" s="166" t="s">
        <v>219</v>
      </c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ht="22.5" outlineLevel="1">
      <c r="A219" s="156">
        <v>90</v>
      </c>
      <c r="B219" s="157" t="s">
        <v>489</v>
      </c>
      <c r="C219" s="158" t="s">
        <v>490</v>
      </c>
      <c r="D219" s="159" t="s">
        <v>275</v>
      </c>
      <c r="E219" s="160">
        <v>1</v>
      </c>
      <c r="F219" s="161"/>
      <c r="G219" s="162">
        <f>ROUND(E219*F219,2)</f>
        <v>0</v>
      </c>
      <c r="H219" s="163">
        <v>1.33</v>
      </c>
      <c r="I219" s="164">
        <f>ROUND(E219*H219,2)</f>
        <v>1.33</v>
      </c>
      <c r="J219" s="163">
        <v>258.67</v>
      </c>
      <c r="K219" s="164">
        <f>ROUND(E219*J219,2)</f>
        <v>258.67</v>
      </c>
      <c r="L219" s="164">
        <v>21</v>
      </c>
      <c r="M219" s="164">
        <f>G219*(1+L219/100)</f>
        <v>0</v>
      </c>
      <c r="N219" s="165">
        <v>2E-05</v>
      </c>
      <c r="O219" s="165">
        <f>ROUND(E219*N219,2)</f>
        <v>0</v>
      </c>
      <c r="P219" s="165">
        <v>0</v>
      </c>
      <c r="Q219" s="165">
        <f>ROUND(E219*P219,2)</f>
        <v>0</v>
      </c>
      <c r="R219" s="164"/>
      <c r="S219" s="164" t="s">
        <v>196</v>
      </c>
      <c r="T219" s="164" t="s">
        <v>196</v>
      </c>
      <c r="U219" s="164">
        <v>0.459</v>
      </c>
      <c r="V219" s="164">
        <f>ROUND(E219*U219,2)</f>
        <v>0.46</v>
      </c>
      <c r="W219" s="164"/>
      <c r="X219" s="164" t="s">
        <v>218</v>
      </c>
      <c r="Y219" s="164" t="s">
        <v>199</v>
      </c>
      <c r="Z219" s="166"/>
      <c r="AA219" s="166"/>
      <c r="AB219" s="166"/>
      <c r="AC219" s="166"/>
      <c r="AD219" s="166"/>
      <c r="AE219" s="166"/>
      <c r="AF219" s="166"/>
      <c r="AG219" s="166" t="s">
        <v>219</v>
      </c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ht="12.75" outlineLevel="2">
      <c r="A220" s="167"/>
      <c r="B220" s="168"/>
      <c r="C220" s="185" t="s">
        <v>491</v>
      </c>
      <c r="D220" s="186"/>
      <c r="E220" s="187">
        <v>1</v>
      </c>
      <c r="F220" s="164"/>
      <c r="G220" s="164"/>
      <c r="H220" s="164"/>
      <c r="I220" s="164"/>
      <c r="J220" s="164"/>
      <c r="K220" s="164"/>
      <c r="L220" s="164"/>
      <c r="M220" s="164"/>
      <c r="N220" s="165"/>
      <c r="O220" s="165"/>
      <c r="P220" s="165"/>
      <c r="Q220" s="165"/>
      <c r="R220" s="164"/>
      <c r="S220" s="164"/>
      <c r="T220" s="164"/>
      <c r="U220" s="164"/>
      <c r="V220" s="164"/>
      <c r="W220" s="164"/>
      <c r="X220" s="164"/>
      <c r="Y220" s="164"/>
      <c r="Z220" s="166"/>
      <c r="AA220" s="166"/>
      <c r="AB220" s="166"/>
      <c r="AC220" s="166"/>
      <c r="AD220" s="166"/>
      <c r="AE220" s="166"/>
      <c r="AF220" s="166"/>
      <c r="AG220" s="166" t="s">
        <v>228</v>
      </c>
      <c r="AH220" s="166">
        <v>0</v>
      </c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60" ht="12.75" outlineLevel="1">
      <c r="A221" s="170">
        <v>91</v>
      </c>
      <c r="B221" s="171" t="s">
        <v>492</v>
      </c>
      <c r="C221" s="172" t="s">
        <v>493</v>
      </c>
      <c r="D221" s="173" t="s">
        <v>298</v>
      </c>
      <c r="E221" s="174">
        <v>1</v>
      </c>
      <c r="F221" s="175"/>
      <c r="G221" s="176">
        <f aca="true" t="shared" si="14" ref="G221:G233">ROUND(E221*F221,2)</f>
        <v>0</v>
      </c>
      <c r="H221" s="163">
        <v>0</v>
      </c>
      <c r="I221" s="164">
        <f aca="true" t="shared" si="15" ref="I221:I233">ROUND(E221*H221,2)</f>
        <v>0</v>
      </c>
      <c r="J221" s="163">
        <v>207</v>
      </c>
      <c r="K221" s="164">
        <f aca="true" t="shared" si="16" ref="K221:K233">ROUND(E221*J221,2)</f>
        <v>207</v>
      </c>
      <c r="L221" s="164">
        <v>21</v>
      </c>
      <c r="M221" s="164">
        <f aca="true" t="shared" si="17" ref="M221:M233">G221*(1+L221/100)</f>
        <v>0</v>
      </c>
      <c r="N221" s="165">
        <v>0</v>
      </c>
      <c r="O221" s="165">
        <f aca="true" t="shared" si="18" ref="O221:O233">ROUND(E221*N221,2)</f>
        <v>0</v>
      </c>
      <c r="P221" s="165">
        <v>0.0342</v>
      </c>
      <c r="Q221" s="165">
        <f aca="true" t="shared" si="19" ref="Q221:Q233">ROUND(E221*P221,2)</f>
        <v>0.03</v>
      </c>
      <c r="R221" s="164"/>
      <c r="S221" s="164" t="s">
        <v>196</v>
      </c>
      <c r="T221" s="164" t="s">
        <v>196</v>
      </c>
      <c r="U221" s="164">
        <v>0.465</v>
      </c>
      <c r="V221" s="164">
        <f aca="true" t="shared" si="20" ref="V221:V233">ROUND(E221*U221,2)</f>
        <v>0.47</v>
      </c>
      <c r="W221" s="164"/>
      <c r="X221" s="164" t="s">
        <v>218</v>
      </c>
      <c r="Y221" s="164" t="s">
        <v>199</v>
      </c>
      <c r="Z221" s="166"/>
      <c r="AA221" s="166"/>
      <c r="AB221" s="166"/>
      <c r="AC221" s="166"/>
      <c r="AD221" s="166"/>
      <c r="AE221" s="166"/>
      <c r="AF221" s="166"/>
      <c r="AG221" s="166" t="s">
        <v>219</v>
      </c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</row>
    <row r="222" spans="1:60" ht="33.75" outlineLevel="1">
      <c r="A222" s="170">
        <v>92</v>
      </c>
      <c r="B222" s="171" t="s">
        <v>494</v>
      </c>
      <c r="C222" s="172" t="s">
        <v>495</v>
      </c>
      <c r="D222" s="173" t="s">
        <v>298</v>
      </c>
      <c r="E222" s="174">
        <v>2</v>
      </c>
      <c r="F222" s="175"/>
      <c r="G222" s="176">
        <f t="shared" si="14"/>
        <v>0</v>
      </c>
      <c r="H222" s="163">
        <v>4976.48</v>
      </c>
      <c r="I222" s="164">
        <f t="shared" si="15"/>
        <v>9952.96</v>
      </c>
      <c r="J222" s="163">
        <v>593.52</v>
      </c>
      <c r="K222" s="164">
        <f t="shared" si="16"/>
        <v>1187.04</v>
      </c>
      <c r="L222" s="164">
        <v>21</v>
      </c>
      <c r="M222" s="164">
        <f t="shared" si="17"/>
        <v>0</v>
      </c>
      <c r="N222" s="165">
        <v>0.017720000000000003</v>
      </c>
      <c r="O222" s="165">
        <f t="shared" si="18"/>
        <v>0.04</v>
      </c>
      <c r="P222" s="165">
        <v>0</v>
      </c>
      <c r="Q222" s="165">
        <f t="shared" si="19"/>
        <v>0</v>
      </c>
      <c r="R222" s="164"/>
      <c r="S222" s="164" t="s">
        <v>196</v>
      </c>
      <c r="T222" s="164" t="s">
        <v>196</v>
      </c>
      <c r="U222" s="164">
        <v>0.973</v>
      </c>
      <c r="V222" s="164">
        <f t="shared" si="20"/>
        <v>1.95</v>
      </c>
      <c r="W222" s="164"/>
      <c r="X222" s="164" t="s">
        <v>218</v>
      </c>
      <c r="Y222" s="164" t="s">
        <v>199</v>
      </c>
      <c r="Z222" s="166"/>
      <c r="AA222" s="166"/>
      <c r="AB222" s="166"/>
      <c r="AC222" s="166"/>
      <c r="AD222" s="166"/>
      <c r="AE222" s="166"/>
      <c r="AF222" s="166"/>
      <c r="AG222" s="166" t="s">
        <v>219</v>
      </c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</row>
    <row r="223" spans="1:60" ht="22.5" outlineLevel="1">
      <c r="A223" s="170">
        <v>93</v>
      </c>
      <c r="B223" s="171" t="s">
        <v>496</v>
      </c>
      <c r="C223" s="172" t="s">
        <v>497</v>
      </c>
      <c r="D223" s="173" t="s">
        <v>298</v>
      </c>
      <c r="E223" s="174">
        <v>1</v>
      </c>
      <c r="F223" s="175"/>
      <c r="G223" s="176">
        <f t="shared" si="14"/>
        <v>0</v>
      </c>
      <c r="H223" s="163">
        <v>3969.63</v>
      </c>
      <c r="I223" s="164">
        <f t="shared" si="15"/>
        <v>3969.63</v>
      </c>
      <c r="J223" s="163">
        <v>425.37</v>
      </c>
      <c r="K223" s="164">
        <f t="shared" si="16"/>
        <v>425.37</v>
      </c>
      <c r="L223" s="164">
        <v>21</v>
      </c>
      <c r="M223" s="164">
        <f t="shared" si="17"/>
        <v>0</v>
      </c>
      <c r="N223" s="165">
        <v>0.013330000000000002</v>
      </c>
      <c r="O223" s="165">
        <f t="shared" si="18"/>
        <v>0.01</v>
      </c>
      <c r="P223" s="165">
        <v>0</v>
      </c>
      <c r="Q223" s="165">
        <f t="shared" si="19"/>
        <v>0</v>
      </c>
      <c r="R223" s="164"/>
      <c r="S223" s="164" t="s">
        <v>196</v>
      </c>
      <c r="T223" s="164" t="s">
        <v>196</v>
      </c>
      <c r="U223" s="164">
        <v>0.755</v>
      </c>
      <c r="V223" s="164">
        <f t="shared" si="20"/>
        <v>0.76</v>
      </c>
      <c r="W223" s="164"/>
      <c r="X223" s="164" t="s">
        <v>218</v>
      </c>
      <c r="Y223" s="164" t="s">
        <v>199</v>
      </c>
      <c r="Z223" s="166"/>
      <c r="AA223" s="166"/>
      <c r="AB223" s="166"/>
      <c r="AC223" s="166"/>
      <c r="AD223" s="166"/>
      <c r="AE223" s="166"/>
      <c r="AF223" s="166"/>
      <c r="AG223" s="166" t="s">
        <v>219</v>
      </c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ht="22.5" outlineLevel="1">
      <c r="A224" s="170">
        <v>94</v>
      </c>
      <c r="B224" s="171" t="s">
        <v>498</v>
      </c>
      <c r="C224" s="172" t="s">
        <v>499</v>
      </c>
      <c r="D224" s="173" t="s">
        <v>298</v>
      </c>
      <c r="E224" s="174">
        <v>1</v>
      </c>
      <c r="F224" s="175"/>
      <c r="G224" s="176">
        <f t="shared" si="14"/>
        <v>0</v>
      </c>
      <c r="H224" s="163">
        <v>0</v>
      </c>
      <c r="I224" s="164">
        <f t="shared" si="15"/>
        <v>0</v>
      </c>
      <c r="J224" s="163">
        <v>170</v>
      </c>
      <c r="K224" s="164">
        <f t="shared" si="16"/>
        <v>170</v>
      </c>
      <c r="L224" s="164">
        <v>21</v>
      </c>
      <c r="M224" s="164">
        <f t="shared" si="17"/>
        <v>0</v>
      </c>
      <c r="N224" s="165">
        <v>0</v>
      </c>
      <c r="O224" s="165">
        <f t="shared" si="18"/>
        <v>0</v>
      </c>
      <c r="P224" s="165">
        <v>0.01946</v>
      </c>
      <c r="Q224" s="165">
        <f t="shared" si="19"/>
        <v>0.02</v>
      </c>
      <c r="R224" s="164"/>
      <c r="S224" s="164" t="s">
        <v>196</v>
      </c>
      <c r="T224" s="164" t="s">
        <v>196</v>
      </c>
      <c r="U224" s="164">
        <v>0.382</v>
      </c>
      <c r="V224" s="164">
        <f t="shared" si="20"/>
        <v>0.38</v>
      </c>
      <c r="W224" s="164"/>
      <c r="X224" s="164" t="s">
        <v>218</v>
      </c>
      <c r="Y224" s="164" t="s">
        <v>199</v>
      </c>
      <c r="Z224" s="166"/>
      <c r="AA224" s="166"/>
      <c r="AB224" s="166"/>
      <c r="AC224" s="166"/>
      <c r="AD224" s="166"/>
      <c r="AE224" s="166"/>
      <c r="AF224" s="166"/>
      <c r="AG224" s="166" t="s">
        <v>219</v>
      </c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ht="22.5" outlineLevel="1">
      <c r="A225" s="170">
        <v>95</v>
      </c>
      <c r="B225" s="171" t="s">
        <v>500</v>
      </c>
      <c r="C225" s="172" t="s">
        <v>501</v>
      </c>
      <c r="D225" s="173" t="s">
        <v>298</v>
      </c>
      <c r="E225" s="174">
        <v>4</v>
      </c>
      <c r="F225" s="175"/>
      <c r="G225" s="176">
        <f t="shared" si="14"/>
        <v>0</v>
      </c>
      <c r="H225" s="163">
        <v>1589.71</v>
      </c>
      <c r="I225" s="164">
        <f t="shared" si="15"/>
        <v>6358.84</v>
      </c>
      <c r="J225" s="163">
        <v>725.29</v>
      </c>
      <c r="K225" s="164">
        <f t="shared" si="16"/>
        <v>2901.16</v>
      </c>
      <c r="L225" s="164">
        <v>21</v>
      </c>
      <c r="M225" s="164">
        <f t="shared" si="17"/>
        <v>0</v>
      </c>
      <c r="N225" s="165">
        <v>0.012010000000000002</v>
      </c>
      <c r="O225" s="165">
        <f t="shared" si="18"/>
        <v>0.05</v>
      </c>
      <c r="P225" s="165">
        <v>0</v>
      </c>
      <c r="Q225" s="165">
        <f t="shared" si="19"/>
        <v>0</v>
      </c>
      <c r="R225" s="164"/>
      <c r="S225" s="164" t="s">
        <v>196</v>
      </c>
      <c r="T225" s="164" t="s">
        <v>196</v>
      </c>
      <c r="U225" s="164">
        <v>1.189</v>
      </c>
      <c r="V225" s="164">
        <f t="shared" si="20"/>
        <v>4.76</v>
      </c>
      <c r="W225" s="164"/>
      <c r="X225" s="164" t="s">
        <v>218</v>
      </c>
      <c r="Y225" s="164" t="s">
        <v>199</v>
      </c>
      <c r="Z225" s="166"/>
      <c r="AA225" s="166"/>
      <c r="AB225" s="166"/>
      <c r="AC225" s="166"/>
      <c r="AD225" s="166"/>
      <c r="AE225" s="166"/>
      <c r="AF225" s="166"/>
      <c r="AG225" s="166" t="s">
        <v>342</v>
      </c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ht="22.5" outlineLevel="1">
      <c r="A226" s="170">
        <v>96</v>
      </c>
      <c r="B226" s="171" t="s">
        <v>502</v>
      </c>
      <c r="C226" s="172" t="s">
        <v>503</v>
      </c>
      <c r="D226" s="173" t="s">
        <v>298</v>
      </c>
      <c r="E226" s="174">
        <v>1</v>
      </c>
      <c r="F226" s="175"/>
      <c r="G226" s="176">
        <f t="shared" si="14"/>
        <v>0</v>
      </c>
      <c r="H226" s="163">
        <v>1989.71</v>
      </c>
      <c r="I226" s="164">
        <f t="shared" si="15"/>
        <v>1989.71</v>
      </c>
      <c r="J226" s="163">
        <v>725.29</v>
      </c>
      <c r="K226" s="164">
        <f t="shared" si="16"/>
        <v>725.29</v>
      </c>
      <c r="L226" s="164">
        <v>21</v>
      </c>
      <c r="M226" s="164">
        <f t="shared" si="17"/>
        <v>0</v>
      </c>
      <c r="N226" s="165">
        <v>0.009000000000000001</v>
      </c>
      <c r="O226" s="165">
        <f t="shared" si="18"/>
        <v>0.01</v>
      </c>
      <c r="P226" s="165">
        <v>0</v>
      </c>
      <c r="Q226" s="165">
        <f t="shared" si="19"/>
        <v>0</v>
      </c>
      <c r="R226" s="164"/>
      <c r="S226" s="164" t="s">
        <v>196</v>
      </c>
      <c r="T226" s="164" t="s">
        <v>196</v>
      </c>
      <c r="U226" s="164">
        <v>1.189</v>
      </c>
      <c r="V226" s="164">
        <f t="shared" si="20"/>
        <v>1.19</v>
      </c>
      <c r="W226" s="164"/>
      <c r="X226" s="164" t="s">
        <v>218</v>
      </c>
      <c r="Y226" s="164" t="s">
        <v>199</v>
      </c>
      <c r="Z226" s="166"/>
      <c r="AA226" s="166"/>
      <c r="AB226" s="166"/>
      <c r="AC226" s="166"/>
      <c r="AD226" s="166"/>
      <c r="AE226" s="166"/>
      <c r="AF226" s="166"/>
      <c r="AG226" s="166" t="s">
        <v>342</v>
      </c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ht="12.75" outlineLevel="1">
      <c r="A227" s="170">
        <v>97</v>
      </c>
      <c r="B227" s="171" t="s">
        <v>504</v>
      </c>
      <c r="C227" s="172" t="s">
        <v>505</v>
      </c>
      <c r="D227" s="173" t="s">
        <v>298</v>
      </c>
      <c r="E227" s="174">
        <v>1</v>
      </c>
      <c r="F227" s="175"/>
      <c r="G227" s="176">
        <f t="shared" si="14"/>
        <v>0</v>
      </c>
      <c r="H227" s="163">
        <v>0</v>
      </c>
      <c r="I227" s="164">
        <f t="shared" si="15"/>
        <v>0</v>
      </c>
      <c r="J227" s="163">
        <v>207</v>
      </c>
      <c r="K227" s="164">
        <f t="shared" si="16"/>
        <v>207</v>
      </c>
      <c r="L227" s="164">
        <v>21</v>
      </c>
      <c r="M227" s="164">
        <f t="shared" si="17"/>
        <v>0</v>
      </c>
      <c r="N227" s="165">
        <v>0</v>
      </c>
      <c r="O227" s="165">
        <f t="shared" si="18"/>
        <v>0</v>
      </c>
      <c r="P227" s="165">
        <v>0.0092</v>
      </c>
      <c r="Q227" s="165">
        <f t="shared" si="19"/>
        <v>0.01</v>
      </c>
      <c r="R227" s="164"/>
      <c r="S227" s="164" t="s">
        <v>196</v>
      </c>
      <c r="T227" s="164" t="s">
        <v>196</v>
      </c>
      <c r="U227" s="164">
        <v>0.465</v>
      </c>
      <c r="V227" s="164">
        <f t="shared" si="20"/>
        <v>0.47</v>
      </c>
      <c r="W227" s="164"/>
      <c r="X227" s="164" t="s">
        <v>218</v>
      </c>
      <c r="Y227" s="164" t="s">
        <v>199</v>
      </c>
      <c r="Z227" s="166"/>
      <c r="AA227" s="166"/>
      <c r="AB227" s="166"/>
      <c r="AC227" s="166"/>
      <c r="AD227" s="166"/>
      <c r="AE227" s="166"/>
      <c r="AF227" s="166"/>
      <c r="AG227" s="166" t="s">
        <v>219</v>
      </c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ht="12.75" outlineLevel="1">
      <c r="A228" s="170">
        <v>98</v>
      </c>
      <c r="B228" s="171" t="s">
        <v>506</v>
      </c>
      <c r="C228" s="172" t="s">
        <v>507</v>
      </c>
      <c r="D228" s="173" t="s">
        <v>298</v>
      </c>
      <c r="E228" s="174">
        <v>1</v>
      </c>
      <c r="F228" s="175"/>
      <c r="G228" s="176">
        <f t="shared" si="14"/>
        <v>0</v>
      </c>
      <c r="H228" s="163">
        <v>6117.5</v>
      </c>
      <c r="I228" s="164">
        <f t="shared" si="15"/>
        <v>6117.5</v>
      </c>
      <c r="J228" s="163">
        <v>762.5</v>
      </c>
      <c r="K228" s="164">
        <f t="shared" si="16"/>
        <v>762.5</v>
      </c>
      <c r="L228" s="164">
        <v>21</v>
      </c>
      <c r="M228" s="164">
        <f t="shared" si="17"/>
        <v>0</v>
      </c>
      <c r="N228" s="165">
        <v>0.0109</v>
      </c>
      <c r="O228" s="165">
        <f t="shared" si="18"/>
        <v>0.01</v>
      </c>
      <c r="P228" s="165">
        <v>0</v>
      </c>
      <c r="Q228" s="165">
        <f t="shared" si="19"/>
        <v>0</v>
      </c>
      <c r="R228" s="164"/>
      <c r="S228" s="164" t="s">
        <v>196</v>
      </c>
      <c r="T228" s="164" t="s">
        <v>196</v>
      </c>
      <c r="U228" s="164">
        <v>1.25</v>
      </c>
      <c r="V228" s="164">
        <f t="shared" si="20"/>
        <v>1.25</v>
      </c>
      <c r="W228" s="164"/>
      <c r="X228" s="164" t="s">
        <v>218</v>
      </c>
      <c r="Y228" s="164" t="s">
        <v>199</v>
      </c>
      <c r="Z228" s="166"/>
      <c r="AA228" s="166"/>
      <c r="AB228" s="166"/>
      <c r="AC228" s="166"/>
      <c r="AD228" s="166"/>
      <c r="AE228" s="166"/>
      <c r="AF228" s="166"/>
      <c r="AG228" s="166" t="s">
        <v>219</v>
      </c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ht="12.75" outlineLevel="1">
      <c r="A229" s="170">
        <v>99</v>
      </c>
      <c r="B229" s="171" t="s">
        <v>508</v>
      </c>
      <c r="C229" s="172" t="s">
        <v>509</v>
      </c>
      <c r="D229" s="173" t="s">
        <v>298</v>
      </c>
      <c r="E229" s="174">
        <v>1</v>
      </c>
      <c r="F229" s="175"/>
      <c r="G229" s="176">
        <f t="shared" si="14"/>
        <v>0</v>
      </c>
      <c r="H229" s="163">
        <v>0</v>
      </c>
      <c r="I229" s="164">
        <f t="shared" si="15"/>
        <v>0</v>
      </c>
      <c r="J229" s="163">
        <v>253.5</v>
      </c>
      <c r="K229" s="164">
        <f t="shared" si="16"/>
        <v>253.5</v>
      </c>
      <c r="L229" s="164">
        <v>21</v>
      </c>
      <c r="M229" s="164">
        <f t="shared" si="17"/>
        <v>0</v>
      </c>
      <c r="N229" s="165">
        <v>0</v>
      </c>
      <c r="O229" s="165">
        <f t="shared" si="18"/>
        <v>0</v>
      </c>
      <c r="P229" s="165">
        <v>0.0347</v>
      </c>
      <c r="Q229" s="165">
        <f t="shared" si="19"/>
        <v>0.03</v>
      </c>
      <c r="R229" s="164"/>
      <c r="S229" s="164" t="s">
        <v>196</v>
      </c>
      <c r="T229" s="164" t="s">
        <v>196</v>
      </c>
      <c r="U229" s="164">
        <v>0.5690000000000001</v>
      </c>
      <c r="V229" s="164">
        <f t="shared" si="20"/>
        <v>0.57</v>
      </c>
      <c r="W229" s="164"/>
      <c r="X229" s="164" t="s">
        <v>218</v>
      </c>
      <c r="Y229" s="164" t="s">
        <v>199</v>
      </c>
      <c r="Z229" s="166"/>
      <c r="AA229" s="166"/>
      <c r="AB229" s="166"/>
      <c r="AC229" s="166"/>
      <c r="AD229" s="166"/>
      <c r="AE229" s="166"/>
      <c r="AF229" s="166"/>
      <c r="AG229" s="166" t="s">
        <v>219</v>
      </c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ht="12.75" outlineLevel="1">
      <c r="A230" s="170">
        <v>100</v>
      </c>
      <c r="B230" s="171" t="s">
        <v>510</v>
      </c>
      <c r="C230" s="172" t="s">
        <v>511</v>
      </c>
      <c r="D230" s="173" t="s">
        <v>275</v>
      </c>
      <c r="E230" s="174">
        <v>1</v>
      </c>
      <c r="F230" s="175"/>
      <c r="G230" s="176">
        <f t="shared" si="14"/>
        <v>0</v>
      </c>
      <c r="H230" s="163">
        <v>526.97</v>
      </c>
      <c r="I230" s="164">
        <f t="shared" si="15"/>
        <v>526.97</v>
      </c>
      <c r="J230" s="163">
        <v>93.03</v>
      </c>
      <c r="K230" s="164">
        <f t="shared" si="16"/>
        <v>93.03</v>
      </c>
      <c r="L230" s="164">
        <v>21</v>
      </c>
      <c r="M230" s="164">
        <f t="shared" si="17"/>
        <v>0</v>
      </c>
      <c r="N230" s="165">
        <v>9E-05</v>
      </c>
      <c r="O230" s="165">
        <f t="shared" si="18"/>
        <v>0</v>
      </c>
      <c r="P230" s="165">
        <v>0</v>
      </c>
      <c r="Q230" s="165">
        <f t="shared" si="19"/>
        <v>0</v>
      </c>
      <c r="R230" s="164"/>
      <c r="S230" s="164" t="s">
        <v>196</v>
      </c>
      <c r="T230" s="164" t="s">
        <v>196</v>
      </c>
      <c r="U230" s="164">
        <v>0.18</v>
      </c>
      <c r="V230" s="164">
        <f t="shared" si="20"/>
        <v>0.18</v>
      </c>
      <c r="W230" s="164"/>
      <c r="X230" s="164" t="s">
        <v>218</v>
      </c>
      <c r="Y230" s="164" t="s">
        <v>199</v>
      </c>
      <c r="Z230" s="166"/>
      <c r="AA230" s="166"/>
      <c r="AB230" s="166"/>
      <c r="AC230" s="166"/>
      <c r="AD230" s="166"/>
      <c r="AE230" s="166"/>
      <c r="AF230" s="166"/>
      <c r="AG230" s="166" t="s">
        <v>219</v>
      </c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60" ht="22.5" outlineLevel="1">
      <c r="A231" s="170">
        <v>101</v>
      </c>
      <c r="B231" s="171" t="s">
        <v>512</v>
      </c>
      <c r="C231" s="172" t="s">
        <v>513</v>
      </c>
      <c r="D231" s="173" t="s">
        <v>298</v>
      </c>
      <c r="E231" s="174">
        <v>1</v>
      </c>
      <c r="F231" s="175"/>
      <c r="G231" s="176">
        <f t="shared" si="14"/>
        <v>0</v>
      </c>
      <c r="H231" s="163">
        <v>0</v>
      </c>
      <c r="I231" s="164">
        <f t="shared" si="15"/>
        <v>0</v>
      </c>
      <c r="J231" s="163">
        <v>1201</v>
      </c>
      <c r="K231" s="164">
        <f t="shared" si="16"/>
        <v>1201</v>
      </c>
      <c r="L231" s="164">
        <v>21</v>
      </c>
      <c r="M231" s="164">
        <f t="shared" si="17"/>
        <v>0</v>
      </c>
      <c r="N231" s="165">
        <v>0</v>
      </c>
      <c r="O231" s="165">
        <f t="shared" si="18"/>
        <v>0</v>
      </c>
      <c r="P231" s="165">
        <v>0.69347</v>
      </c>
      <c r="Q231" s="165">
        <f t="shared" si="19"/>
        <v>0.69</v>
      </c>
      <c r="R231" s="164"/>
      <c r="S231" s="164" t="s">
        <v>196</v>
      </c>
      <c r="T231" s="164" t="s">
        <v>196</v>
      </c>
      <c r="U231" s="164">
        <v>2.699</v>
      </c>
      <c r="V231" s="164">
        <f t="shared" si="20"/>
        <v>2.7</v>
      </c>
      <c r="W231" s="164"/>
      <c r="X231" s="164" t="s">
        <v>218</v>
      </c>
      <c r="Y231" s="164" t="s">
        <v>199</v>
      </c>
      <c r="Z231" s="166"/>
      <c r="AA231" s="166"/>
      <c r="AB231" s="166"/>
      <c r="AC231" s="166"/>
      <c r="AD231" s="166"/>
      <c r="AE231" s="166"/>
      <c r="AF231" s="166"/>
      <c r="AG231" s="166" t="s">
        <v>219</v>
      </c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</row>
    <row r="232" spans="1:60" ht="12.75" outlineLevel="1">
      <c r="A232" s="170">
        <v>102</v>
      </c>
      <c r="B232" s="171" t="s">
        <v>514</v>
      </c>
      <c r="C232" s="172" t="s">
        <v>515</v>
      </c>
      <c r="D232" s="173" t="s">
        <v>275</v>
      </c>
      <c r="E232" s="174">
        <v>7</v>
      </c>
      <c r="F232" s="175"/>
      <c r="G232" s="176">
        <f t="shared" si="14"/>
        <v>0</v>
      </c>
      <c r="H232" s="163">
        <v>0</v>
      </c>
      <c r="I232" s="164">
        <f t="shared" si="15"/>
        <v>0</v>
      </c>
      <c r="J232" s="163">
        <v>50.8</v>
      </c>
      <c r="K232" s="164">
        <f t="shared" si="16"/>
        <v>355.6</v>
      </c>
      <c r="L232" s="164">
        <v>21</v>
      </c>
      <c r="M232" s="164">
        <f t="shared" si="17"/>
        <v>0</v>
      </c>
      <c r="N232" s="165">
        <v>0</v>
      </c>
      <c r="O232" s="165">
        <f t="shared" si="18"/>
        <v>0</v>
      </c>
      <c r="P232" s="165">
        <v>0.0004900000000000001</v>
      </c>
      <c r="Q232" s="165">
        <f t="shared" si="19"/>
        <v>0</v>
      </c>
      <c r="R232" s="164"/>
      <c r="S232" s="164" t="s">
        <v>196</v>
      </c>
      <c r="T232" s="164" t="s">
        <v>196</v>
      </c>
      <c r="U232" s="164">
        <v>0.114</v>
      </c>
      <c r="V232" s="164">
        <f t="shared" si="20"/>
        <v>0.8</v>
      </c>
      <c r="W232" s="164"/>
      <c r="X232" s="164" t="s">
        <v>218</v>
      </c>
      <c r="Y232" s="164" t="s">
        <v>199</v>
      </c>
      <c r="Z232" s="166"/>
      <c r="AA232" s="166"/>
      <c r="AB232" s="166"/>
      <c r="AC232" s="166"/>
      <c r="AD232" s="166"/>
      <c r="AE232" s="166"/>
      <c r="AF232" s="166"/>
      <c r="AG232" s="166" t="s">
        <v>219</v>
      </c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ht="33.75" outlineLevel="1">
      <c r="A233" s="156">
        <v>103</v>
      </c>
      <c r="B233" s="157" t="s">
        <v>516</v>
      </c>
      <c r="C233" s="158" t="s">
        <v>517</v>
      </c>
      <c r="D233" s="159" t="s">
        <v>275</v>
      </c>
      <c r="E233" s="160">
        <v>5</v>
      </c>
      <c r="F233" s="161"/>
      <c r="G233" s="162">
        <f t="shared" si="14"/>
        <v>0</v>
      </c>
      <c r="H233" s="163">
        <v>2864.28</v>
      </c>
      <c r="I233" s="164">
        <f t="shared" si="15"/>
        <v>14321.4</v>
      </c>
      <c r="J233" s="163">
        <v>250.72</v>
      </c>
      <c r="K233" s="164">
        <f t="shared" si="16"/>
        <v>1253.6</v>
      </c>
      <c r="L233" s="164">
        <v>21</v>
      </c>
      <c r="M233" s="164">
        <f t="shared" si="17"/>
        <v>0</v>
      </c>
      <c r="N233" s="165">
        <v>0.0017000000000000001</v>
      </c>
      <c r="O233" s="165">
        <f t="shared" si="18"/>
        <v>0.01</v>
      </c>
      <c r="P233" s="165">
        <v>0</v>
      </c>
      <c r="Q233" s="165">
        <f t="shared" si="19"/>
        <v>0</v>
      </c>
      <c r="R233" s="164"/>
      <c r="S233" s="164" t="s">
        <v>196</v>
      </c>
      <c r="T233" s="164" t="s">
        <v>196</v>
      </c>
      <c r="U233" s="164">
        <v>0.445</v>
      </c>
      <c r="V233" s="164">
        <f t="shared" si="20"/>
        <v>2.23</v>
      </c>
      <c r="W233" s="164"/>
      <c r="X233" s="164" t="s">
        <v>218</v>
      </c>
      <c r="Y233" s="164" t="s">
        <v>199</v>
      </c>
      <c r="Z233" s="166"/>
      <c r="AA233" s="166"/>
      <c r="AB233" s="166"/>
      <c r="AC233" s="166"/>
      <c r="AD233" s="166"/>
      <c r="AE233" s="166"/>
      <c r="AF233" s="166"/>
      <c r="AG233" s="166" t="s">
        <v>342</v>
      </c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ht="12.75" outlineLevel="2">
      <c r="A234" s="167"/>
      <c r="B234" s="168"/>
      <c r="C234" s="185" t="s">
        <v>518</v>
      </c>
      <c r="D234" s="186"/>
      <c r="E234" s="187">
        <v>1</v>
      </c>
      <c r="F234" s="164"/>
      <c r="G234" s="164"/>
      <c r="H234" s="164"/>
      <c r="I234" s="164"/>
      <c r="J234" s="164"/>
      <c r="K234" s="164"/>
      <c r="L234" s="164"/>
      <c r="M234" s="164"/>
      <c r="N234" s="165"/>
      <c r="O234" s="165"/>
      <c r="P234" s="165"/>
      <c r="Q234" s="165"/>
      <c r="R234" s="164"/>
      <c r="S234" s="164"/>
      <c r="T234" s="164"/>
      <c r="U234" s="164"/>
      <c r="V234" s="164"/>
      <c r="W234" s="164"/>
      <c r="X234" s="164"/>
      <c r="Y234" s="164"/>
      <c r="Z234" s="166"/>
      <c r="AA234" s="166"/>
      <c r="AB234" s="166"/>
      <c r="AC234" s="166"/>
      <c r="AD234" s="166"/>
      <c r="AE234" s="166"/>
      <c r="AF234" s="166"/>
      <c r="AG234" s="166" t="s">
        <v>228</v>
      </c>
      <c r="AH234" s="166">
        <v>0</v>
      </c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</row>
    <row r="235" spans="1:60" ht="12.75" outlineLevel="3">
      <c r="A235" s="167"/>
      <c r="B235" s="168"/>
      <c r="C235" s="185" t="s">
        <v>519</v>
      </c>
      <c r="D235" s="186"/>
      <c r="E235" s="187">
        <v>4</v>
      </c>
      <c r="F235" s="164"/>
      <c r="G235" s="164"/>
      <c r="H235" s="164"/>
      <c r="I235" s="164"/>
      <c r="J235" s="164"/>
      <c r="K235" s="164"/>
      <c r="L235" s="164"/>
      <c r="M235" s="164"/>
      <c r="N235" s="165"/>
      <c r="O235" s="165"/>
      <c r="P235" s="165"/>
      <c r="Q235" s="165"/>
      <c r="R235" s="164"/>
      <c r="S235" s="164"/>
      <c r="T235" s="164"/>
      <c r="U235" s="164"/>
      <c r="V235" s="164"/>
      <c r="W235" s="164"/>
      <c r="X235" s="164"/>
      <c r="Y235" s="164"/>
      <c r="Z235" s="166"/>
      <c r="AA235" s="166"/>
      <c r="AB235" s="166"/>
      <c r="AC235" s="166"/>
      <c r="AD235" s="166"/>
      <c r="AE235" s="166"/>
      <c r="AF235" s="166"/>
      <c r="AG235" s="166" t="s">
        <v>228</v>
      </c>
      <c r="AH235" s="166">
        <v>0</v>
      </c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60" ht="12.75" outlineLevel="1">
      <c r="A236" s="170">
        <v>104</v>
      </c>
      <c r="B236" s="171" t="s">
        <v>520</v>
      </c>
      <c r="C236" s="172" t="s">
        <v>521</v>
      </c>
      <c r="D236" s="173" t="s">
        <v>298</v>
      </c>
      <c r="E236" s="174">
        <v>1</v>
      </c>
      <c r="F236" s="175"/>
      <c r="G236" s="176">
        <f>ROUND(E236*F236,2)</f>
        <v>0</v>
      </c>
      <c r="H236" s="163">
        <v>0</v>
      </c>
      <c r="I236" s="164">
        <f>ROUND(E236*H236,2)</f>
        <v>0</v>
      </c>
      <c r="J236" s="163">
        <v>96.6</v>
      </c>
      <c r="K236" s="164">
        <f>ROUND(E236*J236,2)</f>
        <v>96.6</v>
      </c>
      <c r="L236" s="164">
        <v>21</v>
      </c>
      <c r="M236" s="164">
        <f>G236*(1+L236/100)</f>
        <v>0</v>
      </c>
      <c r="N236" s="165">
        <v>0</v>
      </c>
      <c r="O236" s="165">
        <f>ROUND(E236*N236,2)</f>
        <v>0</v>
      </c>
      <c r="P236" s="165">
        <v>0.0015600000000000002</v>
      </c>
      <c r="Q236" s="165">
        <f>ROUND(E236*P236,2)</f>
        <v>0</v>
      </c>
      <c r="R236" s="164"/>
      <c r="S236" s="164" t="s">
        <v>196</v>
      </c>
      <c r="T236" s="164" t="s">
        <v>196</v>
      </c>
      <c r="U236" s="164">
        <v>0.217</v>
      </c>
      <c r="V236" s="164">
        <f>ROUND(E236*U236,2)</f>
        <v>0.22</v>
      </c>
      <c r="W236" s="164"/>
      <c r="X236" s="164" t="s">
        <v>218</v>
      </c>
      <c r="Y236" s="164" t="s">
        <v>199</v>
      </c>
      <c r="Z236" s="166"/>
      <c r="AA236" s="166"/>
      <c r="AB236" s="166"/>
      <c r="AC236" s="166"/>
      <c r="AD236" s="166"/>
      <c r="AE236" s="166"/>
      <c r="AF236" s="166"/>
      <c r="AG236" s="166" t="s">
        <v>219</v>
      </c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ht="12.75" outlineLevel="1">
      <c r="A237" s="170">
        <v>105</v>
      </c>
      <c r="B237" s="171" t="s">
        <v>522</v>
      </c>
      <c r="C237" s="172" t="s">
        <v>523</v>
      </c>
      <c r="D237" s="173" t="s">
        <v>298</v>
      </c>
      <c r="E237" s="174">
        <v>1</v>
      </c>
      <c r="F237" s="175"/>
      <c r="G237" s="176">
        <f>ROUND(E237*F237,2)</f>
        <v>0</v>
      </c>
      <c r="H237" s="163">
        <v>0</v>
      </c>
      <c r="I237" s="164">
        <f>ROUND(E237*H237,2)</f>
        <v>0</v>
      </c>
      <c r="J237" s="163">
        <v>98.8</v>
      </c>
      <c r="K237" s="164">
        <f>ROUND(E237*J237,2)</f>
        <v>98.8</v>
      </c>
      <c r="L237" s="164">
        <v>21</v>
      </c>
      <c r="M237" s="164">
        <f>G237*(1+L237/100)</f>
        <v>0</v>
      </c>
      <c r="N237" s="165">
        <v>0</v>
      </c>
      <c r="O237" s="165">
        <f>ROUND(E237*N237,2)</f>
        <v>0</v>
      </c>
      <c r="P237" s="165">
        <v>0.0008600000000000001</v>
      </c>
      <c r="Q237" s="165">
        <f>ROUND(E237*P237,2)</f>
        <v>0</v>
      </c>
      <c r="R237" s="164"/>
      <c r="S237" s="164" t="s">
        <v>196</v>
      </c>
      <c r="T237" s="164" t="s">
        <v>196</v>
      </c>
      <c r="U237" s="164">
        <v>0.222</v>
      </c>
      <c r="V237" s="164">
        <f>ROUND(E237*U237,2)</f>
        <v>0.22</v>
      </c>
      <c r="W237" s="164"/>
      <c r="X237" s="164" t="s">
        <v>218</v>
      </c>
      <c r="Y237" s="164" t="s">
        <v>199</v>
      </c>
      <c r="Z237" s="166"/>
      <c r="AA237" s="166"/>
      <c r="AB237" s="166"/>
      <c r="AC237" s="166"/>
      <c r="AD237" s="166"/>
      <c r="AE237" s="166"/>
      <c r="AF237" s="166"/>
      <c r="AG237" s="166" t="s">
        <v>219</v>
      </c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ht="22.5" outlineLevel="1">
      <c r="A238" s="156">
        <v>106</v>
      </c>
      <c r="B238" s="157" t="s">
        <v>524</v>
      </c>
      <c r="C238" s="158" t="s">
        <v>525</v>
      </c>
      <c r="D238" s="159" t="s">
        <v>298</v>
      </c>
      <c r="E238" s="160">
        <v>1</v>
      </c>
      <c r="F238" s="161"/>
      <c r="G238" s="162">
        <f>ROUND(E238*F238,2)</f>
        <v>0</v>
      </c>
      <c r="H238" s="163">
        <v>1839.28</v>
      </c>
      <c r="I238" s="164">
        <f>ROUND(E238*H238,2)</f>
        <v>1839.28</v>
      </c>
      <c r="J238" s="163">
        <v>330.72</v>
      </c>
      <c r="K238" s="164">
        <f>ROUND(E238*J238,2)</f>
        <v>330.72</v>
      </c>
      <c r="L238" s="164">
        <v>21</v>
      </c>
      <c r="M238" s="164">
        <f>G238*(1+L238/100)</f>
        <v>0</v>
      </c>
      <c r="N238" s="165">
        <v>0.00142</v>
      </c>
      <c r="O238" s="165">
        <f>ROUND(E238*N238,2)</f>
        <v>0</v>
      </c>
      <c r="P238" s="165">
        <v>0</v>
      </c>
      <c r="Q238" s="165">
        <f>ROUND(E238*P238,2)</f>
        <v>0</v>
      </c>
      <c r="R238" s="164"/>
      <c r="S238" s="164" t="s">
        <v>196</v>
      </c>
      <c r="T238" s="164" t="s">
        <v>196</v>
      </c>
      <c r="U238" s="164">
        <v>0.587</v>
      </c>
      <c r="V238" s="164">
        <f>ROUND(E238*U238,2)</f>
        <v>0.59</v>
      </c>
      <c r="W238" s="164"/>
      <c r="X238" s="164" t="s">
        <v>218</v>
      </c>
      <c r="Y238" s="164" t="s">
        <v>199</v>
      </c>
      <c r="Z238" s="166"/>
      <c r="AA238" s="166"/>
      <c r="AB238" s="166"/>
      <c r="AC238" s="166"/>
      <c r="AD238" s="166"/>
      <c r="AE238" s="166"/>
      <c r="AF238" s="166"/>
      <c r="AG238" s="166" t="s">
        <v>219</v>
      </c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ht="12.75" outlineLevel="2">
      <c r="A239" s="167"/>
      <c r="B239" s="168"/>
      <c r="C239" s="185" t="s">
        <v>526</v>
      </c>
      <c r="D239" s="186"/>
      <c r="E239" s="187">
        <v>1</v>
      </c>
      <c r="F239" s="164"/>
      <c r="G239" s="164"/>
      <c r="H239" s="164"/>
      <c r="I239" s="164"/>
      <c r="J239" s="164"/>
      <c r="K239" s="164"/>
      <c r="L239" s="164"/>
      <c r="M239" s="164"/>
      <c r="N239" s="165"/>
      <c r="O239" s="165"/>
      <c r="P239" s="165"/>
      <c r="Q239" s="165"/>
      <c r="R239" s="164"/>
      <c r="S239" s="164"/>
      <c r="T239" s="164"/>
      <c r="U239" s="164"/>
      <c r="V239" s="164"/>
      <c r="W239" s="164"/>
      <c r="X239" s="164"/>
      <c r="Y239" s="164"/>
      <c r="Z239" s="166"/>
      <c r="AA239" s="166"/>
      <c r="AB239" s="166"/>
      <c r="AC239" s="166"/>
      <c r="AD239" s="166"/>
      <c r="AE239" s="166"/>
      <c r="AF239" s="166"/>
      <c r="AG239" s="166" t="s">
        <v>228</v>
      </c>
      <c r="AH239" s="166">
        <v>0</v>
      </c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ht="22.5" outlineLevel="1">
      <c r="A240" s="156">
        <v>107</v>
      </c>
      <c r="B240" s="157" t="s">
        <v>527</v>
      </c>
      <c r="C240" s="158" t="s">
        <v>528</v>
      </c>
      <c r="D240" s="159" t="s">
        <v>275</v>
      </c>
      <c r="E240" s="160">
        <v>2</v>
      </c>
      <c r="F240" s="161"/>
      <c r="G240" s="162">
        <f>ROUND(E240*F240,2)</f>
        <v>0</v>
      </c>
      <c r="H240" s="163">
        <v>1954.28</v>
      </c>
      <c r="I240" s="164">
        <f>ROUND(E240*H240,2)</f>
        <v>3908.56</v>
      </c>
      <c r="J240" s="163">
        <v>330.72</v>
      </c>
      <c r="K240" s="164">
        <f>ROUND(E240*J240,2)</f>
        <v>661.44</v>
      </c>
      <c r="L240" s="164">
        <v>21</v>
      </c>
      <c r="M240" s="164">
        <f>G240*(1+L240/100)</f>
        <v>0</v>
      </c>
      <c r="N240" s="165">
        <v>0.00152</v>
      </c>
      <c r="O240" s="165">
        <f>ROUND(E240*N240,2)</f>
        <v>0</v>
      </c>
      <c r="P240" s="165">
        <v>0</v>
      </c>
      <c r="Q240" s="165">
        <f>ROUND(E240*P240,2)</f>
        <v>0</v>
      </c>
      <c r="R240" s="164"/>
      <c r="S240" s="164" t="s">
        <v>196</v>
      </c>
      <c r="T240" s="164" t="s">
        <v>196</v>
      </c>
      <c r="U240" s="164">
        <v>0.587</v>
      </c>
      <c r="V240" s="164">
        <f>ROUND(E240*U240,2)</f>
        <v>1.17</v>
      </c>
      <c r="W240" s="164"/>
      <c r="X240" s="164" t="s">
        <v>218</v>
      </c>
      <c r="Y240" s="164" t="s">
        <v>199</v>
      </c>
      <c r="Z240" s="166"/>
      <c r="AA240" s="166"/>
      <c r="AB240" s="166"/>
      <c r="AC240" s="166"/>
      <c r="AD240" s="166"/>
      <c r="AE240" s="166"/>
      <c r="AF240" s="166"/>
      <c r="AG240" s="166" t="s">
        <v>219</v>
      </c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ht="12.75" outlineLevel="2">
      <c r="A241" s="167"/>
      <c r="B241" s="168"/>
      <c r="C241" s="185" t="s">
        <v>529</v>
      </c>
      <c r="D241" s="186"/>
      <c r="E241" s="187">
        <v>2</v>
      </c>
      <c r="F241" s="164"/>
      <c r="G241" s="164"/>
      <c r="H241" s="164"/>
      <c r="I241" s="164"/>
      <c r="J241" s="164"/>
      <c r="K241" s="164"/>
      <c r="L241" s="164"/>
      <c r="M241" s="164"/>
      <c r="N241" s="165"/>
      <c r="O241" s="165"/>
      <c r="P241" s="165"/>
      <c r="Q241" s="165"/>
      <c r="R241" s="164"/>
      <c r="S241" s="164"/>
      <c r="T241" s="164"/>
      <c r="U241" s="164"/>
      <c r="V241" s="164"/>
      <c r="W241" s="164"/>
      <c r="X241" s="164"/>
      <c r="Y241" s="164"/>
      <c r="Z241" s="166"/>
      <c r="AA241" s="166"/>
      <c r="AB241" s="166"/>
      <c r="AC241" s="166"/>
      <c r="AD241" s="166"/>
      <c r="AE241" s="166"/>
      <c r="AF241" s="166"/>
      <c r="AG241" s="166" t="s">
        <v>228</v>
      </c>
      <c r="AH241" s="166">
        <v>0</v>
      </c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ht="22.5" outlineLevel="1">
      <c r="A242" s="156">
        <v>108</v>
      </c>
      <c r="B242" s="157" t="s">
        <v>530</v>
      </c>
      <c r="C242" s="158" t="s">
        <v>531</v>
      </c>
      <c r="D242" s="159" t="s">
        <v>275</v>
      </c>
      <c r="E242" s="160">
        <v>2</v>
      </c>
      <c r="F242" s="161"/>
      <c r="G242" s="162">
        <f>ROUND(E242*F242,2)</f>
        <v>0</v>
      </c>
      <c r="H242" s="163">
        <v>29.55</v>
      </c>
      <c r="I242" s="164">
        <f>ROUND(E242*H242,2)</f>
        <v>59.1</v>
      </c>
      <c r="J242" s="163">
        <v>86.95</v>
      </c>
      <c r="K242" s="164">
        <f>ROUND(E242*J242,2)</f>
        <v>173.9</v>
      </c>
      <c r="L242" s="164">
        <v>21</v>
      </c>
      <c r="M242" s="164">
        <f>G242*(1+L242/100)</f>
        <v>0</v>
      </c>
      <c r="N242" s="165">
        <v>2E-05</v>
      </c>
      <c r="O242" s="165">
        <f>ROUND(E242*N242,2)</f>
        <v>0</v>
      </c>
      <c r="P242" s="165">
        <v>0</v>
      </c>
      <c r="Q242" s="165">
        <f>ROUND(E242*P242,2)</f>
        <v>0</v>
      </c>
      <c r="R242" s="164"/>
      <c r="S242" s="164" t="s">
        <v>196</v>
      </c>
      <c r="T242" s="164" t="s">
        <v>196</v>
      </c>
      <c r="U242" s="164">
        <v>0.168</v>
      </c>
      <c r="V242" s="164">
        <f>ROUND(E242*U242,2)</f>
        <v>0.34</v>
      </c>
      <c r="W242" s="164"/>
      <c r="X242" s="164" t="s">
        <v>218</v>
      </c>
      <c r="Y242" s="164" t="s">
        <v>199</v>
      </c>
      <c r="Z242" s="166"/>
      <c r="AA242" s="166"/>
      <c r="AB242" s="166"/>
      <c r="AC242" s="166"/>
      <c r="AD242" s="166"/>
      <c r="AE242" s="166"/>
      <c r="AF242" s="166"/>
      <c r="AG242" s="166" t="s">
        <v>219</v>
      </c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ht="12.75" outlineLevel="2">
      <c r="A243" s="167"/>
      <c r="B243" s="168"/>
      <c r="C243" s="185" t="s">
        <v>529</v>
      </c>
      <c r="D243" s="186"/>
      <c r="E243" s="187">
        <v>2</v>
      </c>
      <c r="F243" s="164"/>
      <c r="G243" s="164"/>
      <c r="H243" s="164"/>
      <c r="I243" s="164"/>
      <c r="J243" s="164"/>
      <c r="K243" s="164"/>
      <c r="L243" s="164"/>
      <c r="M243" s="164"/>
      <c r="N243" s="165"/>
      <c r="O243" s="165"/>
      <c r="P243" s="165"/>
      <c r="Q243" s="165"/>
      <c r="R243" s="164"/>
      <c r="S243" s="164"/>
      <c r="T243" s="164"/>
      <c r="U243" s="164"/>
      <c r="V243" s="164"/>
      <c r="W243" s="164"/>
      <c r="X243" s="164"/>
      <c r="Y243" s="164"/>
      <c r="Z243" s="166"/>
      <c r="AA243" s="166"/>
      <c r="AB243" s="166"/>
      <c r="AC243" s="166"/>
      <c r="AD243" s="166"/>
      <c r="AE243" s="166"/>
      <c r="AF243" s="166"/>
      <c r="AG243" s="166" t="s">
        <v>228</v>
      </c>
      <c r="AH243" s="166">
        <v>0</v>
      </c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60" ht="45" outlineLevel="1">
      <c r="A244" s="156">
        <v>109</v>
      </c>
      <c r="B244" s="157" t="s">
        <v>532</v>
      </c>
      <c r="C244" s="158" t="s">
        <v>533</v>
      </c>
      <c r="D244" s="159" t="s">
        <v>275</v>
      </c>
      <c r="E244" s="160">
        <v>1</v>
      </c>
      <c r="F244" s="161"/>
      <c r="G244" s="162">
        <f>ROUND(E244*F244,2)</f>
        <v>0</v>
      </c>
      <c r="H244" s="163">
        <v>949.39</v>
      </c>
      <c r="I244" s="164">
        <f>ROUND(E244*H244,2)</f>
        <v>949.39</v>
      </c>
      <c r="J244" s="163">
        <v>138.61</v>
      </c>
      <c r="K244" s="164">
        <f>ROUND(E244*J244,2)</f>
        <v>138.61</v>
      </c>
      <c r="L244" s="164">
        <v>21</v>
      </c>
      <c r="M244" s="164">
        <f>G244*(1+L244/100)</f>
        <v>0</v>
      </c>
      <c r="N244" s="165">
        <v>0.00018</v>
      </c>
      <c r="O244" s="165">
        <f>ROUND(E244*N244,2)</f>
        <v>0</v>
      </c>
      <c r="P244" s="165">
        <v>0</v>
      </c>
      <c r="Q244" s="165">
        <f>ROUND(E244*P244,2)</f>
        <v>0</v>
      </c>
      <c r="R244" s="164"/>
      <c r="S244" s="164" t="s">
        <v>196</v>
      </c>
      <c r="T244" s="164" t="s">
        <v>196</v>
      </c>
      <c r="U244" s="164">
        <v>0.246</v>
      </c>
      <c r="V244" s="164">
        <f>ROUND(E244*U244,2)</f>
        <v>0.25</v>
      </c>
      <c r="W244" s="164"/>
      <c r="X244" s="164" t="s">
        <v>218</v>
      </c>
      <c r="Y244" s="164" t="s">
        <v>199</v>
      </c>
      <c r="Z244" s="166"/>
      <c r="AA244" s="166"/>
      <c r="AB244" s="166"/>
      <c r="AC244" s="166"/>
      <c r="AD244" s="166"/>
      <c r="AE244" s="166"/>
      <c r="AF244" s="166"/>
      <c r="AG244" s="166" t="s">
        <v>219</v>
      </c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</row>
    <row r="245" spans="1:60" ht="12.75" outlineLevel="2">
      <c r="A245" s="167"/>
      <c r="B245" s="168"/>
      <c r="C245" s="185" t="s">
        <v>534</v>
      </c>
      <c r="D245" s="186"/>
      <c r="E245" s="187">
        <v>1</v>
      </c>
      <c r="F245" s="164"/>
      <c r="G245" s="164"/>
      <c r="H245" s="164"/>
      <c r="I245" s="164"/>
      <c r="J245" s="164"/>
      <c r="K245" s="164"/>
      <c r="L245" s="164"/>
      <c r="M245" s="164"/>
      <c r="N245" s="165"/>
      <c r="O245" s="165"/>
      <c r="P245" s="165"/>
      <c r="Q245" s="165"/>
      <c r="R245" s="164"/>
      <c r="S245" s="164"/>
      <c r="T245" s="164"/>
      <c r="U245" s="164"/>
      <c r="V245" s="164"/>
      <c r="W245" s="164"/>
      <c r="X245" s="164"/>
      <c r="Y245" s="164"/>
      <c r="Z245" s="166"/>
      <c r="AA245" s="166"/>
      <c r="AB245" s="166"/>
      <c r="AC245" s="166"/>
      <c r="AD245" s="166"/>
      <c r="AE245" s="166"/>
      <c r="AF245" s="166"/>
      <c r="AG245" s="166" t="s">
        <v>228</v>
      </c>
      <c r="AH245" s="166">
        <v>0</v>
      </c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ht="56.25" outlineLevel="1">
      <c r="A246" s="170">
        <v>110</v>
      </c>
      <c r="B246" s="171" t="s">
        <v>535</v>
      </c>
      <c r="C246" s="172" t="s">
        <v>536</v>
      </c>
      <c r="D246" s="173" t="s">
        <v>275</v>
      </c>
      <c r="E246" s="174">
        <v>1</v>
      </c>
      <c r="F246" s="175"/>
      <c r="G246" s="176">
        <f>ROUND(E246*F246,2)</f>
        <v>0</v>
      </c>
      <c r="H246" s="163">
        <v>906.39</v>
      </c>
      <c r="I246" s="164">
        <f>ROUND(E246*H246,2)</f>
        <v>906.39</v>
      </c>
      <c r="J246" s="163">
        <v>138.61</v>
      </c>
      <c r="K246" s="164">
        <f>ROUND(E246*J246,2)</f>
        <v>138.61</v>
      </c>
      <c r="L246" s="164">
        <v>21</v>
      </c>
      <c r="M246" s="164">
        <f>G246*(1+L246/100)</f>
        <v>0</v>
      </c>
      <c r="N246" s="165">
        <v>0.00028000000000000003</v>
      </c>
      <c r="O246" s="165">
        <f>ROUND(E246*N246,2)</f>
        <v>0</v>
      </c>
      <c r="P246" s="165">
        <v>0</v>
      </c>
      <c r="Q246" s="165">
        <f>ROUND(E246*P246,2)</f>
        <v>0</v>
      </c>
      <c r="R246" s="164"/>
      <c r="S246" s="164" t="s">
        <v>196</v>
      </c>
      <c r="T246" s="164" t="s">
        <v>196</v>
      </c>
      <c r="U246" s="164">
        <v>0.246</v>
      </c>
      <c r="V246" s="164">
        <f>ROUND(E246*U246,2)</f>
        <v>0.25</v>
      </c>
      <c r="W246" s="164"/>
      <c r="X246" s="164" t="s">
        <v>218</v>
      </c>
      <c r="Y246" s="164" t="s">
        <v>199</v>
      </c>
      <c r="Z246" s="166"/>
      <c r="AA246" s="166"/>
      <c r="AB246" s="166"/>
      <c r="AC246" s="166"/>
      <c r="AD246" s="166"/>
      <c r="AE246" s="166"/>
      <c r="AF246" s="166"/>
      <c r="AG246" s="166" t="s">
        <v>219</v>
      </c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ht="45" outlineLevel="1">
      <c r="A247" s="156">
        <v>111</v>
      </c>
      <c r="B247" s="157" t="s">
        <v>537</v>
      </c>
      <c r="C247" s="158" t="s">
        <v>538</v>
      </c>
      <c r="D247" s="159" t="s">
        <v>275</v>
      </c>
      <c r="E247" s="160">
        <v>5</v>
      </c>
      <c r="F247" s="161"/>
      <c r="G247" s="162">
        <f>ROUND(E247*F247,2)</f>
        <v>0</v>
      </c>
      <c r="H247" s="163">
        <v>289.89</v>
      </c>
      <c r="I247" s="164">
        <f>ROUND(E247*H247,2)</f>
        <v>1449.45</v>
      </c>
      <c r="J247" s="163">
        <v>138.61</v>
      </c>
      <c r="K247" s="164">
        <f>ROUND(E247*J247,2)</f>
        <v>693.05</v>
      </c>
      <c r="L247" s="164">
        <v>21</v>
      </c>
      <c r="M247" s="164">
        <f>G247*(1+L247/100)</f>
        <v>0</v>
      </c>
      <c r="N247" s="165">
        <v>0.0002</v>
      </c>
      <c r="O247" s="165">
        <f>ROUND(E247*N247,2)</f>
        <v>0</v>
      </c>
      <c r="P247" s="165">
        <v>0</v>
      </c>
      <c r="Q247" s="165">
        <f>ROUND(E247*P247,2)</f>
        <v>0</v>
      </c>
      <c r="R247" s="164"/>
      <c r="S247" s="164" t="s">
        <v>196</v>
      </c>
      <c r="T247" s="164" t="s">
        <v>196</v>
      </c>
      <c r="U247" s="164">
        <v>0.246</v>
      </c>
      <c r="V247" s="164">
        <f>ROUND(E247*U247,2)</f>
        <v>1.23</v>
      </c>
      <c r="W247" s="164"/>
      <c r="X247" s="164" t="s">
        <v>218</v>
      </c>
      <c r="Y247" s="164" t="s">
        <v>199</v>
      </c>
      <c r="Z247" s="166"/>
      <c r="AA247" s="166"/>
      <c r="AB247" s="166"/>
      <c r="AC247" s="166"/>
      <c r="AD247" s="166"/>
      <c r="AE247" s="166"/>
      <c r="AF247" s="166"/>
      <c r="AG247" s="166" t="s">
        <v>219</v>
      </c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ht="12.75" outlineLevel="2">
      <c r="A248" s="167"/>
      <c r="B248" s="168"/>
      <c r="C248" s="185" t="s">
        <v>519</v>
      </c>
      <c r="D248" s="186"/>
      <c r="E248" s="187">
        <v>4</v>
      </c>
      <c r="F248" s="164"/>
      <c r="G248" s="164"/>
      <c r="H248" s="164"/>
      <c r="I248" s="164"/>
      <c r="J248" s="164"/>
      <c r="K248" s="164"/>
      <c r="L248" s="164"/>
      <c r="M248" s="164"/>
      <c r="N248" s="165"/>
      <c r="O248" s="165"/>
      <c r="P248" s="165"/>
      <c r="Q248" s="165"/>
      <c r="R248" s="164"/>
      <c r="S248" s="164"/>
      <c r="T248" s="164"/>
      <c r="U248" s="164"/>
      <c r="V248" s="164"/>
      <c r="W248" s="164"/>
      <c r="X248" s="164"/>
      <c r="Y248" s="164"/>
      <c r="Z248" s="166"/>
      <c r="AA248" s="166"/>
      <c r="AB248" s="166"/>
      <c r="AC248" s="166"/>
      <c r="AD248" s="166"/>
      <c r="AE248" s="166"/>
      <c r="AF248" s="166"/>
      <c r="AG248" s="166" t="s">
        <v>228</v>
      </c>
      <c r="AH248" s="166">
        <v>0</v>
      </c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ht="12.75" outlineLevel="3">
      <c r="A249" s="167"/>
      <c r="B249" s="168"/>
      <c r="C249" s="185" t="s">
        <v>518</v>
      </c>
      <c r="D249" s="186"/>
      <c r="E249" s="187">
        <v>1</v>
      </c>
      <c r="F249" s="164"/>
      <c r="G249" s="164"/>
      <c r="H249" s="164"/>
      <c r="I249" s="164"/>
      <c r="J249" s="164"/>
      <c r="K249" s="164"/>
      <c r="L249" s="164"/>
      <c r="M249" s="164"/>
      <c r="N249" s="165"/>
      <c r="O249" s="165"/>
      <c r="P249" s="165"/>
      <c r="Q249" s="165"/>
      <c r="R249" s="164"/>
      <c r="S249" s="164"/>
      <c r="T249" s="164"/>
      <c r="U249" s="164"/>
      <c r="V249" s="164"/>
      <c r="W249" s="164"/>
      <c r="X249" s="164"/>
      <c r="Y249" s="164"/>
      <c r="Z249" s="166"/>
      <c r="AA249" s="166"/>
      <c r="AB249" s="166"/>
      <c r="AC249" s="166"/>
      <c r="AD249" s="166"/>
      <c r="AE249" s="166"/>
      <c r="AF249" s="166"/>
      <c r="AG249" s="166" t="s">
        <v>228</v>
      </c>
      <c r="AH249" s="166">
        <v>0</v>
      </c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ht="22.5" outlineLevel="1">
      <c r="A250" s="170">
        <v>112</v>
      </c>
      <c r="B250" s="171" t="s">
        <v>539</v>
      </c>
      <c r="C250" s="172" t="s">
        <v>540</v>
      </c>
      <c r="D250" s="173" t="s">
        <v>275</v>
      </c>
      <c r="E250" s="174">
        <v>1</v>
      </c>
      <c r="F250" s="175"/>
      <c r="G250" s="176">
        <f>ROUND(E250*F250,2)</f>
        <v>0</v>
      </c>
      <c r="H250" s="163">
        <v>7414.93</v>
      </c>
      <c r="I250" s="164">
        <f>ROUND(E250*H250,2)</f>
        <v>7414.93</v>
      </c>
      <c r="J250" s="163">
        <v>720.07</v>
      </c>
      <c r="K250" s="164">
        <f>ROUND(E250*J250,2)</f>
        <v>720.07</v>
      </c>
      <c r="L250" s="164">
        <v>21</v>
      </c>
      <c r="M250" s="164">
        <f>G250*(1+L250/100)</f>
        <v>0</v>
      </c>
      <c r="N250" s="165">
        <v>0.07146000000000001</v>
      </c>
      <c r="O250" s="165">
        <f>ROUND(E250*N250,2)</f>
        <v>0.07</v>
      </c>
      <c r="P250" s="165">
        <v>0</v>
      </c>
      <c r="Q250" s="165">
        <f>ROUND(E250*P250,2)</f>
        <v>0</v>
      </c>
      <c r="R250" s="164"/>
      <c r="S250" s="164" t="s">
        <v>541</v>
      </c>
      <c r="T250" s="164" t="s">
        <v>541</v>
      </c>
      <c r="U250" s="164">
        <v>1.458</v>
      </c>
      <c r="V250" s="164">
        <f>ROUND(E250*U250,2)</f>
        <v>1.46</v>
      </c>
      <c r="W250" s="164"/>
      <c r="X250" s="164" t="s">
        <v>218</v>
      </c>
      <c r="Y250" s="164" t="s">
        <v>199</v>
      </c>
      <c r="Z250" s="166"/>
      <c r="AA250" s="166"/>
      <c r="AB250" s="166"/>
      <c r="AC250" s="166"/>
      <c r="AD250" s="166"/>
      <c r="AE250" s="166"/>
      <c r="AF250" s="166"/>
      <c r="AG250" s="166" t="s">
        <v>219</v>
      </c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ht="22.5" outlineLevel="1">
      <c r="A251" s="170">
        <v>113</v>
      </c>
      <c r="B251" s="171" t="s">
        <v>542</v>
      </c>
      <c r="C251" s="172" t="s">
        <v>543</v>
      </c>
      <c r="D251" s="173" t="s">
        <v>275</v>
      </c>
      <c r="E251" s="174">
        <v>1</v>
      </c>
      <c r="F251" s="175"/>
      <c r="G251" s="176">
        <f>ROUND(E251*F251,2)</f>
        <v>0</v>
      </c>
      <c r="H251" s="163">
        <v>0</v>
      </c>
      <c r="I251" s="164">
        <f>ROUND(E251*H251,2)</f>
        <v>0</v>
      </c>
      <c r="J251" s="163">
        <v>7295</v>
      </c>
      <c r="K251" s="164">
        <f>ROUND(E251*J251,2)</f>
        <v>7295</v>
      </c>
      <c r="L251" s="164">
        <v>21</v>
      </c>
      <c r="M251" s="164">
        <f>G251*(1+L251/100)</f>
        <v>0</v>
      </c>
      <c r="N251" s="165">
        <v>0.07146000000000001</v>
      </c>
      <c r="O251" s="165">
        <f>ROUND(E251*N251,2)</f>
        <v>0.07</v>
      </c>
      <c r="P251" s="165">
        <v>0</v>
      </c>
      <c r="Q251" s="165">
        <f>ROUND(E251*P251,2)</f>
        <v>0</v>
      </c>
      <c r="R251" s="164"/>
      <c r="S251" s="164" t="s">
        <v>209</v>
      </c>
      <c r="T251" s="164" t="s">
        <v>197</v>
      </c>
      <c r="U251" s="164">
        <v>1.46</v>
      </c>
      <c r="V251" s="164">
        <f>ROUND(E251*U251,2)</f>
        <v>1.46</v>
      </c>
      <c r="W251" s="164"/>
      <c r="X251" s="164" t="s">
        <v>218</v>
      </c>
      <c r="Y251" s="164" t="s">
        <v>199</v>
      </c>
      <c r="Z251" s="166"/>
      <c r="AA251" s="166"/>
      <c r="AB251" s="166"/>
      <c r="AC251" s="166"/>
      <c r="AD251" s="166"/>
      <c r="AE251" s="166"/>
      <c r="AF251" s="166"/>
      <c r="AG251" s="166" t="s">
        <v>219</v>
      </c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ht="12.75" outlineLevel="1">
      <c r="A252" s="156">
        <v>114</v>
      </c>
      <c r="B252" s="157" t="s">
        <v>544</v>
      </c>
      <c r="C252" s="158" t="s">
        <v>545</v>
      </c>
      <c r="D252" s="159" t="s">
        <v>298</v>
      </c>
      <c r="E252" s="160">
        <v>1</v>
      </c>
      <c r="F252" s="161"/>
      <c r="G252" s="162">
        <f>ROUND(E252*F252,2)</f>
        <v>0</v>
      </c>
      <c r="H252" s="163">
        <v>1106</v>
      </c>
      <c r="I252" s="164">
        <f>ROUND(E252*H252,2)</f>
        <v>1106</v>
      </c>
      <c r="J252" s="163">
        <v>0</v>
      </c>
      <c r="K252" s="164">
        <f>ROUND(E252*J252,2)</f>
        <v>0</v>
      </c>
      <c r="L252" s="164">
        <v>21</v>
      </c>
      <c r="M252" s="164">
        <f>G252*(1+L252/100)</f>
        <v>0</v>
      </c>
      <c r="N252" s="165">
        <v>0.016</v>
      </c>
      <c r="O252" s="165">
        <f>ROUND(E252*N252,2)</f>
        <v>0.02</v>
      </c>
      <c r="P252" s="165">
        <v>0</v>
      </c>
      <c r="Q252" s="165">
        <f>ROUND(E252*P252,2)</f>
        <v>0</v>
      </c>
      <c r="R252" s="164"/>
      <c r="S252" s="164" t="s">
        <v>209</v>
      </c>
      <c r="T252" s="164" t="s">
        <v>197</v>
      </c>
      <c r="U252" s="164">
        <v>1.1</v>
      </c>
      <c r="V252" s="164">
        <f>ROUND(E252*U252,2)</f>
        <v>1.1</v>
      </c>
      <c r="W252" s="164"/>
      <c r="X252" s="164" t="s">
        <v>218</v>
      </c>
      <c r="Y252" s="164" t="s">
        <v>199</v>
      </c>
      <c r="Z252" s="166"/>
      <c r="AA252" s="166"/>
      <c r="AB252" s="166"/>
      <c r="AC252" s="166"/>
      <c r="AD252" s="166"/>
      <c r="AE252" s="166"/>
      <c r="AF252" s="166"/>
      <c r="AG252" s="166" t="s">
        <v>219</v>
      </c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60" ht="12.75" outlineLevel="2">
      <c r="A253" s="167"/>
      <c r="B253" s="168"/>
      <c r="C253" s="185" t="s">
        <v>534</v>
      </c>
      <c r="D253" s="186"/>
      <c r="E253" s="187">
        <v>1</v>
      </c>
      <c r="F253" s="164"/>
      <c r="G253" s="164"/>
      <c r="H253" s="164"/>
      <c r="I253" s="164"/>
      <c r="J253" s="164"/>
      <c r="K253" s="164"/>
      <c r="L253" s="164"/>
      <c r="M253" s="164"/>
      <c r="N253" s="165"/>
      <c r="O253" s="165"/>
      <c r="P253" s="165"/>
      <c r="Q253" s="165"/>
      <c r="R253" s="164"/>
      <c r="S253" s="164"/>
      <c r="T253" s="164"/>
      <c r="U253" s="164"/>
      <c r="V253" s="164"/>
      <c r="W253" s="164"/>
      <c r="X253" s="164"/>
      <c r="Y253" s="164"/>
      <c r="Z253" s="166"/>
      <c r="AA253" s="166"/>
      <c r="AB253" s="166"/>
      <c r="AC253" s="166"/>
      <c r="AD253" s="166"/>
      <c r="AE253" s="166"/>
      <c r="AF253" s="166"/>
      <c r="AG253" s="166" t="s">
        <v>228</v>
      </c>
      <c r="AH253" s="166">
        <v>0</v>
      </c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</row>
    <row r="254" spans="1:60" ht="33.75" outlineLevel="1">
      <c r="A254" s="170">
        <v>115</v>
      </c>
      <c r="B254" s="171" t="s">
        <v>546</v>
      </c>
      <c r="C254" s="172" t="s">
        <v>547</v>
      </c>
      <c r="D254" s="173" t="s">
        <v>275</v>
      </c>
      <c r="E254" s="174">
        <v>3</v>
      </c>
      <c r="F254" s="175"/>
      <c r="G254" s="176">
        <f>ROUND(E254*F254,2)</f>
        <v>0</v>
      </c>
      <c r="H254" s="163">
        <v>4401.39</v>
      </c>
      <c r="I254" s="164">
        <f>ROUND(E254*H254,2)</f>
        <v>13204.17</v>
      </c>
      <c r="J254" s="163">
        <v>138.61</v>
      </c>
      <c r="K254" s="164">
        <f>ROUND(E254*J254,2)</f>
        <v>415.83</v>
      </c>
      <c r="L254" s="164">
        <v>21</v>
      </c>
      <c r="M254" s="164">
        <f>G254*(1+L254/100)</f>
        <v>0</v>
      </c>
      <c r="N254" s="165">
        <v>0.00107</v>
      </c>
      <c r="O254" s="165">
        <f>ROUND(E254*N254,2)</f>
        <v>0</v>
      </c>
      <c r="P254" s="165">
        <v>0</v>
      </c>
      <c r="Q254" s="165">
        <f>ROUND(E254*P254,2)</f>
        <v>0</v>
      </c>
      <c r="R254" s="164"/>
      <c r="S254" s="164" t="s">
        <v>196</v>
      </c>
      <c r="T254" s="164" t="s">
        <v>196</v>
      </c>
      <c r="U254" s="164">
        <v>0.246</v>
      </c>
      <c r="V254" s="164">
        <f>ROUND(E254*U254,2)</f>
        <v>0.74</v>
      </c>
      <c r="W254" s="164"/>
      <c r="X254" s="164" t="s">
        <v>218</v>
      </c>
      <c r="Y254" s="164" t="s">
        <v>199</v>
      </c>
      <c r="Z254" s="166"/>
      <c r="AA254" s="166"/>
      <c r="AB254" s="166"/>
      <c r="AC254" s="166"/>
      <c r="AD254" s="166"/>
      <c r="AE254" s="166"/>
      <c r="AF254" s="166"/>
      <c r="AG254" s="166" t="s">
        <v>219</v>
      </c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</row>
    <row r="255" spans="1:60" ht="22.5" outlineLevel="1">
      <c r="A255" s="170">
        <v>116</v>
      </c>
      <c r="B255" s="171" t="s">
        <v>548</v>
      </c>
      <c r="C255" s="172" t="s">
        <v>549</v>
      </c>
      <c r="D255" s="173" t="s">
        <v>275</v>
      </c>
      <c r="E255" s="174">
        <v>1</v>
      </c>
      <c r="F255" s="175"/>
      <c r="G255" s="176">
        <f>ROUND(E255*F255,2)</f>
        <v>0</v>
      </c>
      <c r="H255" s="163">
        <v>15200</v>
      </c>
      <c r="I255" s="164">
        <f>ROUND(E255*H255,2)</f>
        <v>15200</v>
      </c>
      <c r="J255" s="163">
        <v>1500</v>
      </c>
      <c r="K255" s="164">
        <f>ROUND(E255*J255,2)</f>
        <v>1500</v>
      </c>
      <c r="L255" s="164">
        <v>21</v>
      </c>
      <c r="M255" s="164">
        <f>G255*(1+L255/100)</f>
        <v>0</v>
      </c>
      <c r="N255" s="165">
        <v>0.00107</v>
      </c>
      <c r="O255" s="165">
        <f>ROUND(E255*N255,2)</f>
        <v>0</v>
      </c>
      <c r="P255" s="165">
        <v>0</v>
      </c>
      <c r="Q255" s="165">
        <f>ROUND(E255*P255,2)</f>
        <v>0</v>
      </c>
      <c r="R255" s="164"/>
      <c r="S255" s="164" t="s">
        <v>209</v>
      </c>
      <c r="T255" s="164" t="s">
        <v>197</v>
      </c>
      <c r="U255" s="164">
        <v>0.25</v>
      </c>
      <c r="V255" s="164">
        <f>ROUND(E255*U255,2)</f>
        <v>0.25</v>
      </c>
      <c r="W255" s="164"/>
      <c r="X255" s="164" t="s">
        <v>218</v>
      </c>
      <c r="Y255" s="164" t="s">
        <v>199</v>
      </c>
      <c r="Z255" s="166"/>
      <c r="AA255" s="166"/>
      <c r="AB255" s="166"/>
      <c r="AC255" s="166"/>
      <c r="AD255" s="166"/>
      <c r="AE255" s="166"/>
      <c r="AF255" s="166"/>
      <c r="AG255" s="166" t="s">
        <v>219</v>
      </c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</row>
    <row r="256" spans="1:60" ht="22.5" outlineLevel="1">
      <c r="A256" s="156">
        <v>117</v>
      </c>
      <c r="B256" s="157" t="s">
        <v>550</v>
      </c>
      <c r="C256" s="158" t="s">
        <v>551</v>
      </c>
      <c r="D256" s="159" t="s">
        <v>275</v>
      </c>
      <c r="E256" s="160">
        <v>2</v>
      </c>
      <c r="F256" s="161"/>
      <c r="G256" s="162">
        <f>ROUND(E256*F256,2)</f>
        <v>0</v>
      </c>
      <c r="H256" s="163">
        <v>455.5</v>
      </c>
      <c r="I256" s="164">
        <f>ROUND(E256*H256,2)</f>
        <v>911</v>
      </c>
      <c r="J256" s="163">
        <v>0</v>
      </c>
      <c r="K256" s="164">
        <f>ROUND(E256*J256,2)</f>
        <v>0</v>
      </c>
      <c r="L256" s="164">
        <v>21</v>
      </c>
      <c r="M256" s="164">
        <f>G256*(1+L256/100)</f>
        <v>0</v>
      </c>
      <c r="N256" s="165">
        <v>0</v>
      </c>
      <c r="O256" s="165">
        <f>ROUND(E256*N256,2)</f>
        <v>0</v>
      </c>
      <c r="P256" s="165">
        <v>0</v>
      </c>
      <c r="Q256" s="165">
        <f>ROUND(E256*P256,2)</f>
        <v>0</v>
      </c>
      <c r="R256" s="164" t="s">
        <v>280</v>
      </c>
      <c r="S256" s="164" t="s">
        <v>196</v>
      </c>
      <c r="T256" s="164" t="s">
        <v>196</v>
      </c>
      <c r="U256" s="164">
        <v>0</v>
      </c>
      <c r="V256" s="164">
        <f>ROUND(E256*U256,2)</f>
        <v>0</v>
      </c>
      <c r="W256" s="164"/>
      <c r="X256" s="164" t="s">
        <v>281</v>
      </c>
      <c r="Y256" s="164" t="s">
        <v>199</v>
      </c>
      <c r="Z256" s="166"/>
      <c r="AA256" s="166"/>
      <c r="AB256" s="166"/>
      <c r="AC256" s="166"/>
      <c r="AD256" s="166"/>
      <c r="AE256" s="166"/>
      <c r="AF256" s="166"/>
      <c r="AG256" s="166" t="s">
        <v>282</v>
      </c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</row>
    <row r="257" spans="1:60" ht="12.75" outlineLevel="2">
      <c r="A257" s="167"/>
      <c r="B257" s="168"/>
      <c r="C257" s="185" t="s">
        <v>552</v>
      </c>
      <c r="D257" s="186"/>
      <c r="E257" s="187">
        <v>1</v>
      </c>
      <c r="F257" s="164"/>
      <c r="G257" s="164"/>
      <c r="H257" s="164"/>
      <c r="I257" s="164"/>
      <c r="J257" s="164"/>
      <c r="K257" s="164"/>
      <c r="L257" s="164"/>
      <c r="M257" s="164"/>
      <c r="N257" s="165"/>
      <c r="O257" s="165"/>
      <c r="P257" s="165"/>
      <c r="Q257" s="165"/>
      <c r="R257" s="164"/>
      <c r="S257" s="164"/>
      <c r="T257" s="164"/>
      <c r="U257" s="164"/>
      <c r="V257" s="164"/>
      <c r="W257" s="164"/>
      <c r="X257" s="164"/>
      <c r="Y257" s="164"/>
      <c r="Z257" s="166"/>
      <c r="AA257" s="166"/>
      <c r="AB257" s="166"/>
      <c r="AC257" s="166"/>
      <c r="AD257" s="166"/>
      <c r="AE257" s="166"/>
      <c r="AF257" s="166"/>
      <c r="AG257" s="166" t="s">
        <v>228</v>
      </c>
      <c r="AH257" s="166">
        <v>0</v>
      </c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</row>
    <row r="258" spans="1:60" ht="12.75" outlineLevel="3">
      <c r="A258" s="167"/>
      <c r="B258" s="168"/>
      <c r="C258" s="185" t="s">
        <v>553</v>
      </c>
      <c r="D258" s="186"/>
      <c r="E258" s="187">
        <v>1</v>
      </c>
      <c r="F258" s="164"/>
      <c r="G258" s="164"/>
      <c r="H258" s="164"/>
      <c r="I258" s="164"/>
      <c r="J258" s="164"/>
      <c r="K258" s="164"/>
      <c r="L258" s="164"/>
      <c r="M258" s="164"/>
      <c r="N258" s="165"/>
      <c r="O258" s="165"/>
      <c r="P258" s="165"/>
      <c r="Q258" s="165"/>
      <c r="R258" s="164"/>
      <c r="S258" s="164"/>
      <c r="T258" s="164"/>
      <c r="U258" s="164"/>
      <c r="V258" s="164"/>
      <c r="W258" s="164"/>
      <c r="X258" s="164"/>
      <c r="Y258" s="164"/>
      <c r="Z258" s="166"/>
      <c r="AA258" s="166"/>
      <c r="AB258" s="166"/>
      <c r="AC258" s="166"/>
      <c r="AD258" s="166"/>
      <c r="AE258" s="166"/>
      <c r="AF258" s="166"/>
      <c r="AG258" s="166" t="s">
        <v>228</v>
      </c>
      <c r="AH258" s="166">
        <v>0</v>
      </c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</row>
    <row r="259" spans="1:60" ht="22.5" outlineLevel="1">
      <c r="A259" s="156">
        <v>118</v>
      </c>
      <c r="B259" s="157" t="s">
        <v>554</v>
      </c>
      <c r="C259" s="158" t="s">
        <v>555</v>
      </c>
      <c r="D259" s="159" t="s">
        <v>275</v>
      </c>
      <c r="E259" s="160">
        <v>2</v>
      </c>
      <c r="F259" s="161"/>
      <c r="G259" s="162">
        <f>ROUND(E259*F259,2)</f>
        <v>0</v>
      </c>
      <c r="H259" s="163">
        <v>582</v>
      </c>
      <c r="I259" s="164">
        <f>ROUND(E259*H259,2)</f>
        <v>1164</v>
      </c>
      <c r="J259" s="163">
        <v>0</v>
      </c>
      <c r="K259" s="164">
        <f>ROUND(E259*J259,2)</f>
        <v>0</v>
      </c>
      <c r="L259" s="164">
        <v>21</v>
      </c>
      <c r="M259" s="164">
        <f>G259*(1+L259/100)</f>
        <v>0</v>
      </c>
      <c r="N259" s="165">
        <v>0</v>
      </c>
      <c r="O259" s="165">
        <f>ROUND(E259*N259,2)</f>
        <v>0</v>
      </c>
      <c r="P259" s="165">
        <v>0</v>
      </c>
      <c r="Q259" s="165">
        <f>ROUND(E259*P259,2)</f>
        <v>0</v>
      </c>
      <c r="R259" s="164" t="s">
        <v>280</v>
      </c>
      <c r="S259" s="164" t="s">
        <v>196</v>
      </c>
      <c r="T259" s="164" t="s">
        <v>196</v>
      </c>
      <c r="U259" s="164">
        <v>0</v>
      </c>
      <c r="V259" s="164">
        <f>ROUND(E259*U259,2)</f>
        <v>0</v>
      </c>
      <c r="W259" s="164"/>
      <c r="X259" s="164" t="s">
        <v>281</v>
      </c>
      <c r="Y259" s="164" t="s">
        <v>199</v>
      </c>
      <c r="Z259" s="166"/>
      <c r="AA259" s="166"/>
      <c r="AB259" s="166"/>
      <c r="AC259" s="166"/>
      <c r="AD259" s="166"/>
      <c r="AE259" s="166"/>
      <c r="AF259" s="166"/>
      <c r="AG259" s="166" t="s">
        <v>282</v>
      </c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</row>
    <row r="260" spans="1:60" ht="12.75" outlineLevel="2">
      <c r="A260" s="167"/>
      <c r="B260" s="168"/>
      <c r="C260" s="185" t="s">
        <v>529</v>
      </c>
      <c r="D260" s="186"/>
      <c r="E260" s="187">
        <v>2</v>
      </c>
      <c r="F260" s="164"/>
      <c r="G260" s="164"/>
      <c r="H260" s="164"/>
      <c r="I260" s="164"/>
      <c r="J260" s="164"/>
      <c r="K260" s="164"/>
      <c r="L260" s="164"/>
      <c r="M260" s="164"/>
      <c r="N260" s="165"/>
      <c r="O260" s="165"/>
      <c r="P260" s="165"/>
      <c r="Q260" s="165"/>
      <c r="R260" s="164"/>
      <c r="S260" s="164"/>
      <c r="T260" s="164"/>
      <c r="U260" s="164"/>
      <c r="V260" s="164"/>
      <c r="W260" s="164"/>
      <c r="X260" s="164"/>
      <c r="Y260" s="164"/>
      <c r="Z260" s="166"/>
      <c r="AA260" s="166"/>
      <c r="AB260" s="166"/>
      <c r="AC260" s="166"/>
      <c r="AD260" s="166"/>
      <c r="AE260" s="166"/>
      <c r="AF260" s="166"/>
      <c r="AG260" s="166" t="s">
        <v>228</v>
      </c>
      <c r="AH260" s="166">
        <v>0</v>
      </c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</row>
    <row r="261" spans="1:60" ht="33.75" outlineLevel="1">
      <c r="A261" s="170">
        <v>119</v>
      </c>
      <c r="B261" s="171" t="s">
        <v>556</v>
      </c>
      <c r="C261" s="172" t="s">
        <v>557</v>
      </c>
      <c r="D261" s="173" t="s">
        <v>275</v>
      </c>
      <c r="E261" s="174">
        <v>7</v>
      </c>
      <c r="F261" s="175"/>
      <c r="G261" s="176">
        <f aca="true" t="shared" si="21" ref="G261:G270">ROUND(E261*F261,2)</f>
        <v>0</v>
      </c>
      <c r="H261" s="163">
        <v>947</v>
      </c>
      <c r="I261" s="164">
        <f aca="true" t="shared" si="22" ref="I261:I270">ROUND(E261*H261,2)</f>
        <v>6629</v>
      </c>
      <c r="J261" s="163">
        <v>0</v>
      </c>
      <c r="K261" s="164">
        <f aca="true" t="shared" si="23" ref="K261:K270">ROUND(E261*J261,2)</f>
        <v>0</v>
      </c>
      <c r="L261" s="164">
        <v>21</v>
      </c>
      <c r="M261" s="164">
        <f aca="true" t="shared" si="24" ref="M261:M270">G261*(1+L261/100)</f>
        <v>0</v>
      </c>
      <c r="N261" s="165">
        <v>0.004200000000000001</v>
      </c>
      <c r="O261" s="165">
        <f aca="true" t="shared" si="25" ref="O261:O270">ROUND(E261*N261,2)</f>
        <v>0.03</v>
      </c>
      <c r="P261" s="165">
        <v>0</v>
      </c>
      <c r="Q261" s="165">
        <f aca="true" t="shared" si="26" ref="Q261:Q270">ROUND(E261*P261,2)</f>
        <v>0</v>
      </c>
      <c r="R261" s="164" t="s">
        <v>280</v>
      </c>
      <c r="S261" s="164" t="s">
        <v>196</v>
      </c>
      <c r="T261" s="164" t="s">
        <v>196</v>
      </c>
      <c r="U261" s="164">
        <v>0</v>
      </c>
      <c r="V261" s="164">
        <f aca="true" t="shared" si="27" ref="V261:V270">ROUND(E261*U261,2)</f>
        <v>0</v>
      </c>
      <c r="W261" s="164"/>
      <c r="X261" s="164" t="s">
        <v>281</v>
      </c>
      <c r="Y261" s="164" t="s">
        <v>199</v>
      </c>
      <c r="Z261" s="166"/>
      <c r="AA261" s="166"/>
      <c r="AB261" s="166"/>
      <c r="AC261" s="166"/>
      <c r="AD261" s="166"/>
      <c r="AE261" s="166"/>
      <c r="AF261" s="166"/>
      <c r="AG261" s="166" t="s">
        <v>282</v>
      </c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</row>
    <row r="262" spans="1:60" ht="33.75" outlineLevel="1">
      <c r="A262" s="170">
        <v>120</v>
      </c>
      <c r="B262" s="171" t="s">
        <v>558</v>
      </c>
      <c r="C262" s="172" t="s">
        <v>559</v>
      </c>
      <c r="D262" s="173" t="s">
        <v>275</v>
      </c>
      <c r="E262" s="174">
        <v>2</v>
      </c>
      <c r="F262" s="175"/>
      <c r="G262" s="176">
        <f t="shared" si="21"/>
        <v>0</v>
      </c>
      <c r="H262" s="163">
        <v>2735</v>
      </c>
      <c r="I262" s="164">
        <f t="shared" si="22"/>
        <v>5470</v>
      </c>
      <c r="J262" s="163">
        <v>0</v>
      </c>
      <c r="K262" s="164">
        <f t="shared" si="23"/>
        <v>0</v>
      </c>
      <c r="L262" s="164">
        <v>21</v>
      </c>
      <c r="M262" s="164">
        <f t="shared" si="24"/>
        <v>0</v>
      </c>
      <c r="N262" s="165">
        <v>0.0164</v>
      </c>
      <c r="O262" s="165">
        <f t="shared" si="25"/>
        <v>0.03</v>
      </c>
      <c r="P262" s="165">
        <v>0</v>
      </c>
      <c r="Q262" s="165">
        <f t="shared" si="26"/>
        <v>0</v>
      </c>
      <c r="R262" s="164" t="s">
        <v>280</v>
      </c>
      <c r="S262" s="164" t="s">
        <v>196</v>
      </c>
      <c r="T262" s="164" t="s">
        <v>196</v>
      </c>
      <c r="U262" s="164">
        <v>0</v>
      </c>
      <c r="V262" s="164">
        <f t="shared" si="27"/>
        <v>0</v>
      </c>
      <c r="W262" s="164"/>
      <c r="X262" s="164" t="s">
        <v>281</v>
      </c>
      <c r="Y262" s="164" t="s">
        <v>199</v>
      </c>
      <c r="Z262" s="166"/>
      <c r="AA262" s="166"/>
      <c r="AB262" s="166"/>
      <c r="AC262" s="166"/>
      <c r="AD262" s="166"/>
      <c r="AE262" s="166"/>
      <c r="AF262" s="166"/>
      <c r="AG262" s="166" t="s">
        <v>282</v>
      </c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</row>
    <row r="263" spans="1:60" ht="33.75" outlineLevel="1">
      <c r="A263" s="170">
        <v>121</v>
      </c>
      <c r="B263" s="171" t="s">
        <v>560</v>
      </c>
      <c r="C263" s="172" t="s">
        <v>561</v>
      </c>
      <c r="D263" s="173" t="s">
        <v>275</v>
      </c>
      <c r="E263" s="174">
        <v>2</v>
      </c>
      <c r="F263" s="175"/>
      <c r="G263" s="176">
        <f t="shared" si="21"/>
        <v>0</v>
      </c>
      <c r="H263" s="163">
        <v>1445</v>
      </c>
      <c r="I263" s="164">
        <f t="shared" si="22"/>
        <v>2890</v>
      </c>
      <c r="J263" s="163">
        <v>0</v>
      </c>
      <c r="K263" s="164">
        <f t="shared" si="23"/>
        <v>0</v>
      </c>
      <c r="L263" s="164">
        <v>21</v>
      </c>
      <c r="M263" s="164">
        <f t="shared" si="24"/>
        <v>0</v>
      </c>
      <c r="N263" s="165">
        <v>0.008400000000000001</v>
      </c>
      <c r="O263" s="165">
        <f t="shared" si="25"/>
        <v>0.02</v>
      </c>
      <c r="P263" s="165">
        <v>0</v>
      </c>
      <c r="Q263" s="165">
        <f t="shared" si="26"/>
        <v>0</v>
      </c>
      <c r="R263" s="164" t="s">
        <v>280</v>
      </c>
      <c r="S263" s="164" t="s">
        <v>196</v>
      </c>
      <c r="T263" s="164" t="s">
        <v>196</v>
      </c>
      <c r="U263" s="164">
        <v>0</v>
      </c>
      <c r="V263" s="164">
        <f t="shared" si="27"/>
        <v>0</v>
      </c>
      <c r="W263" s="164"/>
      <c r="X263" s="164" t="s">
        <v>281</v>
      </c>
      <c r="Y263" s="164" t="s">
        <v>199</v>
      </c>
      <c r="Z263" s="166"/>
      <c r="AA263" s="166"/>
      <c r="AB263" s="166"/>
      <c r="AC263" s="166"/>
      <c r="AD263" s="166"/>
      <c r="AE263" s="166"/>
      <c r="AF263" s="166"/>
      <c r="AG263" s="166" t="s">
        <v>282</v>
      </c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</row>
    <row r="264" spans="1:60" ht="22.5" outlineLevel="1">
      <c r="A264" s="170">
        <v>122</v>
      </c>
      <c r="B264" s="171" t="s">
        <v>562</v>
      </c>
      <c r="C264" s="172" t="s">
        <v>563</v>
      </c>
      <c r="D264" s="173" t="s">
        <v>275</v>
      </c>
      <c r="E264" s="174">
        <v>1</v>
      </c>
      <c r="F264" s="175"/>
      <c r="G264" s="176">
        <f t="shared" si="21"/>
        <v>0</v>
      </c>
      <c r="H264" s="163">
        <v>5850</v>
      </c>
      <c r="I264" s="164">
        <f t="shared" si="22"/>
        <v>5850</v>
      </c>
      <c r="J264" s="163">
        <v>0</v>
      </c>
      <c r="K264" s="164">
        <f t="shared" si="23"/>
        <v>0</v>
      </c>
      <c r="L264" s="164">
        <v>21</v>
      </c>
      <c r="M264" s="164">
        <f t="shared" si="24"/>
        <v>0</v>
      </c>
      <c r="N264" s="165">
        <v>0.0332</v>
      </c>
      <c r="O264" s="165">
        <f t="shared" si="25"/>
        <v>0.03</v>
      </c>
      <c r="P264" s="165">
        <v>0</v>
      </c>
      <c r="Q264" s="165">
        <f t="shared" si="26"/>
        <v>0</v>
      </c>
      <c r="R264" s="164" t="s">
        <v>280</v>
      </c>
      <c r="S264" s="164" t="s">
        <v>196</v>
      </c>
      <c r="T264" s="164" t="s">
        <v>196</v>
      </c>
      <c r="U264" s="164">
        <v>0</v>
      </c>
      <c r="V264" s="164">
        <f t="shared" si="27"/>
        <v>0</v>
      </c>
      <c r="W264" s="164"/>
      <c r="X264" s="164" t="s">
        <v>281</v>
      </c>
      <c r="Y264" s="164" t="s">
        <v>199</v>
      </c>
      <c r="Z264" s="166"/>
      <c r="AA264" s="166"/>
      <c r="AB264" s="166"/>
      <c r="AC264" s="166"/>
      <c r="AD264" s="166"/>
      <c r="AE264" s="166"/>
      <c r="AF264" s="166"/>
      <c r="AG264" s="166" t="s">
        <v>282</v>
      </c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</row>
    <row r="265" spans="1:60" ht="22.5" outlineLevel="1">
      <c r="A265" s="170">
        <v>123</v>
      </c>
      <c r="B265" s="171" t="s">
        <v>564</v>
      </c>
      <c r="C265" s="172" t="s">
        <v>565</v>
      </c>
      <c r="D265" s="173" t="s">
        <v>275</v>
      </c>
      <c r="E265" s="174">
        <v>2</v>
      </c>
      <c r="F265" s="175"/>
      <c r="G265" s="176">
        <f t="shared" si="21"/>
        <v>0</v>
      </c>
      <c r="H265" s="163">
        <v>391</v>
      </c>
      <c r="I265" s="164">
        <f t="shared" si="22"/>
        <v>782</v>
      </c>
      <c r="J265" s="163">
        <v>0</v>
      </c>
      <c r="K265" s="164">
        <f t="shared" si="23"/>
        <v>0</v>
      </c>
      <c r="L265" s="164">
        <v>21</v>
      </c>
      <c r="M265" s="164">
        <f t="shared" si="24"/>
        <v>0</v>
      </c>
      <c r="N265" s="165">
        <v>0.0013000000000000002</v>
      </c>
      <c r="O265" s="165">
        <f t="shared" si="25"/>
        <v>0</v>
      </c>
      <c r="P265" s="165">
        <v>0</v>
      </c>
      <c r="Q265" s="165">
        <f t="shared" si="26"/>
        <v>0</v>
      </c>
      <c r="R265" s="164" t="s">
        <v>280</v>
      </c>
      <c r="S265" s="164" t="s">
        <v>196</v>
      </c>
      <c r="T265" s="164" t="s">
        <v>196</v>
      </c>
      <c r="U265" s="164">
        <v>0</v>
      </c>
      <c r="V265" s="164">
        <f t="shared" si="27"/>
        <v>0</v>
      </c>
      <c r="W265" s="164"/>
      <c r="X265" s="164" t="s">
        <v>281</v>
      </c>
      <c r="Y265" s="164" t="s">
        <v>199</v>
      </c>
      <c r="Z265" s="166"/>
      <c r="AA265" s="166"/>
      <c r="AB265" s="166"/>
      <c r="AC265" s="166"/>
      <c r="AD265" s="166"/>
      <c r="AE265" s="166"/>
      <c r="AF265" s="166"/>
      <c r="AG265" s="166" t="s">
        <v>282</v>
      </c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</row>
    <row r="266" spans="1:60" ht="12.75" outlineLevel="1">
      <c r="A266" s="170" t="s">
        <v>1739</v>
      </c>
      <c r="B266" s="171" t="s">
        <v>1742</v>
      </c>
      <c r="C266" s="172" t="s">
        <v>1735</v>
      </c>
      <c r="D266" s="173" t="s">
        <v>275</v>
      </c>
      <c r="E266" s="174">
        <v>1</v>
      </c>
      <c r="F266" s="175"/>
      <c r="G266" s="176">
        <f t="shared" si="21"/>
        <v>0</v>
      </c>
      <c r="H266" s="163"/>
      <c r="I266" s="164"/>
      <c r="J266" s="163"/>
      <c r="K266" s="164"/>
      <c r="L266" s="164">
        <v>21</v>
      </c>
      <c r="M266" s="164">
        <f t="shared" si="24"/>
        <v>0</v>
      </c>
      <c r="N266" s="165">
        <v>0</v>
      </c>
      <c r="O266" s="165">
        <f t="shared" si="25"/>
        <v>0</v>
      </c>
      <c r="P266" s="165">
        <v>0.0008500000000000001</v>
      </c>
      <c r="Q266" s="165">
        <f t="shared" si="26"/>
        <v>0</v>
      </c>
      <c r="R266" s="164"/>
      <c r="S266" s="164" t="s">
        <v>196</v>
      </c>
      <c r="T266" s="164" t="s">
        <v>196</v>
      </c>
      <c r="U266" s="164">
        <v>0.038</v>
      </c>
      <c r="V266" s="164">
        <f t="shared" si="27"/>
        <v>0.04</v>
      </c>
      <c r="W266" s="164"/>
      <c r="X266" s="164" t="s">
        <v>281</v>
      </c>
      <c r="Y266" s="164" t="s">
        <v>199</v>
      </c>
      <c r="Z266" s="166"/>
      <c r="AA266" s="166"/>
      <c r="AB266" s="166"/>
      <c r="AC266" s="166"/>
      <c r="AD266" s="166"/>
      <c r="AE266" s="166"/>
      <c r="AF266" s="166"/>
      <c r="AG266" s="166" t="s">
        <v>282</v>
      </c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</row>
    <row r="267" spans="1:60" ht="12.75" outlineLevel="1">
      <c r="A267" s="195" t="s">
        <v>1740</v>
      </c>
      <c r="B267" s="196" t="s">
        <v>1743</v>
      </c>
      <c r="C267" s="197" t="s">
        <v>1737</v>
      </c>
      <c r="D267" s="198" t="s">
        <v>275</v>
      </c>
      <c r="E267" s="199">
        <v>1</v>
      </c>
      <c r="F267" s="175"/>
      <c r="G267" s="176">
        <f aca="true" t="shared" si="28" ref="G267">ROUND(E267*F267,2)</f>
        <v>0</v>
      </c>
      <c r="H267" s="163"/>
      <c r="I267" s="164"/>
      <c r="J267" s="163"/>
      <c r="K267" s="164"/>
      <c r="L267" s="164">
        <v>21</v>
      </c>
      <c r="M267" s="164">
        <f t="shared" si="24"/>
        <v>0</v>
      </c>
      <c r="N267" s="165">
        <v>0</v>
      </c>
      <c r="O267" s="165">
        <f aca="true" t="shared" si="29" ref="O267">ROUND(E267*N267,2)</f>
        <v>0</v>
      </c>
      <c r="P267" s="165">
        <v>0.0008500000000000001</v>
      </c>
      <c r="Q267" s="165">
        <f aca="true" t="shared" si="30" ref="Q267">ROUND(E267*P267,2)</f>
        <v>0</v>
      </c>
      <c r="R267" s="164"/>
      <c r="S267" s="164" t="s">
        <v>196</v>
      </c>
      <c r="T267" s="164" t="s">
        <v>196</v>
      </c>
      <c r="U267" s="164">
        <v>0.038</v>
      </c>
      <c r="V267" s="164">
        <f aca="true" t="shared" si="31" ref="V267">ROUND(E267*U267,2)</f>
        <v>0.04</v>
      </c>
      <c r="W267" s="164"/>
      <c r="X267" s="164" t="s">
        <v>281</v>
      </c>
      <c r="Y267" s="164" t="s">
        <v>199</v>
      </c>
      <c r="Z267" s="166"/>
      <c r="AA267" s="166"/>
      <c r="AB267" s="166"/>
      <c r="AC267" s="166"/>
      <c r="AD267" s="166"/>
      <c r="AE267" s="166"/>
      <c r="AF267" s="166"/>
      <c r="AG267" s="166" t="s">
        <v>282</v>
      </c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</row>
    <row r="268" spans="1:60" ht="14.25" customHeight="1" outlineLevel="1">
      <c r="A268" s="170" t="s">
        <v>1741</v>
      </c>
      <c r="B268" s="171" t="s">
        <v>1744</v>
      </c>
      <c r="C268" s="172" t="s">
        <v>1736</v>
      </c>
      <c r="D268" s="173" t="s">
        <v>275</v>
      </c>
      <c r="E268" s="174">
        <v>1</v>
      </c>
      <c r="F268" s="175"/>
      <c r="G268" s="176">
        <f t="shared" si="21"/>
        <v>0</v>
      </c>
      <c r="H268" s="163"/>
      <c r="I268" s="164"/>
      <c r="J268" s="163"/>
      <c r="K268" s="164"/>
      <c r="L268" s="164">
        <v>21</v>
      </c>
      <c r="M268" s="164">
        <f t="shared" si="24"/>
        <v>0</v>
      </c>
      <c r="N268" s="165">
        <v>0</v>
      </c>
      <c r="O268" s="165">
        <f aca="true" t="shared" si="32" ref="O268">ROUND(E268*N268,2)</f>
        <v>0</v>
      </c>
      <c r="P268" s="165">
        <v>0.0008500000000000001</v>
      </c>
      <c r="Q268" s="165">
        <f aca="true" t="shared" si="33" ref="Q268">ROUND(E268*P268,2)</f>
        <v>0</v>
      </c>
      <c r="R268" s="164"/>
      <c r="S268" s="164" t="s">
        <v>196</v>
      </c>
      <c r="T268" s="164" t="s">
        <v>196</v>
      </c>
      <c r="U268" s="164">
        <v>0.038</v>
      </c>
      <c r="V268" s="164">
        <f aca="true" t="shared" si="34" ref="V268">ROUND(E268*U268,2)</f>
        <v>0.04</v>
      </c>
      <c r="W268" s="164"/>
      <c r="X268" s="164" t="s">
        <v>281</v>
      </c>
      <c r="Y268" s="164" t="s">
        <v>199</v>
      </c>
      <c r="Z268" s="194"/>
      <c r="AA268" s="166"/>
      <c r="AB268" s="166"/>
      <c r="AC268" s="166"/>
      <c r="AD268" s="166"/>
      <c r="AE268" s="166"/>
      <c r="AF268" s="166"/>
      <c r="AG268" s="166" t="s">
        <v>282</v>
      </c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</row>
    <row r="269" spans="1:60" ht="22.5" outlineLevel="1">
      <c r="A269" s="170">
        <v>124</v>
      </c>
      <c r="B269" s="171" t="s">
        <v>566</v>
      </c>
      <c r="C269" s="172" t="s">
        <v>567</v>
      </c>
      <c r="D269" s="173" t="s">
        <v>275</v>
      </c>
      <c r="E269" s="174">
        <v>4</v>
      </c>
      <c r="F269" s="175"/>
      <c r="G269" s="176">
        <f t="shared" si="21"/>
        <v>0</v>
      </c>
      <c r="H269" s="163">
        <v>0</v>
      </c>
      <c r="I269" s="164">
        <f t="shared" si="22"/>
        <v>0</v>
      </c>
      <c r="J269" s="163">
        <v>16.9</v>
      </c>
      <c r="K269" s="164">
        <f t="shared" si="23"/>
        <v>67.6</v>
      </c>
      <c r="L269" s="164">
        <v>21</v>
      </c>
      <c r="M269" s="164">
        <f t="shared" si="24"/>
        <v>0</v>
      </c>
      <c r="N269" s="165">
        <v>0</v>
      </c>
      <c r="O269" s="165">
        <f t="shared" si="25"/>
        <v>0</v>
      </c>
      <c r="P269" s="165">
        <v>0.0008500000000000001</v>
      </c>
      <c r="Q269" s="165">
        <f t="shared" si="26"/>
        <v>0</v>
      </c>
      <c r="R269" s="164"/>
      <c r="S269" s="164" t="s">
        <v>196</v>
      </c>
      <c r="T269" s="164" t="s">
        <v>196</v>
      </c>
      <c r="U269" s="164">
        <v>0.038</v>
      </c>
      <c r="V269" s="164">
        <f t="shared" si="27"/>
        <v>0.15</v>
      </c>
      <c r="W269" s="164"/>
      <c r="X269" s="164" t="s">
        <v>218</v>
      </c>
      <c r="Y269" s="164" t="s">
        <v>199</v>
      </c>
      <c r="Z269" s="166"/>
      <c r="AA269" s="166"/>
      <c r="AB269" s="166"/>
      <c r="AC269" s="166"/>
      <c r="AD269" s="166"/>
      <c r="AE269" s="166"/>
      <c r="AF269" s="166"/>
      <c r="AG269" s="166" t="s">
        <v>219</v>
      </c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</row>
    <row r="270" spans="1:60" ht="22.5" outlineLevel="1">
      <c r="A270" s="170">
        <v>125</v>
      </c>
      <c r="B270" s="171" t="s">
        <v>568</v>
      </c>
      <c r="C270" s="172" t="s">
        <v>569</v>
      </c>
      <c r="D270" s="173" t="s">
        <v>265</v>
      </c>
      <c r="E270" s="174">
        <v>1.4195</v>
      </c>
      <c r="F270" s="175"/>
      <c r="G270" s="176">
        <f t="shared" si="21"/>
        <v>0</v>
      </c>
      <c r="H270" s="163">
        <v>0</v>
      </c>
      <c r="I270" s="164">
        <f t="shared" si="22"/>
        <v>0</v>
      </c>
      <c r="J270" s="163">
        <v>862</v>
      </c>
      <c r="K270" s="164">
        <f t="shared" si="23"/>
        <v>1223.61</v>
      </c>
      <c r="L270" s="164">
        <v>21</v>
      </c>
      <c r="M270" s="164">
        <f t="shared" si="24"/>
        <v>0</v>
      </c>
      <c r="N270" s="165">
        <v>0</v>
      </c>
      <c r="O270" s="165">
        <f t="shared" si="25"/>
        <v>0</v>
      </c>
      <c r="P270" s="165">
        <v>0</v>
      </c>
      <c r="Q270" s="165">
        <f t="shared" si="26"/>
        <v>0</v>
      </c>
      <c r="R270" s="164"/>
      <c r="S270" s="164" t="s">
        <v>196</v>
      </c>
      <c r="T270" s="164" t="s">
        <v>196</v>
      </c>
      <c r="U270" s="164">
        <v>1.517</v>
      </c>
      <c r="V270" s="164">
        <f t="shared" si="27"/>
        <v>2.15</v>
      </c>
      <c r="W270" s="164"/>
      <c r="X270" s="164" t="s">
        <v>218</v>
      </c>
      <c r="Y270" s="164" t="s">
        <v>199</v>
      </c>
      <c r="Z270" s="166"/>
      <c r="AA270" s="166"/>
      <c r="AB270" s="166"/>
      <c r="AC270" s="166"/>
      <c r="AD270" s="166"/>
      <c r="AE270" s="166"/>
      <c r="AF270" s="166"/>
      <c r="AG270" s="166" t="s">
        <v>342</v>
      </c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</row>
    <row r="271" spans="1:33" ht="12.75">
      <c r="A271" s="147" t="s">
        <v>191</v>
      </c>
      <c r="B271" s="148" t="s">
        <v>123</v>
      </c>
      <c r="C271" s="149" t="s">
        <v>124</v>
      </c>
      <c r="D271" s="150"/>
      <c r="E271" s="151"/>
      <c r="F271" s="152"/>
      <c r="G271" s="153">
        <f>SUMIF(AG272:AG292,"&lt;&gt;NOR",G272:G292)</f>
        <v>0</v>
      </c>
      <c r="H271" s="154"/>
      <c r="I271" s="154">
        <f>SUM(I272:I292)</f>
        <v>63961.63999999999</v>
      </c>
      <c r="J271" s="154"/>
      <c r="K271" s="154">
        <f>SUM(K272:K292)</f>
        <v>8647.210000000001</v>
      </c>
      <c r="L271" s="154"/>
      <c r="M271" s="154">
        <f>SUM(M272:M292)</f>
        <v>0</v>
      </c>
      <c r="N271" s="155"/>
      <c r="O271" s="155">
        <f>SUM(O272:O292)</f>
        <v>0.08999999999999998</v>
      </c>
      <c r="P271" s="155"/>
      <c r="Q271" s="155">
        <f>SUM(Q272:Q292)</f>
        <v>0</v>
      </c>
      <c r="R271" s="154"/>
      <c r="S271" s="154"/>
      <c r="T271" s="154"/>
      <c r="U271" s="154"/>
      <c r="V271" s="154">
        <f>SUM(V272:V292)</f>
        <v>12.6</v>
      </c>
      <c r="W271" s="154"/>
      <c r="X271" s="154"/>
      <c r="Y271" s="154"/>
      <c r="AG271" s="1" t="s">
        <v>192</v>
      </c>
    </row>
    <row r="272" spans="1:60" ht="45" outlineLevel="1">
      <c r="A272" s="156">
        <v>126</v>
      </c>
      <c r="B272" s="157" t="s">
        <v>570</v>
      </c>
      <c r="C272" s="158" t="s">
        <v>571</v>
      </c>
      <c r="D272" s="159" t="s">
        <v>298</v>
      </c>
      <c r="E272" s="160">
        <v>3</v>
      </c>
      <c r="F272" s="161"/>
      <c r="G272" s="162">
        <f>ROUND(E272*F272,2)</f>
        <v>0</v>
      </c>
      <c r="H272" s="163">
        <v>7021.5</v>
      </c>
      <c r="I272" s="164">
        <f>ROUND(E272*H272,2)</f>
        <v>21064.5</v>
      </c>
      <c r="J272" s="163">
        <v>823.5</v>
      </c>
      <c r="K272" s="164">
        <f>ROUND(E272*J272,2)</f>
        <v>2470.5</v>
      </c>
      <c r="L272" s="164">
        <v>21</v>
      </c>
      <c r="M272" s="164">
        <f>G272*(1+L272/100)</f>
        <v>0</v>
      </c>
      <c r="N272" s="165">
        <v>0.01</v>
      </c>
      <c r="O272" s="165">
        <f>ROUND(E272*N272,2)</f>
        <v>0.03</v>
      </c>
      <c r="P272" s="165">
        <v>0</v>
      </c>
      <c r="Q272" s="165">
        <f>ROUND(E272*P272,2)</f>
        <v>0</v>
      </c>
      <c r="R272" s="164"/>
      <c r="S272" s="164" t="s">
        <v>196</v>
      </c>
      <c r="T272" s="164" t="s">
        <v>196</v>
      </c>
      <c r="U272" s="164">
        <v>1.35</v>
      </c>
      <c r="V272" s="164">
        <f>ROUND(E272*U272,2)</f>
        <v>4.05</v>
      </c>
      <c r="W272" s="164"/>
      <c r="X272" s="164" t="s">
        <v>218</v>
      </c>
      <c r="Y272" s="164" t="s">
        <v>199</v>
      </c>
      <c r="Z272" s="166"/>
      <c r="AA272" s="166"/>
      <c r="AB272" s="166"/>
      <c r="AC272" s="166"/>
      <c r="AD272" s="166"/>
      <c r="AE272" s="166"/>
      <c r="AF272" s="166"/>
      <c r="AG272" s="166" t="s">
        <v>219</v>
      </c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</row>
    <row r="273" spans="1:60" ht="12.75" customHeight="1" outlineLevel="2">
      <c r="A273" s="167"/>
      <c r="B273" s="168"/>
      <c r="C273" s="238" t="s">
        <v>572</v>
      </c>
      <c r="D273" s="238"/>
      <c r="E273" s="238"/>
      <c r="F273" s="238"/>
      <c r="G273" s="238"/>
      <c r="H273" s="164"/>
      <c r="I273" s="164"/>
      <c r="J273" s="164"/>
      <c r="K273" s="164"/>
      <c r="L273" s="164"/>
      <c r="M273" s="164"/>
      <c r="N273" s="165"/>
      <c r="O273" s="165"/>
      <c r="P273" s="165"/>
      <c r="Q273" s="165"/>
      <c r="R273" s="164"/>
      <c r="S273" s="164"/>
      <c r="T273" s="164"/>
      <c r="U273" s="164"/>
      <c r="V273" s="164"/>
      <c r="W273" s="164"/>
      <c r="X273" s="164"/>
      <c r="Y273" s="164"/>
      <c r="Z273" s="166"/>
      <c r="AA273" s="166"/>
      <c r="AB273" s="166"/>
      <c r="AC273" s="166"/>
      <c r="AD273" s="166"/>
      <c r="AE273" s="166"/>
      <c r="AF273" s="166"/>
      <c r="AG273" s="166" t="s">
        <v>202</v>
      </c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</row>
    <row r="274" spans="1:60" ht="12.75" customHeight="1" outlineLevel="3">
      <c r="A274" s="167"/>
      <c r="B274" s="168"/>
      <c r="C274" s="232" t="s">
        <v>573</v>
      </c>
      <c r="D274" s="232"/>
      <c r="E274" s="232"/>
      <c r="F274" s="232"/>
      <c r="G274" s="232"/>
      <c r="H274" s="164"/>
      <c r="I274" s="164"/>
      <c r="J274" s="164"/>
      <c r="K274" s="164"/>
      <c r="L274" s="164"/>
      <c r="M274" s="164"/>
      <c r="N274" s="165"/>
      <c r="O274" s="165"/>
      <c r="P274" s="165"/>
      <c r="Q274" s="165"/>
      <c r="R274" s="164"/>
      <c r="S274" s="164"/>
      <c r="T274" s="164"/>
      <c r="U274" s="164"/>
      <c r="V274" s="164"/>
      <c r="W274" s="164"/>
      <c r="X274" s="164"/>
      <c r="Y274" s="164"/>
      <c r="Z274" s="166"/>
      <c r="AA274" s="166"/>
      <c r="AB274" s="166"/>
      <c r="AC274" s="166"/>
      <c r="AD274" s="166"/>
      <c r="AE274" s="166"/>
      <c r="AF274" s="166"/>
      <c r="AG274" s="166" t="s">
        <v>202</v>
      </c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</row>
    <row r="275" spans="1:60" ht="45" outlineLevel="1">
      <c r="A275" s="156">
        <v>127</v>
      </c>
      <c r="B275" s="157" t="s">
        <v>574</v>
      </c>
      <c r="C275" s="158" t="s">
        <v>575</v>
      </c>
      <c r="D275" s="159" t="s">
        <v>298</v>
      </c>
      <c r="E275" s="160">
        <v>2</v>
      </c>
      <c r="F275" s="161"/>
      <c r="G275" s="162">
        <f>ROUND(E275*F275,2)</f>
        <v>0</v>
      </c>
      <c r="H275" s="163">
        <v>9880.99</v>
      </c>
      <c r="I275" s="164">
        <f>ROUND(E275*H275,2)</f>
        <v>19761.98</v>
      </c>
      <c r="J275" s="163">
        <v>1159.01</v>
      </c>
      <c r="K275" s="164">
        <f>ROUND(E275*J275,2)</f>
        <v>2318.02</v>
      </c>
      <c r="L275" s="164">
        <v>21</v>
      </c>
      <c r="M275" s="164">
        <f>G275*(1+L275/100)</f>
        <v>0</v>
      </c>
      <c r="N275" s="165">
        <v>0.01297</v>
      </c>
      <c r="O275" s="165">
        <f>ROUND(E275*N275,2)</f>
        <v>0.03</v>
      </c>
      <c r="P275" s="165">
        <v>0</v>
      </c>
      <c r="Q275" s="165">
        <f>ROUND(E275*P275,2)</f>
        <v>0</v>
      </c>
      <c r="R275" s="164"/>
      <c r="S275" s="164" t="s">
        <v>196</v>
      </c>
      <c r="T275" s="164" t="s">
        <v>196</v>
      </c>
      <c r="U275" s="164">
        <v>1.9</v>
      </c>
      <c r="V275" s="164">
        <f>ROUND(E275*U275,2)</f>
        <v>3.8</v>
      </c>
      <c r="W275" s="164"/>
      <c r="X275" s="164" t="s">
        <v>218</v>
      </c>
      <c r="Y275" s="164" t="s">
        <v>199</v>
      </c>
      <c r="Z275" s="166"/>
      <c r="AA275" s="166"/>
      <c r="AB275" s="166"/>
      <c r="AC275" s="166"/>
      <c r="AD275" s="166"/>
      <c r="AE275" s="166"/>
      <c r="AF275" s="166"/>
      <c r="AG275" s="166" t="s">
        <v>219</v>
      </c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</row>
    <row r="276" spans="1:60" ht="12.75" customHeight="1" outlineLevel="2">
      <c r="A276" s="167"/>
      <c r="B276" s="168"/>
      <c r="C276" s="238" t="s">
        <v>576</v>
      </c>
      <c r="D276" s="238"/>
      <c r="E276" s="238"/>
      <c r="F276" s="238"/>
      <c r="G276" s="238"/>
      <c r="H276" s="164"/>
      <c r="I276" s="164"/>
      <c r="J276" s="164"/>
      <c r="K276" s="164"/>
      <c r="L276" s="164"/>
      <c r="M276" s="164"/>
      <c r="N276" s="165"/>
      <c r="O276" s="165"/>
      <c r="P276" s="165"/>
      <c r="Q276" s="165"/>
      <c r="R276" s="164"/>
      <c r="S276" s="164"/>
      <c r="T276" s="164"/>
      <c r="U276" s="164"/>
      <c r="V276" s="164"/>
      <c r="W276" s="164"/>
      <c r="X276" s="164"/>
      <c r="Y276" s="164"/>
      <c r="Z276" s="166"/>
      <c r="AA276" s="166"/>
      <c r="AB276" s="166"/>
      <c r="AC276" s="166"/>
      <c r="AD276" s="166"/>
      <c r="AE276" s="166"/>
      <c r="AF276" s="166"/>
      <c r="AG276" s="166" t="s">
        <v>202</v>
      </c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</row>
    <row r="277" spans="1:60" ht="12.75" customHeight="1" outlineLevel="3">
      <c r="A277" s="167"/>
      <c r="B277" s="168"/>
      <c r="C277" s="232" t="s">
        <v>573</v>
      </c>
      <c r="D277" s="232"/>
      <c r="E277" s="232"/>
      <c r="F277" s="232"/>
      <c r="G277" s="232"/>
      <c r="H277" s="164"/>
      <c r="I277" s="164"/>
      <c r="J277" s="164"/>
      <c r="K277" s="164"/>
      <c r="L277" s="164"/>
      <c r="M277" s="164"/>
      <c r="N277" s="165"/>
      <c r="O277" s="165"/>
      <c r="P277" s="165"/>
      <c r="Q277" s="165"/>
      <c r="R277" s="164"/>
      <c r="S277" s="164"/>
      <c r="T277" s="164"/>
      <c r="U277" s="164"/>
      <c r="V277" s="164"/>
      <c r="W277" s="164"/>
      <c r="X277" s="164"/>
      <c r="Y277" s="164"/>
      <c r="Z277" s="166"/>
      <c r="AA277" s="166"/>
      <c r="AB277" s="166"/>
      <c r="AC277" s="166"/>
      <c r="AD277" s="166"/>
      <c r="AE277" s="166"/>
      <c r="AF277" s="166"/>
      <c r="AG277" s="166" t="s">
        <v>202</v>
      </c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</row>
    <row r="278" spans="1:60" ht="12.75" outlineLevel="2">
      <c r="A278" s="167"/>
      <c r="B278" s="168"/>
      <c r="C278" s="185" t="s">
        <v>577</v>
      </c>
      <c r="D278" s="186"/>
      <c r="E278" s="187">
        <v>2</v>
      </c>
      <c r="F278" s="164"/>
      <c r="G278" s="164"/>
      <c r="H278" s="164"/>
      <c r="I278" s="164"/>
      <c r="J278" s="164"/>
      <c r="K278" s="164"/>
      <c r="L278" s="164"/>
      <c r="M278" s="164"/>
      <c r="N278" s="165"/>
      <c r="O278" s="165"/>
      <c r="P278" s="165"/>
      <c r="Q278" s="165"/>
      <c r="R278" s="164"/>
      <c r="S278" s="164"/>
      <c r="T278" s="164"/>
      <c r="U278" s="164"/>
      <c r="V278" s="164"/>
      <c r="W278" s="164"/>
      <c r="X278" s="164"/>
      <c r="Y278" s="164"/>
      <c r="Z278" s="166"/>
      <c r="AA278" s="166"/>
      <c r="AB278" s="166"/>
      <c r="AC278" s="166"/>
      <c r="AD278" s="166"/>
      <c r="AE278" s="166"/>
      <c r="AF278" s="166"/>
      <c r="AG278" s="166" t="s">
        <v>228</v>
      </c>
      <c r="AH278" s="166">
        <v>0</v>
      </c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</row>
    <row r="279" spans="1:60" ht="45" outlineLevel="1">
      <c r="A279" s="156">
        <v>128</v>
      </c>
      <c r="B279" s="157" t="s">
        <v>578</v>
      </c>
      <c r="C279" s="158" t="s">
        <v>579</v>
      </c>
      <c r="D279" s="159" t="s">
        <v>298</v>
      </c>
      <c r="E279" s="160">
        <v>1</v>
      </c>
      <c r="F279" s="161"/>
      <c r="G279" s="162">
        <f>ROUND(E279*F279,2)</f>
        <v>0</v>
      </c>
      <c r="H279" s="163">
        <v>9963.99</v>
      </c>
      <c r="I279" s="164">
        <f>ROUND(E279*H279,2)</f>
        <v>9963.99</v>
      </c>
      <c r="J279" s="163">
        <v>976.01</v>
      </c>
      <c r="K279" s="164">
        <f>ROUND(E279*J279,2)</f>
        <v>976.01</v>
      </c>
      <c r="L279" s="164">
        <v>21</v>
      </c>
      <c r="M279" s="164">
        <f>G279*(1+L279/100)</f>
        <v>0</v>
      </c>
      <c r="N279" s="165">
        <v>0.014</v>
      </c>
      <c r="O279" s="165">
        <f>ROUND(E279*N279,2)</f>
        <v>0.01</v>
      </c>
      <c r="P279" s="165">
        <v>0</v>
      </c>
      <c r="Q279" s="165">
        <f>ROUND(E279*P279,2)</f>
        <v>0</v>
      </c>
      <c r="R279" s="164"/>
      <c r="S279" s="164" t="s">
        <v>196</v>
      </c>
      <c r="T279" s="164" t="s">
        <v>196</v>
      </c>
      <c r="U279" s="164">
        <v>1.6</v>
      </c>
      <c r="V279" s="164">
        <f>ROUND(E279*U279,2)</f>
        <v>1.6</v>
      </c>
      <c r="W279" s="164"/>
      <c r="X279" s="164" t="s">
        <v>218</v>
      </c>
      <c r="Y279" s="164" t="s">
        <v>199</v>
      </c>
      <c r="Z279" s="166"/>
      <c r="AA279" s="166"/>
      <c r="AB279" s="166"/>
      <c r="AC279" s="166"/>
      <c r="AD279" s="166"/>
      <c r="AE279" s="166"/>
      <c r="AF279" s="166"/>
      <c r="AG279" s="166" t="s">
        <v>219</v>
      </c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</row>
    <row r="280" spans="1:60" ht="12.75" customHeight="1" outlineLevel="2">
      <c r="A280" s="167"/>
      <c r="B280" s="168"/>
      <c r="C280" s="238" t="s">
        <v>580</v>
      </c>
      <c r="D280" s="238"/>
      <c r="E280" s="238"/>
      <c r="F280" s="238"/>
      <c r="G280" s="238"/>
      <c r="H280" s="164"/>
      <c r="I280" s="164"/>
      <c r="J280" s="164"/>
      <c r="K280" s="164"/>
      <c r="L280" s="164"/>
      <c r="M280" s="164"/>
      <c r="N280" s="165"/>
      <c r="O280" s="165"/>
      <c r="P280" s="165"/>
      <c r="Q280" s="165"/>
      <c r="R280" s="164"/>
      <c r="S280" s="164"/>
      <c r="T280" s="164"/>
      <c r="U280" s="164"/>
      <c r="V280" s="164"/>
      <c r="W280" s="164"/>
      <c r="X280" s="164"/>
      <c r="Y280" s="164"/>
      <c r="Z280" s="166"/>
      <c r="AA280" s="166"/>
      <c r="AB280" s="166"/>
      <c r="AC280" s="166"/>
      <c r="AD280" s="166"/>
      <c r="AE280" s="166"/>
      <c r="AF280" s="166"/>
      <c r="AG280" s="166" t="s">
        <v>202</v>
      </c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</row>
    <row r="281" spans="1:60" ht="12.4" customHeight="1" outlineLevel="3">
      <c r="A281" s="167"/>
      <c r="B281" s="168"/>
      <c r="C281" s="232" t="s">
        <v>573</v>
      </c>
      <c r="D281" s="232"/>
      <c r="E281" s="232"/>
      <c r="F281" s="232"/>
      <c r="G281" s="232"/>
      <c r="H281" s="164"/>
      <c r="I281" s="164"/>
      <c r="J281" s="164"/>
      <c r="K281" s="164"/>
      <c r="L281" s="164"/>
      <c r="M281" s="164"/>
      <c r="N281" s="165"/>
      <c r="O281" s="165"/>
      <c r="P281" s="165"/>
      <c r="Q281" s="165"/>
      <c r="R281" s="164"/>
      <c r="S281" s="164"/>
      <c r="T281" s="164"/>
      <c r="U281" s="164"/>
      <c r="V281" s="164"/>
      <c r="W281" s="164"/>
      <c r="X281" s="164"/>
      <c r="Y281" s="164"/>
      <c r="Z281" s="166"/>
      <c r="AA281" s="166"/>
      <c r="AB281" s="166"/>
      <c r="AC281" s="166"/>
      <c r="AD281" s="166"/>
      <c r="AE281" s="166"/>
      <c r="AF281" s="166"/>
      <c r="AG281" s="166" t="s">
        <v>202</v>
      </c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</row>
    <row r="282" spans="1:60" ht="12.75" outlineLevel="2">
      <c r="A282" s="167"/>
      <c r="B282" s="168"/>
      <c r="C282" s="185" t="s">
        <v>534</v>
      </c>
      <c r="D282" s="186"/>
      <c r="E282" s="187">
        <v>1</v>
      </c>
      <c r="F282" s="164"/>
      <c r="G282" s="164"/>
      <c r="H282" s="164"/>
      <c r="I282" s="164"/>
      <c r="J282" s="164"/>
      <c r="K282" s="164"/>
      <c r="L282" s="164"/>
      <c r="M282" s="164"/>
      <c r="N282" s="165"/>
      <c r="O282" s="165"/>
      <c r="P282" s="165"/>
      <c r="Q282" s="165"/>
      <c r="R282" s="164"/>
      <c r="S282" s="164"/>
      <c r="T282" s="164"/>
      <c r="U282" s="164"/>
      <c r="V282" s="164"/>
      <c r="W282" s="164"/>
      <c r="X282" s="164"/>
      <c r="Y282" s="164"/>
      <c r="Z282" s="166"/>
      <c r="AA282" s="166"/>
      <c r="AB282" s="166"/>
      <c r="AC282" s="166"/>
      <c r="AD282" s="166"/>
      <c r="AE282" s="166"/>
      <c r="AF282" s="166"/>
      <c r="AG282" s="166" t="s">
        <v>228</v>
      </c>
      <c r="AH282" s="166">
        <v>0</v>
      </c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</row>
    <row r="283" spans="1:60" ht="56.25" outlineLevel="1">
      <c r="A283" s="156">
        <v>129</v>
      </c>
      <c r="B283" s="157" t="s">
        <v>581</v>
      </c>
      <c r="C283" s="158" t="s">
        <v>582</v>
      </c>
      <c r="D283" s="159" t="s">
        <v>298</v>
      </c>
      <c r="E283" s="160">
        <v>1</v>
      </c>
      <c r="F283" s="161"/>
      <c r="G283" s="162">
        <f>ROUND(E283*F283,2)</f>
        <v>0</v>
      </c>
      <c r="H283" s="163">
        <v>7189.99</v>
      </c>
      <c r="I283" s="164">
        <f>ROUND(E283*H283,2)</f>
        <v>7189.99</v>
      </c>
      <c r="J283" s="163">
        <v>915.01</v>
      </c>
      <c r="K283" s="164">
        <f>ROUND(E283*J283,2)</f>
        <v>915.01</v>
      </c>
      <c r="L283" s="164">
        <v>21</v>
      </c>
      <c r="M283" s="164">
        <f>G283*(1+L283/100)</f>
        <v>0</v>
      </c>
      <c r="N283" s="165">
        <v>0.009000000000000001</v>
      </c>
      <c r="O283" s="165">
        <f>ROUND(E283*N283,2)</f>
        <v>0.01</v>
      </c>
      <c r="P283" s="165">
        <v>0</v>
      </c>
      <c r="Q283" s="165">
        <f>ROUND(E283*P283,2)</f>
        <v>0</v>
      </c>
      <c r="R283" s="164"/>
      <c r="S283" s="164" t="s">
        <v>196</v>
      </c>
      <c r="T283" s="164" t="s">
        <v>196</v>
      </c>
      <c r="U283" s="164">
        <v>1.5</v>
      </c>
      <c r="V283" s="164">
        <f>ROUND(E283*U283,2)</f>
        <v>1.5</v>
      </c>
      <c r="W283" s="164"/>
      <c r="X283" s="164" t="s">
        <v>218</v>
      </c>
      <c r="Y283" s="164" t="s">
        <v>199</v>
      </c>
      <c r="Z283" s="166"/>
      <c r="AA283" s="166"/>
      <c r="AB283" s="166"/>
      <c r="AC283" s="166"/>
      <c r="AD283" s="166"/>
      <c r="AE283" s="166"/>
      <c r="AF283" s="166"/>
      <c r="AG283" s="166" t="s">
        <v>219</v>
      </c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</row>
    <row r="284" spans="1:60" ht="12.75" customHeight="1" outlineLevel="2">
      <c r="A284" s="167"/>
      <c r="B284" s="168"/>
      <c r="C284" s="238" t="s">
        <v>583</v>
      </c>
      <c r="D284" s="238"/>
      <c r="E284" s="238"/>
      <c r="F284" s="238"/>
      <c r="G284" s="238"/>
      <c r="H284" s="164"/>
      <c r="I284" s="164"/>
      <c r="J284" s="164"/>
      <c r="K284" s="164"/>
      <c r="L284" s="164"/>
      <c r="M284" s="164"/>
      <c r="N284" s="165"/>
      <c r="O284" s="165"/>
      <c r="P284" s="165"/>
      <c r="Q284" s="165"/>
      <c r="R284" s="164"/>
      <c r="S284" s="164"/>
      <c r="T284" s="164"/>
      <c r="U284" s="164"/>
      <c r="V284" s="164"/>
      <c r="W284" s="164"/>
      <c r="X284" s="164"/>
      <c r="Y284" s="164"/>
      <c r="Z284" s="166"/>
      <c r="AA284" s="166"/>
      <c r="AB284" s="166"/>
      <c r="AC284" s="166"/>
      <c r="AD284" s="166"/>
      <c r="AE284" s="166"/>
      <c r="AF284" s="166"/>
      <c r="AG284" s="166" t="s">
        <v>202</v>
      </c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</row>
    <row r="285" spans="1:60" ht="12.75" customHeight="1" outlineLevel="3">
      <c r="A285" s="167"/>
      <c r="B285" s="168"/>
      <c r="C285" s="232" t="s">
        <v>573</v>
      </c>
      <c r="D285" s="232"/>
      <c r="E285" s="232"/>
      <c r="F285" s="232"/>
      <c r="G285" s="232"/>
      <c r="H285" s="164"/>
      <c r="I285" s="164"/>
      <c r="J285" s="164"/>
      <c r="K285" s="164"/>
      <c r="L285" s="164"/>
      <c r="M285" s="164"/>
      <c r="N285" s="165"/>
      <c r="O285" s="165"/>
      <c r="P285" s="165"/>
      <c r="Q285" s="165"/>
      <c r="R285" s="164"/>
      <c r="S285" s="164"/>
      <c r="T285" s="164"/>
      <c r="U285" s="164"/>
      <c r="V285" s="164"/>
      <c r="W285" s="164"/>
      <c r="X285" s="164"/>
      <c r="Y285" s="164"/>
      <c r="Z285" s="166"/>
      <c r="AA285" s="166"/>
      <c r="AB285" s="166"/>
      <c r="AC285" s="166"/>
      <c r="AD285" s="166"/>
      <c r="AE285" s="166"/>
      <c r="AF285" s="166"/>
      <c r="AG285" s="166" t="s">
        <v>202</v>
      </c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</row>
    <row r="286" spans="1:60" ht="12.75" outlineLevel="2">
      <c r="A286" s="167"/>
      <c r="B286" s="168"/>
      <c r="C286" s="185" t="s">
        <v>526</v>
      </c>
      <c r="D286" s="186"/>
      <c r="E286" s="187">
        <v>1</v>
      </c>
      <c r="F286" s="164"/>
      <c r="G286" s="164"/>
      <c r="H286" s="164"/>
      <c r="I286" s="164"/>
      <c r="J286" s="164"/>
      <c r="K286" s="164"/>
      <c r="L286" s="164"/>
      <c r="M286" s="164"/>
      <c r="N286" s="165"/>
      <c r="O286" s="165"/>
      <c r="P286" s="165"/>
      <c r="Q286" s="165"/>
      <c r="R286" s="164"/>
      <c r="S286" s="164"/>
      <c r="T286" s="164"/>
      <c r="U286" s="164"/>
      <c r="V286" s="164"/>
      <c r="W286" s="164"/>
      <c r="X286" s="164"/>
      <c r="Y286" s="164"/>
      <c r="Z286" s="166"/>
      <c r="AA286" s="166"/>
      <c r="AB286" s="166"/>
      <c r="AC286" s="166"/>
      <c r="AD286" s="166"/>
      <c r="AE286" s="166"/>
      <c r="AF286" s="166"/>
      <c r="AG286" s="166" t="s">
        <v>228</v>
      </c>
      <c r="AH286" s="166">
        <v>0</v>
      </c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</row>
    <row r="287" spans="1:60" ht="33.75" outlineLevel="1">
      <c r="A287" s="156">
        <v>130</v>
      </c>
      <c r="B287" s="157" t="s">
        <v>584</v>
      </c>
      <c r="C287" s="158" t="s">
        <v>585</v>
      </c>
      <c r="D287" s="159" t="s">
        <v>275</v>
      </c>
      <c r="E287" s="160">
        <v>2</v>
      </c>
      <c r="F287" s="161"/>
      <c r="G287" s="162">
        <f>ROUND(E287*F287,2)</f>
        <v>0</v>
      </c>
      <c r="H287" s="163">
        <v>1230</v>
      </c>
      <c r="I287" s="164">
        <f>ROUND(E287*H287,2)</f>
        <v>2460</v>
      </c>
      <c r="J287" s="163">
        <v>500</v>
      </c>
      <c r="K287" s="164">
        <f>ROUND(E287*J287,2)</f>
        <v>1000</v>
      </c>
      <c r="L287" s="164">
        <v>21</v>
      </c>
      <c r="M287" s="164">
        <f>G287*(1+L287/100)</f>
        <v>0</v>
      </c>
      <c r="N287" s="165">
        <v>0.00071</v>
      </c>
      <c r="O287" s="165">
        <f>ROUND(E287*N287,2)</f>
        <v>0</v>
      </c>
      <c r="P287" s="165">
        <v>0</v>
      </c>
      <c r="Q287" s="165">
        <f>ROUND(E287*P287,2)</f>
        <v>0</v>
      </c>
      <c r="R287" s="164"/>
      <c r="S287" s="164" t="s">
        <v>209</v>
      </c>
      <c r="T287" s="164" t="s">
        <v>197</v>
      </c>
      <c r="U287" s="164">
        <v>0</v>
      </c>
      <c r="V287" s="164">
        <f>ROUND(E287*U287,2)</f>
        <v>0</v>
      </c>
      <c r="W287" s="164"/>
      <c r="X287" s="164" t="s">
        <v>218</v>
      </c>
      <c r="Y287" s="164" t="s">
        <v>199</v>
      </c>
      <c r="Z287" s="166"/>
      <c r="AA287" s="166"/>
      <c r="AB287" s="166"/>
      <c r="AC287" s="166"/>
      <c r="AD287" s="166"/>
      <c r="AE287" s="166"/>
      <c r="AF287" s="166"/>
      <c r="AG287" s="166" t="s">
        <v>219</v>
      </c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</row>
    <row r="288" spans="1:60" ht="12.75" outlineLevel="2">
      <c r="A288" s="167"/>
      <c r="B288" s="168"/>
      <c r="C288" s="185" t="s">
        <v>586</v>
      </c>
      <c r="D288" s="186"/>
      <c r="E288" s="187">
        <v>2</v>
      </c>
      <c r="F288" s="164"/>
      <c r="G288" s="164"/>
      <c r="H288" s="164"/>
      <c r="I288" s="164"/>
      <c r="J288" s="164"/>
      <c r="K288" s="164"/>
      <c r="L288" s="164"/>
      <c r="M288" s="164"/>
      <c r="N288" s="165"/>
      <c r="O288" s="165"/>
      <c r="P288" s="165"/>
      <c r="Q288" s="165"/>
      <c r="R288" s="164"/>
      <c r="S288" s="164"/>
      <c r="T288" s="164"/>
      <c r="U288" s="164"/>
      <c r="V288" s="164"/>
      <c r="W288" s="164"/>
      <c r="X288" s="164"/>
      <c r="Y288" s="164"/>
      <c r="Z288" s="166"/>
      <c r="AA288" s="166"/>
      <c r="AB288" s="166"/>
      <c r="AC288" s="166"/>
      <c r="AD288" s="166"/>
      <c r="AE288" s="166"/>
      <c r="AF288" s="166"/>
      <c r="AG288" s="166" t="s">
        <v>228</v>
      </c>
      <c r="AH288" s="166">
        <v>0</v>
      </c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</row>
    <row r="289" spans="1:60" ht="12.75" outlineLevel="1">
      <c r="A289" s="156">
        <v>131</v>
      </c>
      <c r="B289" s="157" t="s">
        <v>587</v>
      </c>
      <c r="C289" s="158" t="s">
        <v>588</v>
      </c>
      <c r="D289" s="159" t="s">
        <v>298</v>
      </c>
      <c r="E289" s="160">
        <v>1</v>
      </c>
      <c r="F289" s="161"/>
      <c r="G289" s="162">
        <f>ROUND(E289*F289,2)</f>
        <v>0</v>
      </c>
      <c r="H289" s="163">
        <v>3521.18</v>
      </c>
      <c r="I289" s="164">
        <f>ROUND(E289*H289,2)</f>
        <v>3521.18</v>
      </c>
      <c r="J289" s="163">
        <v>883.05</v>
      </c>
      <c r="K289" s="164">
        <f>ROUND(E289*J289,2)</f>
        <v>883.05</v>
      </c>
      <c r="L289" s="164">
        <v>21</v>
      </c>
      <c r="M289" s="164">
        <f>G289*(1+L289/100)</f>
        <v>0</v>
      </c>
      <c r="N289" s="165">
        <v>0.009000000000000001</v>
      </c>
      <c r="O289" s="165">
        <f>ROUND(E289*N289,2)</f>
        <v>0.01</v>
      </c>
      <c r="P289" s="165">
        <v>0</v>
      </c>
      <c r="Q289" s="165">
        <f>ROUND(E289*P289,2)</f>
        <v>0</v>
      </c>
      <c r="R289" s="164"/>
      <c r="S289" s="164" t="s">
        <v>209</v>
      </c>
      <c r="T289" s="164" t="s">
        <v>197</v>
      </c>
      <c r="U289" s="164">
        <v>1.5</v>
      </c>
      <c r="V289" s="164">
        <f>ROUND(E289*U289,2)</f>
        <v>1.5</v>
      </c>
      <c r="W289" s="164"/>
      <c r="X289" s="164" t="s">
        <v>218</v>
      </c>
      <c r="Y289" s="164" t="s">
        <v>199</v>
      </c>
      <c r="Z289" s="166"/>
      <c r="AA289" s="166"/>
      <c r="AB289" s="166"/>
      <c r="AC289" s="166"/>
      <c r="AD289" s="166"/>
      <c r="AE289" s="166"/>
      <c r="AF289" s="166"/>
      <c r="AG289" s="166" t="s">
        <v>219</v>
      </c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</row>
    <row r="290" spans="1:60" ht="12.4" customHeight="1" outlineLevel="2">
      <c r="A290" s="167"/>
      <c r="B290" s="168"/>
      <c r="C290" s="238" t="s">
        <v>573</v>
      </c>
      <c r="D290" s="238"/>
      <c r="E290" s="238"/>
      <c r="F290" s="238"/>
      <c r="G290" s="238"/>
      <c r="H290" s="164"/>
      <c r="I290" s="164"/>
      <c r="J290" s="164"/>
      <c r="K290" s="164"/>
      <c r="L290" s="164"/>
      <c r="M290" s="164"/>
      <c r="N290" s="165"/>
      <c r="O290" s="165"/>
      <c r="P290" s="165"/>
      <c r="Q290" s="165"/>
      <c r="R290" s="164"/>
      <c r="S290" s="164"/>
      <c r="T290" s="164"/>
      <c r="U290" s="164"/>
      <c r="V290" s="164"/>
      <c r="W290" s="164"/>
      <c r="X290" s="164"/>
      <c r="Y290" s="164"/>
      <c r="Z290" s="166"/>
      <c r="AA290" s="166"/>
      <c r="AB290" s="166"/>
      <c r="AC290" s="166"/>
      <c r="AD290" s="166"/>
      <c r="AE290" s="166"/>
      <c r="AF290" s="166"/>
      <c r="AG290" s="166" t="s">
        <v>202</v>
      </c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</row>
    <row r="291" spans="1:60" ht="12.75" outlineLevel="2">
      <c r="A291" s="167"/>
      <c r="B291" s="168"/>
      <c r="C291" s="185" t="s">
        <v>589</v>
      </c>
      <c r="D291" s="186"/>
      <c r="E291" s="187">
        <v>1</v>
      </c>
      <c r="F291" s="164"/>
      <c r="G291" s="164"/>
      <c r="H291" s="164"/>
      <c r="I291" s="164"/>
      <c r="J291" s="164"/>
      <c r="K291" s="164"/>
      <c r="L291" s="164"/>
      <c r="M291" s="164"/>
      <c r="N291" s="165"/>
      <c r="O291" s="165"/>
      <c r="P291" s="165"/>
      <c r="Q291" s="165"/>
      <c r="R291" s="164"/>
      <c r="S291" s="164"/>
      <c r="T291" s="164"/>
      <c r="U291" s="164"/>
      <c r="V291" s="164"/>
      <c r="W291" s="164"/>
      <c r="X291" s="164"/>
      <c r="Y291" s="164"/>
      <c r="Z291" s="166"/>
      <c r="AA291" s="166"/>
      <c r="AB291" s="166"/>
      <c r="AC291" s="166"/>
      <c r="AD291" s="166"/>
      <c r="AE291" s="166"/>
      <c r="AF291" s="166"/>
      <c r="AG291" s="166" t="s">
        <v>228</v>
      </c>
      <c r="AH291" s="166">
        <v>0</v>
      </c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</row>
    <row r="292" spans="1:60" ht="22.5" outlineLevel="1">
      <c r="A292" s="170">
        <v>132</v>
      </c>
      <c r="B292" s="171" t="s">
        <v>590</v>
      </c>
      <c r="C292" s="172" t="s">
        <v>591</v>
      </c>
      <c r="D292" s="173" t="s">
        <v>265</v>
      </c>
      <c r="E292" s="174">
        <v>0.08936000000000001</v>
      </c>
      <c r="F292" s="175"/>
      <c r="G292" s="176">
        <f>ROUND(E292*F292,2)</f>
        <v>0</v>
      </c>
      <c r="H292" s="163">
        <v>0</v>
      </c>
      <c r="I292" s="164">
        <f>ROUND(E292*H292,2)</f>
        <v>0</v>
      </c>
      <c r="J292" s="163">
        <v>947</v>
      </c>
      <c r="K292" s="164">
        <f>ROUND(E292*J292,2)</f>
        <v>84.62</v>
      </c>
      <c r="L292" s="164">
        <v>21</v>
      </c>
      <c r="M292" s="164">
        <f>G292*(1+L292/100)</f>
        <v>0</v>
      </c>
      <c r="N292" s="165">
        <v>0</v>
      </c>
      <c r="O292" s="165">
        <f>ROUND(E292*N292,2)</f>
        <v>0</v>
      </c>
      <c r="P292" s="165">
        <v>0</v>
      </c>
      <c r="Q292" s="165">
        <f>ROUND(E292*P292,2)</f>
        <v>0</v>
      </c>
      <c r="R292" s="164"/>
      <c r="S292" s="164" t="s">
        <v>196</v>
      </c>
      <c r="T292" s="164" t="s">
        <v>196</v>
      </c>
      <c r="U292" s="164">
        <v>1.667</v>
      </c>
      <c r="V292" s="164">
        <f>ROUND(E292*U292,2)</f>
        <v>0.15</v>
      </c>
      <c r="W292" s="164"/>
      <c r="X292" s="164" t="s">
        <v>218</v>
      </c>
      <c r="Y292" s="164" t="s">
        <v>199</v>
      </c>
      <c r="Z292" s="166"/>
      <c r="AA292" s="166"/>
      <c r="AB292" s="166"/>
      <c r="AC292" s="166"/>
      <c r="AD292" s="166"/>
      <c r="AE292" s="166"/>
      <c r="AF292" s="166"/>
      <c r="AG292" s="166" t="s">
        <v>342</v>
      </c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</row>
    <row r="293" spans="1:33" ht="12.75">
      <c r="A293" s="147" t="s">
        <v>191</v>
      </c>
      <c r="B293" s="148" t="s">
        <v>154</v>
      </c>
      <c r="C293" s="149" t="s">
        <v>155</v>
      </c>
      <c r="D293" s="150"/>
      <c r="E293" s="151"/>
      <c r="F293" s="152"/>
      <c r="G293" s="153">
        <f>SUMIF(AG294:AG297,"&lt;&gt;NOR",G294:G297)</f>
        <v>0</v>
      </c>
      <c r="H293" s="154"/>
      <c r="I293" s="154">
        <f>SUM(I294:I297)</f>
        <v>0</v>
      </c>
      <c r="J293" s="154"/>
      <c r="K293" s="154">
        <f>SUM(K294:K297)</f>
        <v>7707.31</v>
      </c>
      <c r="L293" s="154"/>
      <c r="M293" s="154">
        <f>SUM(M294:M297)</f>
        <v>0</v>
      </c>
      <c r="N293" s="155"/>
      <c r="O293" s="155">
        <f>SUM(O294:O297)</f>
        <v>0</v>
      </c>
      <c r="P293" s="155"/>
      <c r="Q293" s="155">
        <f>SUM(Q294:Q297)</f>
        <v>0</v>
      </c>
      <c r="R293" s="154"/>
      <c r="S293" s="154"/>
      <c r="T293" s="154"/>
      <c r="U293" s="154"/>
      <c r="V293" s="154">
        <f>SUM(V294:V297)</f>
        <v>0.28</v>
      </c>
      <c r="W293" s="154"/>
      <c r="X293" s="154"/>
      <c r="Y293" s="154"/>
      <c r="AG293" s="1" t="s">
        <v>192</v>
      </c>
    </row>
    <row r="294" spans="1:60" ht="33.75" outlineLevel="1">
      <c r="A294" s="170">
        <v>133</v>
      </c>
      <c r="B294" s="171" t="s">
        <v>592</v>
      </c>
      <c r="C294" s="172" t="s">
        <v>593</v>
      </c>
      <c r="D294" s="173" t="s">
        <v>265</v>
      </c>
      <c r="E294" s="174">
        <v>2.5308900000000003</v>
      </c>
      <c r="F294" s="175"/>
      <c r="G294" s="176">
        <f>ROUND(E294*F294,2)</f>
        <v>0</v>
      </c>
      <c r="H294" s="163">
        <v>0</v>
      </c>
      <c r="I294" s="164">
        <f>ROUND(E294*H294,2)</f>
        <v>0</v>
      </c>
      <c r="J294" s="163">
        <v>48.3</v>
      </c>
      <c r="K294" s="164">
        <f>ROUND(E294*J294,2)</f>
        <v>122.24</v>
      </c>
      <c r="L294" s="164">
        <v>21</v>
      </c>
      <c r="M294" s="164">
        <f>G294*(1+L294/100)</f>
        <v>0</v>
      </c>
      <c r="N294" s="165">
        <v>0</v>
      </c>
      <c r="O294" s="165">
        <f>ROUND(E294*N294,2)</f>
        <v>0</v>
      </c>
      <c r="P294" s="165">
        <v>0</v>
      </c>
      <c r="Q294" s="165">
        <f>ROUND(E294*P294,2)</f>
        <v>0</v>
      </c>
      <c r="R294" s="164"/>
      <c r="S294" s="164" t="s">
        <v>196</v>
      </c>
      <c r="T294" s="164" t="s">
        <v>196</v>
      </c>
      <c r="U294" s="164">
        <v>0.01</v>
      </c>
      <c r="V294" s="164">
        <f>ROUND(E294*U294,2)</f>
        <v>0.03</v>
      </c>
      <c r="W294" s="164"/>
      <c r="X294" s="164" t="s">
        <v>218</v>
      </c>
      <c r="Y294" s="164" t="s">
        <v>199</v>
      </c>
      <c r="Z294" s="166"/>
      <c r="AA294" s="166"/>
      <c r="AB294" s="166"/>
      <c r="AC294" s="166"/>
      <c r="AD294" s="166"/>
      <c r="AE294" s="166"/>
      <c r="AF294" s="166"/>
      <c r="AG294" s="166" t="s">
        <v>594</v>
      </c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</row>
    <row r="295" spans="1:60" ht="12.75" outlineLevel="1">
      <c r="A295" s="170">
        <v>134</v>
      </c>
      <c r="B295" s="171" t="s">
        <v>595</v>
      </c>
      <c r="C295" s="172" t="s">
        <v>596</v>
      </c>
      <c r="D295" s="173" t="s">
        <v>265</v>
      </c>
      <c r="E295" s="174">
        <v>2.5308900000000003</v>
      </c>
      <c r="F295" s="175"/>
      <c r="G295" s="176">
        <f>ROUND(E295*F295,2)</f>
        <v>0</v>
      </c>
      <c r="H295" s="163">
        <v>0</v>
      </c>
      <c r="I295" s="164">
        <f>ROUND(E295*H295,2)</f>
        <v>0</v>
      </c>
      <c r="J295" s="163">
        <v>147</v>
      </c>
      <c r="K295" s="164">
        <f>ROUND(E295*J295,2)</f>
        <v>372.04</v>
      </c>
      <c r="L295" s="164">
        <v>21</v>
      </c>
      <c r="M295" s="164">
        <f>G295*(1+L295/100)</f>
        <v>0</v>
      </c>
      <c r="N295" s="165">
        <v>0</v>
      </c>
      <c r="O295" s="165">
        <f>ROUND(E295*N295,2)</f>
        <v>0</v>
      </c>
      <c r="P295" s="165">
        <v>0</v>
      </c>
      <c r="Q295" s="165">
        <f>ROUND(E295*P295,2)</f>
        <v>0</v>
      </c>
      <c r="R295" s="164"/>
      <c r="S295" s="164" t="s">
        <v>196</v>
      </c>
      <c r="T295" s="164" t="s">
        <v>196</v>
      </c>
      <c r="U295" s="164">
        <v>0.099</v>
      </c>
      <c r="V295" s="164">
        <f>ROUND(E295*U295,2)</f>
        <v>0.25</v>
      </c>
      <c r="W295" s="164"/>
      <c r="X295" s="164" t="s">
        <v>218</v>
      </c>
      <c r="Y295" s="164" t="s">
        <v>199</v>
      </c>
      <c r="Z295" s="166"/>
      <c r="AA295" s="166"/>
      <c r="AB295" s="166"/>
      <c r="AC295" s="166"/>
      <c r="AD295" s="166"/>
      <c r="AE295" s="166"/>
      <c r="AF295" s="166"/>
      <c r="AG295" s="166" t="s">
        <v>594</v>
      </c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</row>
    <row r="296" spans="1:60" ht="22.5" outlineLevel="1">
      <c r="A296" s="170">
        <v>135</v>
      </c>
      <c r="B296" s="171" t="s">
        <v>597</v>
      </c>
      <c r="C296" s="172" t="s">
        <v>598</v>
      </c>
      <c r="D296" s="173" t="s">
        <v>265</v>
      </c>
      <c r="E296" s="174">
        <v>2.5308900000000003</v>
      </c>
      <c r="F296" s="175"/>
      <c r="G296" s="176">
        <f>ROUND(E296*F296,2)</f>
        <v>0</v>
      </c>
      <c r="H296" s="163">
        <v>0</v>
      </c>
      <c r="I296" s="164">
        <f>ROUND(E296*H296,2)</f>
        <v>0</v>
      </c>
      <c r="J296" s="163">
        <v>25</v>
      </c>
      <c r="K296" s="164">
        <f>ROUND(E296*J296,2)</f>
        <v>63.27</v>
      </c>
      <c r="L296" s="164">
        <v>21</v>
      </c>
      <c r="M296" s="164">
        <f>G296*(1+L296/100)</f>
        <v>0</v>
      </c>
      <c r="N296" s="165">
        <v>0</v>
      </c>
      <c r="O296" s="165">
        <f>ROUND(E296*N296,2)</f>
        <v>0</v>
      </c>
      <c r="P296" s="165">
        <v>0</v>
      </c>
      <c r="Q296" s="165">
        <f>ROUND(E296*P296,2)</f>
        <v>0</v>
      </c>
      <c r="R296" s="164"/>
      <c r="S296" s="164" t="s">
        <v>196</v>
      </c>
      <c r="T296" s="164" t="s">
        <v>196</v>
      </c>
      <c r="U296" s="164">
        <v>0</v>
      </c>
      <c r="V296" s="164">
        <f>ROUND(E296*U296,2)</f>
        <v>0</v>
      </c>
      <c r="W296" s="164"/>
      <c r="X296" s="164" t="s">
        <v>218</v>
      </c>
      <c r="Y296" s="164" t="s">
        <v>199</v>
      </c>
      <c r="Z296" s="166"/>
      <c r="AA296" s="166"/>
      <c r="AB296" s="166"/>
      <c r="AC296" s="166"/>
      <c r="AD296" s="166"/>
      <c r="AE296" s="166"/>
      <c r="AF296" s="166"/>
      <c r="AG296" s="166" t="s">
        <v>594</v>
      </c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</row>
    <row r="297" spans="1:60" ht="33.75" outlineLevel="1">
      <c r="A297" s="156">
        <v>136</v>
      </c>
      <c r="B297" s="157" t="s">
        <v>599</v>
      </c>
      <c r="C297" s="158" t="s">
        <v>600</v>
      </c>
      <c r="D297" s="159" t="s">
        <v>265</v>
      </c>
      <c r="E297" s="160">
        <v>2.5308900000000003</v>
      </c>
      <c r="F297" s="161"/>
      <c r="G297" s="162">
        <f>ROUND(E297*F297,2)</f>
        <v>0</v>
      </c>
      <c r="H297" s="163">
        <v>0</v>
      </c>
      <c r="I297" s="164">
        <f>ROUND(E297*H297,2)</f>
        <v>0</v>
      </c>
      <c r="J297" s="163">
        <v>2825</v>
      </c>
      <c r="K297" s="164">
        <f>ROUND(E297*J297,2)</f>
        <v>7149.76</v>
      </c>
      <c r="L297" s="164">
        <v>21</v>
      </c>
      <c r="M297" s="164">
        <f>G297*(1+L297/100)</f>
        <v>0</v>
      </c>
      <c r="N297" s="165">
        <v>0</v>
      </c>
      <c r="O297" s="165">
        <f>ROUND(E297*N297,2)</f>
        <v>0</v>
      </c>
      <c r="P297" s="165">
        <v>0</v>
      </c>
      <c r="Q297" s="165">
        <f>ROUND(E297*P297,2)</f>
        <v>0</v>
      </c>
      <c r="R297" s="164"/>
      <c r="S297" s="164" t="s">
        <v>601</v>
      </c>
      <c r="T297" s="164" t="s">
        <v>601</v>
      </c>
      <c r="U297" s="164">
        <v>0</v>
      </c>
      <c r="V297" s="164">
        <f>ROUND(E297*U297,2)</f>
        <v>0</v>
      </c>
      <c r="W297" s="164"/>
      <c r="X297" s="164" t="s">
        <v>218</v>
      </c>
      <c r="Y297" s="164" t="s">
        <v>199</v>
      </c>
      <c r="Z297" s="166"/>
      <c r="AA297" s="166"/>
      <c r="AB297" s="166"/>
      <c r="AC297" s="166"/>
      <c r="AD297" s="166"/>
      <c r="AE297" s="166"/>
      <c r="AF297" s="166"/>
      <c r="AG297" s="166" t="s">
        <v>594</v>
      </c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</row>
    <row r="298" spans="1:33" ht="12.75">
      <c r="A298" s="130"/>
      <c r="B298" s="134"/>
      <c r="C298" s="177"/>
      <c r="D298" s="136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AE298" s="1">
        <v>15</v>
      </c>
      <c r="AF298" s="1">
        <v>21</v>
      </c>
      <c r="AG298" s="1" t="s">
        <v>177</v>
      </c>
    </row>
    <row r="299" spans="1:33" ht="12.75">
      <c r="A299" s="178"/>
      <c r="B299" s="179" t="s">
        <v>14</v>
      </c>
      <c r="C299" s="180"/>
      <c r="D299" s="181"/>
      <c r="E299" s="182"/>
      <c r="F299" s="182"/>
      <c r="G299" s="183">
        <f>G8+G52+G59+G65+G68+G71+G74+G77+G80+G147+G214+G271+G293</f>
        <v>0</v>
      </c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AE299" s="1">
        <f>SUMIF(L7:L297,AE298,G7:G297)</f>
        <v>0</v>
      </c>
      <c r="AF299" s="1">
        <f>SUMIF(L7:L297,AF298,G7:G297)</f>
        <v>0</v>
      </c>
      <c r="AG299" s="1" t="s">
        <v>211</v>
      </c>
    </row>
    <row r="300" spans="1:25" ht="12.75">
      <c r="A300" s="130"/>
      <c r="B300" s="134"/>
      <c r="C300" s="177"/>
      <c r="D300" s="136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</row>
    <row r="301" spans="1:25" ht="12.75">
      <c r="A301" s="130"/>
      <c r="B301" s="134"/>
      <c r="C301" s="177"/>
      <c r="D301" s="136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</row>
    <row r="302" spans="1:25" ht="12.75">
      <c r="A302" s="233" t="s">
        <v>212</v>
      </c>
      <c r="B302" s="233"/>
      <c r="C302" s="233"/>
      <c r="D302" s="136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</row>
    <row r="303" spans="1:33" ht="12.75">
      <c r="A303" s="234"/>
      <c r="B303" s="234"/>
      <c r="C303" s="234"/>
      <c r="D303" s="234"/>
      <c r="E303" s="234"/>
      <c r="F303" s="234"/>
      <c r="G303" s="234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AG303" s="1" t="s">
        <v>213</v>
      </c>
    </row>
    <row r="304" spans="1:25" ht="12.75">
      <c r="A304" s="234"/>
      <c r="B304" s="234"/>
      <c r="C304" s="234"/>
      <c r="D304" s="234"/>
      <c r="E304" s="234"/>
      <c r="F304" s="234"/>
      <c r="G304" s="234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</row>
    <row r="305" spans="1:25" ht="12.75">
      <c r="A305" s="234"/>
      <c r="B305" s="234"/>
      <c r="C305" s="234"/>
      <c r="D305" s="234"/>
      <c r="E305" s="234"/>
      <c r="F305" s="234"/>
      <c r="G305" s="234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</row>
    <row r="306" spans="1:25" ht="12.75">
      <c r="A306" s="234"/>
      <c r="B306" s="234"/>
      <c r="C306" s="234"/>
      <c r="D306" s="234"/>
      <c r="E306" s="234"/>
      <c r="F306" s="234"/>
      <c r="G306" s="234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</row>
    <row r="307" spans="1:25" ht="12.75">
      <c r="A307" s="234"/>
      <c r="B307" s="234"/>
      <c r="C307" s="234"/>
      <c r="D307" s="234"/>
      <c r="E307" s="234"/>
      <c r="F307" s="234"/>
      <c r="G307" s="234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</row>
    <row r="308" spans="1:25" ht="12.75">
      <c r="A308" s="130"/>
      <c r="B308" s="134"/>
      <c r="C308" s="177"/>
      <c r="D308" s="136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</row>
    <row r="309" spans="3:33" ht="12.75">
      <c r="C309" s="184"/>
      <c r="D309" s="84"/>
      <c r="AG309" s="1" t="s">
        <v>214</v>
      </c>
    </row>
    <row r="310" ht="12.75">
      <c r="D310" s="84"/>
    </row>
    <row r="311" ht="12.75">
      <c r="D311" s="84"/>
    </row>
    <row r="312" ht="12.75">
      <c r="D312" s="84"/>
    </row>
    <row r="313" ht="12.75">
      <c r="D313" s="84"/>
    </row>
    <row r="314" ht="12.75">
      <c r="D314" s="84"/>
    </row>
    <row r="315" ht="12.75">
      <c r="D315" s="84"/>
    </row>
    <row r="316" ht="12.75">
      <c r="D316" s="84"/>
    </row>
    <row r="317" ht="12.75">
      <c r="D317" s="84"/>
    </row>
    <row r="318" ht="12.75">
      <c r="D318" s="84"/>
    </row>
    <row r="319" ht="12.75">
      <c r="D319" s="84"/>
    </row>
    <row r="320" ht="12.75">
      <c r="D320" s="84"/>
    </row>
    <row r="321" ht="12.75">
      <c r="D321" s="84"/>
    </row>
    <row r="322" ht="12.75">
      <c r="D322" s="84"/>
    </row>
    <row r="323" ht="12.75">
      <c r="D323" s="84"/>
    </row>
    <row r="324" ht="12.75">
      <c r="D324" s="84"/>
    </row>
    <row r="325" ht="12.75">
      <c r="D325" s="84"/>
    </row>
    <row r="326" ht="12.75">
      <c r="D326" s="84"/>
    </row>
    <row r="327" ht="12.75">
      <c r="D327" s="84"/>
    </row>
    <row r="328" ht="12.75">
      <c r="D328" s="84"/>
    </row>
    <row r="329" ht="12.75">
      <c r="D329" s="84"/>
    </row>
    <row r="330" ht="12.75">
      <c r="D330" s="84"/>
    </row>
    <row r="331" ht="12.75">
      <c r="D331" s="84"/>
    </row>
    <row r="332" ht="12.75">
      <c r="D332" s="84"/>
    </row>
    <row r="333" ht="12.75">
      <c r="D333" s="84"/>
    </row>
    <row r="334" ht="12.75">
      <c r="D334" s="84"/>
    </row>
    <row r="335" ht="12.75">
      <c r="D335" s="84"/>
    </row>
    <row r="336" ht="12.75">
      <c r="D336" s="84"/>
    </row>
    <row r="337" ht="12.75">
      <c r="D337" s="84"/>
    </row>
    <row r="338" ht="12.75">
      <c r="D338" s="84"/>
    </row>
    <row r="339" ht="12.75">
      <c r="D339" s="84"/>
    </row>
    <row r="340" ht="12.75">
      <c r="D340" s="84"/>
    </row>
    <row r="341" ht="12.75">
      <c r="D341" s="84"/>
    </row>
    <row r="342" ht="12.75">
      <c r="D342" s="84"/>
    </row>
    <row r="343" ht="12.75">
      <c r="D343" s="84"/>
    </row>
    <row r="344" ht="12.75">
      <c r="D344" s="84"/>
    </row>
    <row r="345" ht="12.75">
      <c r="D345" s="84"/>
    </row>
    <row r="346" ht="12.75">
      <c r="D346" s="84"/>
    </row>
    <row r="347" ht="12.75">
      <c r="D347" s="84"/>
    </row>
    <row r="348" ht="12.75">
      <c r="D348" s="84"/>
    </row>
    <row r="349" ht="12.75">
      <c r="D349" s="84"/>
    </row>
    <row r="350" ht="12.75">
      <c r="D350" s="84"/>
    </row>
    <row r="351" ht="12.75">
      <c r="D351" s="84"/>
    </row>
    <row r="352" ht="12.75">
      <c r="D352" s="84"/>
    </row>
    <row r="353" ht="12.75">
      <c r="D353" s="84"/>
    </row>
    <row r="354" ht="12.75">
      <c r="D354" s="84"/>
    </row>
    <row r="355" ht="12.75">
      <c r="D355" s="84"/>
    </row>
    <row r="356" ht="12.75">
      <c r="D356" s="84"/>
    </row>
    <row r="357" ht="12.75">
      <c r="D357" s="84"/>
    </row>
    <row r="358" ht="12.75">
      <c r="D358" s="84"/>
    </row>
    <row r="359" ht="12.75">
      <c r="D359" s="84"/>
    </row>
    <row r="360" ht="12.75">
      <c r="D360" s="84"/>
    </row>
    <row r="361" ht="12.75">
      <c r="D361" s="84"/>
    </row>
    <row r="362" ht="12.75">
      <c r="D362" s="84"/>
    </row>
    <row r="363" ht="12.75">
      <c r="D363" s="84"/>
    </row>
    <row r="364" ht="12.75">
      <c r="D364" s="84"/>
    </row>
    <row r="365" ht="12.75">
      <c r="D365" s="84"/>
    </row>
    <row r="366" ht="12.75">
      <c r="D366" s="84"/>
    </row>
    <row r="367" ht="12.75">
      <c r="D367" s="84"/>
    </row>
    <row r="368" ht="12.75">
      <c r="D368" s="84"/>
    </row>
    <row r="369" ht="12.75">
      <c r="D369" s="84"/>
    </row>
    <row r="370" ht="12.75">
      <c r="D370" s="84"/>
    </row>
    <row r="371" ht="12.75">
      <c r="D371" s="84"/>
    </row>
    <row r="372" ht="12.75">
      <c r="D372" s="84"/>
    </row>
    <row r="373" ht="12.75">
      <c r="D373" s="84"/>
    </row>
    <row r="374" ht="12.75">
      <c r="D374" s="84"/>
    </row>
    <row r="375" ht="12.75">
      <c r="D375" s="84"/>
    </row>
    <row r="376" ht="12.75">
      <c r="D376" s="84"/>
    </row>
    <row r="377" ht="12.75">
      <c r="D377" s="84"/>
    </row>
    <row r="378" ht="12.75">
      <c r="D378" s="84"/>
    </row>
    <row r="379" ht="12.75">
      <c r="D379" s="84"/>
    </row>
    <row r="380" ht="12.75">
      <c r="D380" s="84"/>
    </row>
    <row r="381" ht="12.75">
      <c r="D381" s="84"/>
    </row>
    <row r="382" ht="12.75">
      <c r="D382" s="84"/>
    </row>
    <row r="383" ht="12.75">
      <c r="D383" s="84"/>
    </row>
    <row r="384" ht="12.75">
      <c r="D384" s="84"/>
    </row>
    <row r="385" ht="12.75">
      <c r="D385" s="84"/>
    </row>
    <row r="386" ht="12.75">
      <c r="D386" s="84"/>
    </row>
    <row r="387" ht="12.75">
      <c r="D387" s="84"/>
    </row>
    <row r="388" ht="12.75">
      <c r="D388" s="84"/>
    </row>
    <row r="389" ht="12.75">
      <c r="D389" s="84"/>
    </row>
    <row r="390" ht="12.75">
      <c r="D390" s="84"/>
    </row>
    <row r="391" ht="12.75">
      <c r="D391" s="84"/>
    </row>
    <row r="392" ht="12.75">
      <c r="D392" s="84"/>
    </row>
    <row r="393" ht="12.75">
      <c r="D393" s="84"/>
    </row>
    <row r="394" ht="12.75">
      <c r="D394" s="84"/>
    </row>
    <row r="395" ht="12.75">
      <c r="D395" s="84"/>
    </row>
    <row r="396" ht="12.75">
      <c r="D396" s="84"/>
    </row>
    <row r="397" ht="12.75">
      <c r="D397" s="84"/>
    </row>
    <row r="398" ht="12.75">
      <c r="D398" s="84"/>
    </row>
    <row r="399" ht="12.75">
      <c r="D399" s="84"/>
    </row>
    <row r="400" ht="12.75">
      <c r="D400" s="84"/>
    </row>
    <row r="401" ht="12.75">
      <c r="D401" s="84"/>
    </row>
    <row r="402" ht="12.75">
      <c r="D402" s="84"/>
    </row>
    <row r="403" ht="12.75">
      <c r="D403" s="84"/>
    </row>
    <row r="404" ht="12.75">
      <c r="D404" s="84"/>
    </row>
    <row r="405" ht="12.75">
      <c r="D405" s="84"/>
    </row>
    <row r="406" ht="12.75">
      <c r="D406" s="84"/>
    </row>
    <row r="407" ht="12.75">
      <c r="D407" s="84"/>
    </row>
    <row r="408" ht="12.75">
      <c r="D408" s="84"/>
    </row>
    <row r="409" ht="12.75">
      <c r="D409" s="84"/>
    </row>
    <row r="410" ht="12.75">
      <c r="D410" s="84"/>
    </row>
    <row r="411" ht="12.75">
      <c r="D411" s="84"/>
    </row>
    <row r="412" ht="12.75">
      <c r="D412" s="84"/>
    </row>
    <row r="413" ht="12.75">
      <c r="D413" s="84"/>
    </row>
    <row r="414" ht="12.75">
      <c r="D414" s="84"/>
    </row>
    <row r="415" ht="12.75">
      <c r="D415" s="84"/>
    </row>
    <row r="416" ht="12.75">
      <c r="D416" s="84"/>
    </row>
    <row r="417" ht="12.75">
      <c r="D417" s="84"/>
    </row>
    <row r="418" ht="12.75">
      <c r="D418" s="84"/>
    </row>
    <row r="419" ht="12.75">
      <c r="D419" s="84"/>
    </row>
    <row r="420" ht="12.75">
      <c r="D420" s="84"/>
    </row>
    <row r="421" ht="12.75">
      <c r="D421" s="84"/>
    </row>
    <row r="422" ht="12.75">
      <c r="D422" s="84"/>
    </row>
    <row r="423" ht="12.75">
      <c r="D423" s="84"/>
    </row>
    <row r="424" ht="12.75">
      <c r="D424" s="84"/>
    </row>
    <row r="425" ht="12.75">
      <c r="D425" s="84"/>
    </row>
    <row r="426" ht="12.75">
      <c r="D426" s="84"/>
    </row>
    <row r="427" ht="12.75">
      <c r="D427" s="84"/>
    </row>
    <row r="428" ht="12.75">
      <c r="D428" s="84"/>
    </row>
    <row r="429" ht="12.75">
      <c r="D429" s="84"/>
    </row>
    <row r="430" ht="12.75">
      <c r="D430" s="84"/>
    </row>
    <row r="431" ht="12.75">
      <c r="D431" s="84"/>
    </row>
    <row r="432" ht="12.75">
      <c r="D432" s="84"/>
    </row>
    <row r="433" ht="12.75">
      <c r="D433" s="84"/>
    </row>
    <row r="434" ht="12.75">
      <c r="D434" s="84"/>
    </row>
    <row r="435" ht="12.75">
      <c r="D435" s="84"/>
    </row>
    <row r="436" ht="12.75">
      <c r="D436" s="84"/>
    </row>
    <row r="437" ht="12.75">
      <c r="D437" s="84"/>
    </row>
  </sheetData>
  <sheetProtection algorithmName="SHA-512" hashValue="y7kNs4KdJocDZbZ3pa0qbWpuVtVD/Cwn/Wi1e8YPHqEVIfySd5HIkT3LuJvmxT48vIBDWUhHL1A6twng6Ked1g==" saltValue="10ZIX6P8ONe3bldrHV0puA==" spinCount="100000" sheet="1" objects="1" scenarios="1"/>
  <mergeCells count="49">
    <mergeCell ref="C276:G276"/>
    <mergeCell ref="C277:G277"/>
    <mergeCell ref="A303:G307"/>
    <mergeCell ref="C280:G280"/>
    <mergeCell ref="C281:G281"/>
    <mergeCell ref="C284:G284"/>
    <mergeCell ref="C285:G285"/>
    <mergeCell ref="C290:G290"/>
    <mergeCell ref="A302:C302"/>
    <mergeCell ref="C206:G206"/>
    <mergeCell ref="C208:G208"/>
    <mergeCell ref="C211:G211"/>
    <mergeCell ref="C273:G273"/>
    <mergeCell ref="C274:G274"/>
    <mergeCell ref="C167:G167"/>
    <mergeCell ref="C168:G168"/>
    <mergeCell ref="C171:G171"/>
    <mergeCell ref="C174:G174"/>
    <mergeCell ref="C191:G191"/>
    <mergeCell ref="C142:G142"/>
    <mergeCell ref="C157:G157"/>
    <mergeCell ref="C158:G158"/>
    <mergeCell ref="C162:G162"/>
    <mergeCell ref="C163:G163"/>
    <mergeCell ref="C122:G122"/>
    <mergeCell ref="C123:G123"/>
    <mergeCell ref="C130:G130"/>
    <mergeCell ref="C134:G134"/>
    <mergeCell ref="C141:G141"/>
    <mergeCell ref="C109:G109"/>
    <mergeCell ref="C112:G112"/>
    <mergeCell ref="C113:G113"/>
    <mergeCell ref="C116:G116"/>
    <mergeCell ref="C117:G117"/>
    <mergeCell ref="C94:G94"/>
    <mergeCell ref="C96:G96"/>
    <mergeCell ref="C100:G100"/>
    <mergeCell ref="C103:G103"/>
    <mergeCell ref="C106:G106"/>
    <mergeCell ref="C33:G33"/>
    <mergeCell ref="C54:G54"/>
    <mergeCell ref="C67:G67"/>
    <mergeCell ref="C76:G76"/>
    <mergeCell ref="C79:G79"/>
    <mergeCell ref="A1:G1"/>
    <mergeCell ref="C2:G2"/>
    <mergeCell ref="C3:G3"/>
    <mergeCell ref="C4:G4"/>
    <mergeCell ref="C30:G30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256"/>
  <sheetViews>
    <sheetView showGridLines="0" workbookViewId="0" topLeftCell="A1">
      <pane ySplit="7" topLeftCell="A92" activePane="bottomLeft" state="frozen"/>
      <selection pane="bottomLeft" activeCell="E11" sqref="E11"/>
    </sheetView>
  </sheetViews>
  <sheetFormatPr defaultColWidth="8.7109375" defaultRowHeight="12.75" outlineLevelRow="3"/>
  <cols>
    <col min="1" max="1" width="3.421875" style="1" customWidth="1"/>
    <col min="2" max="2" width="12.57421875" style="137" customWidth="1"/>
    <col min="3" max="3" width="38.28125" style="137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8.7109375" style="1" hidden="1" customWidth="1"/>
    <col min="26" max="28" width="8.7109375" style="1" customWidth="1"/>
    <col min="29" max="29" width="8.7109375" style="1" hidden="1" customWidth="1"/>
    <col min="30" max="30" width="8.7109375" style="1" customWidth="1"/>
    <col min="31" max="41" width="8.7109375" style="1" hidden="1" customWidth="1"/>
    <col min="42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5" t="s">
        <v>157</v>
      </c>
      <c r="B1" s="235"/>
      <c r="C1" s="235"/>
      <c r="D1" s="235"/>
      <c r="E1" s="235"/>
      <c r="F1" s="235"/>
      <c r="G1" s="235"/>
      <c r="AG1" s="1" t="s">
        <v>161</v>
      </c>
    </row>
    <row r="2" spans="1:33" ht="24.95" customHeight="1">
      <c r="A2" s="132" t="s">
        <v>158</v>
      </c>
      <c r="B2" s="133" t="s">
        <v>162</v>
      </c>
      <c r="C2" s="236" t="s">
        <v>6</v>
      </c>
      <c r="D2" s="236"/>
      <c r="E2" s="236"/>
      <c r="F2" s="236"/>
      <c r="G2" s="236"/>
      <c r="AG2" s="1" t="s">
        <v>163</v>
      </c>
    </row>
    <row r="3" spans="1:33" ht="24.95" customHeight="1">
      <c r="A3" s="132" t="s">
        <v>159</v>
      </c>
      <c r="B3" s="133" t="s">
        <v>45</v>
      </c>
      <c r="C3" s="236" t="s">
        <v>46</v>
      </c>
      <c r="D3" s="236"/>
      <c r="E3" s="236"/>
      <c r="F3" s="236"/>
      <c r="G3" s="236"/>
      <c r="AC3" s="137" t="s">
        <v>163</v>
      </c>
      <c r="AG3" s="1" t="s">
        <v>165</v>
      </c>
    </row>
    <row r="4" spans="1:33" ht="24.95" customHeight="1">
      <c r="A4" s="138" t="s">
        <v>160</v>
      </c>
      <c r="B4" s="139" t="s">
        <v>49</v>
      </c>
      <c r="C4" s="237" t="s">
        <v>50</v>
      </c>
      <c r="D4" s="237"/>
      <c r="E4" s="237"/>
      <c r="F4" s="237"/>
      <c r="G4" s="237"/>
      <c r="AG4" s="1" t="s">
        <v>166</v>
      </c>
    </row>
    <row r="5" ht="12.75">
      <c r="D5" s="84"/>
    </row>
    <row r="6" spans="1:25" ht="38.25">
      <c r="A6" s="140" t="s">
        <v>167</v>
      </c>
      <c r="B6" s="141" t="s">
        <v>168</v>
      </c>
      <c r="C6" s="141" t="s">
        <v>169</v>
      </c>
      <c r="D6" s="142" t="s">
        <v>170</v>
      </c>
      <c r="E6" s="140" t="s">
        <v>171</v>
      </c>
      <c r="F6" s="143" t="s">
        <v>172</v>
      </c>
      <c r="G6" s="140" t="s">
        <v>14</v>
      </c>
      <c r="H6" s="144" t="s">
        <v>173</v>
      </c>
      <c r="I6" s="144" t="s">
        <v>174</v>
      </c>
      <c r="J6" s="144" t="s">
        <v>175</v>
      </c>
      <c r="K6" s="144" t="s">
        <v>176</v>
      </c>
      <c r="L6" s="144" t="s">
        <v>177</v>
      </c>
      <c r="M6" s="144" t="s">
        <v>178</v>
      </c>
      <c r="N6" s="144" t="s">
        <v>179</v>
      </c>
      <c r="O6" s="144" t="s">
        <v>180</v>
      </c>
      <c r="P6" s="144" t="s">
        <v>181</v>
      </c>
      <c r="Q6" s="144" t="s">
        <v>182</v>
      </c>
      <c r="R6" s="144" t="s">
        <v>183</v>
      </c>
      <c r="S6" s="144" t="s">
        <v>184</v>
      </c>
      <c r="T6" s="144" t="s">
        <v>185</v>
      </c>
      <c r="U6" s="144" t="s">
        <v>186</v>
      </c>
      <c r="V6" s="144" t="s">
        <v>187</v>
      </c>
      <c r="W6" s="144" t="s">
        <v>188</v>
      </c>
      <c r="X6" s="144" t="s">
        <v>189</v>
      </c>
      <c r="Y6" s="144" t="s">
        <v>190</v>
      </c>
    </row>
    <row r="7" spans="1:25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  <c r="Y7" s="146"/>
    </row>
    <row r="8" spans="1:33" ht="12.75">
      <c r="A8" s="147" t="s">
        <v>191</v>
      </c>
      <c r="B8" s="148" t="s">
        <v>104</v>
      </c>
      <c r="C8" s="149" t="s">
        <v>105</v>
      </c>
      <c r="D8" s="150"/>
      <c r="E8" s="151"/>
      <c r="F8" s="152"/>
      <c r="G8" s="153">
        <f>SUMIF(AG9:AG14,"&lt;&gt;NOR",G9:G14)</f>
        <v>0</v>
      </c>
      <c r="H8" s="154"/>
      <c r="I8" s="154">
        <f>SUM(I9:I14)</f>
        <v>396.07</v>
      </c>
      <c r="J8" s="154"/>
      <c r="K8" s="154">
        <f>SUM(K9:K14)</f>
        <v>1693.13</v>
      </c>
      <c r="L8" s="154"/>
      <c r="M8" s="154">
        <f>SUM(M9:M14)</f>
        <v>0</v>
      </c>
      <c r="N8" s="155"/>
      <c r="O8" s="155">
        <f>SUM(O9:O14)</f>
        <v>0</v>
      </c>
      <c r="P8" s="155"/>
      <c r="Q8" s="155">
        <f>SUM(Q9:Q14)</f>
        <v>0.08</v>
      </c>
      <c r="R8" s="154"/>
      <c r="S8" s="154"/>
      <c r="T8" s="154"/>
      <c r="U8" s="154"/>
      <c r="V8" s="154">
        <f>SUM(V9:V14)</f>
        <v>3.33</v>
      </c>
      <c r="W8" s="154"/>
      <c r="X8" s="154"/>
      <c r="Y8" s="154"/>
      <c r="AG8" s="1" t="s">
        <v>192</v>
      </c>
    </row>
    <row r="9" spans="1:60" ht="12.75" outlineLevel="1">
      <c r="A9" s="156">
        <v>1</v>
      </c>
      <c r="B9" s="157" t="s">
        <v>602</v>
      </c>
      <c r="C9" s="158" t="s">
        <v>603</v>
      </c>
      <c r="D9" s="159" t="s">
        <v>295</v>
      </c>
      <c r="E9" s="160">
        <v>0.30000000000000004</v>
      </c>
      <c r="F9" s="161"/>
      <c r="G9" s="162">
        <f>ROUND(E9*F9,2)</f>
        <v>0</v>
      </c>
      <c r="H9" s="163">
        <v>1320.24</v>
      </c>
      <c r="I9" s="164">
        <f>ROUND(E9*H9,2)</f>
        <v>396.07</v>
      </c>
      <c r="J9" s="163">
        <v>3319.76</v>
      </c>
      <c r="K9" s="164">
        <f>ROUND(E9*J9,2)</f>
        <v>995.93</v>
      </c>
      <c r="L9" s="164">
        <v>21</v>
      </c>
      <c r="M9" s="164">
        <f>G9*(1+L9/100)</f>
        <v>0</v>
      </c>
      <c r="N9" s="165">
        <v>0</v>
      </c>
      <c r="O9" s="165">
        <f>ROUND(E9*N9,2)</f>
        <v>0</v>
      </c>
      <c r="P9" s="165">
        <v>0.05652000000000001</v>
      </c>
      <c r="Q9" s="165">
        <f>ROUND(E9*P9,2)</f>
        <v>0.02</v>
      </c>
      <c r="R9" s="164"/>
      <c r="S9" s="164" t="s">
        <v>196</v>
      </c>
      <c r="T9" s="164" t="s">
        <v>196</v>
      </c>
      <c r="U9" s="164">
        <v>5.5</v>
      </c>
      <c r="V9" s="164">
        <f>ROUND(E9*U9,2)</f>
        <v>1.65</v>
      </c>
      <c r="W9" s="164"/>
      <c r="X9" s="164" t="s">
        <v>218</v>
      </c>
      <c r="Y9" s="164" t="s">
        <v>199</v>
      </c>
      <c r="Z9" s="166"/>
      <c r="AA9" s="166"/>
      <c r="AB9" s="166"/>
      <c r="AC9" s="166"/>
      <c r="AD9" s="166"/>
      <c r="AE9" s="166"/>
      <c r="AF9" s="166"/>
      <c r="AG9" s="166" t="s">
        <v>219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2">
      <c r="A10" s="167"/>
      <c r="B10" s="168"/>
      <c r="C10" s="185" t="s">
        <v>604</v>
      </c>
      <c r="D10" s="186"/>
      <c r="E10" s="187">
        <v>0.30000000000000004</v>
      </c>
      <c r="F10" s="164"/>
      <c r="G10" s="164"/>
      <c r="H10" s="164"/>
      <c r="I10" s="164"/>
      <c r="J10" s="164"/>
      <c r="K10" s="164"/>
      <c r="L10" s="164"/>
      <c r="M10" s="164"/>
      <c r="N10" s="165"/>
      <c r="O10" s="165"/>
      <c r="P10" s="165"/>
      <c r="Q10" s="165"/>
      <c r="R10" s="164"/>
      <c r="S10" s="164"/>
      <c r="T10" s="164"/>
      <c r="U10" s="164"/>
      <c r="V10" s="164"/>
      <c r="W10" s="164"/>
      <c r="X10" s="164"/>
      <c r="Y10" s="164"/>
      <c r="Z10" s="166"/>
      <c r="AA10" s="166"/>
      <c r="AB10" s="166"/>
      <c r="AC10" s="166"/>
      <c r="AD10" s="166"/>
      <c r="AE10" s="166"/>
      <c r="AF10" s="166"/>
      <c r="AG10" s="166" t="s">
        <v>228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56.25" outlineLevel="1">
      <c r="A11" s="156">
        <v>2</v>
      </c>
      <c r="B11" s="157" t="s">
        <v>605</v>
      </c>
      <c r="C11" s="158" t="s">
        <v>606</v>
      </c>
      <c r="D11" s="159" t="s">
        <v>275</v>
      </c>
      <c r="E11" s="160">
        <v>7</v>
      </c>
      <c r="F11" s="161"/>
      <c r="G11" s="162">
        <f>ROUND(E11*F11,2)</f>
        <v>0</v>
      </c>
      <c r="H11" s="163">
        <v>0</v>
      </c>
      <c r="I11" s="164">
        <f>ROUND(E11*H11,2)</f>
        <v>0</v>
      </c>
      <c r="J11" s="163">
        <v>99.6</v>
      </c>
      <c r="K11" s="164">
        <f>ROUND(E11*J11,2)</f>
        <v>697.2</v>
      </c>
      <c r="L11" s="164">
        <v>21</v>
      </c>
      <c r="M11" s="164">
        <f>G11*(1+L11/100)</f>
        <v>0</v>
      </c>
      <c r="N11" s="165">
        <v>0</v>
      </c>
      <c r="O11" s="165">
        <f>ROUND(E11*N11,2)</f>
        <v>0</v>
      </c>
      <c r="P11" s="165">
        <v>0.008</v>
      </c>
      <c r="Q11" s="165">
        <f>ROUND(E11*P11,2)</f>
        <v>0.06</v>
      </c>
      <c r="R11" s="164"/>
      <c r="S11" s="164" t="s">
        <v>196</v>
      </c>
      <c r="T11" s="164" t="s">
        <v>607</v>
      </c>
      <c r="U11" s="164">
        <v>0.24</v>
      </c>
      <c r="V11" s="164">
        <f>ROUND(E11*U11,2)</f>
        <v>1.68</v>
      </c>
      <c r="W11" s="164"/>
      <c r="X11" s="164" t="s">
        <v>218</v>
      </c>
      <c r="Y11" s="164" t="s">
        <v>199</v>
      </c>
      <c r="Z11" s="166"/>
      <c r="AA11" s="166"/>
      <c r="AB11" s="166"/>
      <c r="AC11" s="166"/>
      <c r="AD11" s="166"/>
      <c r="AE11" s="166"/>
      <c r="AF11" s="166"/>
      <c r="AG11" s="166" t="s">
        <v>302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4" customHeight="1" outlineLevel="2">
      <c r="A12" s="167"/>
      <c r="B12" s="168"/>
      <c r="C12" s="238" t="s">
        <v>608</v>
      </c>
      <c r="D12" s="238"/>
      <c r="E12" s="238"/>
      <c r="F12" s="238"/>
      <c r="G12" s="238"/>
      <c r="H12" s="164"/>
      <c r="I12" s="164"/>
      <c r="J12" s="164"/>
      <c r="K12" s="164"/>
      <c r="L12" s="164"/>
      <c r="M12" s="164"/>
      <c r="N12" s="165"/>
      <c r="O12" s="165"/>
      <c r="P12" s="165"/>
      <c r="Q12" s="165"/>
      <c r="R12" s="164"/>
      <c r="S12" s="164"/>
      <c r="T12" s="164"/>
      <c r="U12" s="164"/>
      <c r="V12" s="164"/>
      <c r="W12" s="164"/>
      <c r="X12" s="164"/>
      <c r="Y12" s="164"/>
      <c r="Z12" s="166"/>
      <c r="AA12" s="166"/>
      <c r="AB12" s="166"/>
      <c r="AC12" s="166"/>
      <c r="AD12" s="166"/>
      <c r="AE12" s="166"/>
      <c r="AF12" s="166"/>
      <c r="AG12" s="166" t="s">
        <v>202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2">
      <c r="A13" s="167"/>
      <c r="B13" s="168"/>
      <c r="C13" s="185" t="s">
        <v>609</v>
      </c>
      <c r="D13" s="186"/>
      <c r="E13" s="187"/>
      <c r="F13" s="164"/>
      <c r="G13" s="164"/>
      <c r="H13" s="164"/>
      <c r="I13" s="164"/>
      <c r="J13" s="164"/>
      <c r="K13" s="164"/>
      <c r="L13" s="164"/>
      <c r="M13" s="164"/>
      <c r="N13" s="165"/>
      <c r="O13" s="165"/>
      <c r="P13" s="165"/>
      <c r="Q13" s="165"/>
      <c r="R13" s="164"/>
      <c r="S13" s="164"/>
      <c r="T13" s="164"/>
      <c r="U13" s="164"/>
      <c r="V13" s="164"/>
      <c r="W13" s="164"/>
      <c r="X13" s="164"/>
      <c r="Y13" s="164"/>
      <c r="Z13" s="166"/>
      <c r="AA13" s="166"/>
      <c r="AB13" s="166"/>
      <c r="AC13" s="166"/>
      <c r="AD13" s="166"/>
      <c r="AE13" s="166"/>
      <c r="AF13" s="166"/>
      <c r="AG13" s="166" t="s">
        <v>228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3">
      <c r="A14" s="167"/>
      <c r="B14" s="168"/>
      <c r="C14" s="185" t="s">
        <v>610</v>
      </c>
      <c r="D14" s="186"/>
      <c r="E14" s="187">
        <v>7</v>
      </c>
      <c r="F14" s="164"/>
      <c r="G14" s="164"/>
      <c r="H14" s="164"/>
      <c r="I14" s="164"/>
      <c r="J14" s="164"/>
      <c r="K14" s="164"/>
      <c r="L14" s="164"/>
      <c r="M14" s="164"/>
      <c r="N14" s="165"/>
      <c r="O14" s="165"/>
      <c r="P14" s="165"/>
      <c r="Q14" s="165"/>
      <c r="R14" s="164"/>
      <c r="S14" s="164"/>
      <c r="T14" s="164"/>
      <c r="U14" s="164"/>
      <c r="V14" s="164"/>
      <c r="W14" s="164"/>
      <c r="X14" s="164"/>
      <c r="Y14" s="164"/>
      <c r="Z14" s="166"/>
      <c r="AA14" s="166"/>
      <c r="AB14" s="166"/>
      <c r="AC14" s="166"/>
      <c r="AD14" s="166"/>
      <c r="AE14" s="166"/>
      <c r="AF14" s="166"/>
      <c r="AG14" s="166" t="s">
        <v>228</v>
      </c>
      <c r="AH14" s="166">
        <v>0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33" ht="12.75">
      <c r="A15" s="147" t="s">
        <v>191</v>
      </c>
      <c r="B15" s="148" t="s">
        <v>109</v>
      </c>
      <c r="C15" s="149" t="s">
        <v>110</v>
      </c>
      <c r="D15" s="150"/>
      <c r="E15" s="151"/>
      <c r="F15" s="152"/>
      <c r="G15" s="153">
        <f>SUMIF(AG16:AG26,"&lt;&gt;NOR",G16:G26)</f>
        <v>0</v>
      </c>
      <c r="H15" s="154"/>
      <c r="I15" s="154">
        <f>SUM(I16:I26)</f>
        <v>0</v>
      </c>
      <c r="J15" s="154"/>
      <c r="K15" s="154">
        <f>SUM(K16:K26)</f>
        <v>231.94</v>
      </c>
      <c r="L15" s="154"/>
      <c r="M15" s="154">
        <f>SUM(M16:M26)</f>
        <v>0</v>
      </c>
      <c r="N15" s="155"/>
      <c r="O15" s="155">
        <f>SUM(O16:O26)</f>
        <v>0</v>
      </c>
      <c r="P15" s="155"/>
      <c r="Q15" s="155">
        <f>SUM(Q16:Q26)</f>
        <v>0</v>
      </c>
      <c r="R15" s="154"/>
      <c r="S15" s="154"/>
      <c r="T15" s="154"/>
      <c r="U15" s="154"/>
      <c r="V15" s="154">
        <f>SUM(V16:V26)</f>
        <v>0</v>
      </c>
      <c r="W15" s="154"/>
      <c r="X15" s="154"/>
      <c r="Y15" s="154"/>
      <c r="AG15" s="1" t="s">
        <v>192</v>
      </c>
    </row>
    <row r="16" spans="1:60" ht="33.75" outlineLevel="1">
      <c r="A16" s="156">
        <v>3</v>
      </c>
      <c r="B16" s="157" t="s">
        <v>611</v>
      </c>
      <c r="C16" s="158" t="s">
        <v>612</v>
      </c>
      <c r="D16" s="159" t="s">
        <v>265</v>
      </c>
      <c r="E16" s="160">
        <v>0.07296000000000001</v>
      </c>
      <c r="F16" s="161"/>
      <c r="G16" s="162">
        <f>ROUND(E16*F16,2)</f>
        <v>0</v>
      </c>
      <c r="H16" s="163">
        <v>0</v>
      </c>
      <c r="I16" s="164">
        <f>ROUND(E16*H16,2)</f>
        <v>0</v>
      </c>
      <c r="J16" s="163">
        <v>928</v>
      </c>
      <c r="K16" s="164">
        <f>ROUND(E16*J16,2)</f>
        <v>67.71</v>
      </c>
      <c r="L16" s="164">
        <v>21</v>
      </c>
      <c r="M16" s="164">
        <f>G16*(1+L16/100)</f>
        <v>0</v>
      </c>
      <c r="N16" s="165">
        <v>0</v>
      </c>
      <c r="O16" s="165">
        <f>ROUND(E16*N16,2)</f>
        <v>0</v>
      </c>
      <c r="P16" s="165">
        <v>0</v>
      </c>
      <c r="Q16" s="165">
        <f>ROUND(E16*P16,2)</f>
        <v>0</v>
      </c>
      <c r="R16" s="164"/>
      <c r="S16" s="164" t="s">
        <v>613</v>
      </c>
      <c r="T16" s="164" t="s">
        <v>607</v>
      </c>
      <c r="U16" s="164">
        <v>0</v>
      </c>
      <c r="V16" s="164">
        <f>ROUND(E16*U16,2)</f>
        <v>0</v>
      </c>
      <c r="W16" s="164"/>
      <c r="X16" s="164" t="s">
        <v>218</v>
      </c>
      <c r="Y16" s="164" t="s">
        <v>199</v>
      </c>
      <c r="Z16" s="166"/>
      <c r="AA16" s="166"/>
      <c r="AB16" s="166"/>
      <c r="AC16" s="166"/>
      <c r="AD16" s="166"/>
      <c r="AE16" s="166"/>
      <c r="AF16" s="166"/>
      <c r="AG16" s="166" t="s">
        <v>302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4" customHeight="1" outlineLevel="2">
      <c r="A17" s="167"/>
      <c r="B17" s="168"/>
      <c r="C17" s="238" t="s">
        <v>614</v>
      </c>
      <c r="D17" s="238"/>
      <c r="E17" s="238"/>
      <c r="F17" s="238"/>
      <c r="G17" s="238"/>
      <c r="H17" s="164"/>
      <c r="I17" s="164"/>
      <c r="J17" s="164"/>
      <c r="K17" s="164"/>
      <c r="L17" s="164"/>
      <c r="M17" s="164"/>
      <c r="N17" s="165"/>
      <c r="O17" s="165"/>
      <c r="P17" s="165"/>
      <c r="Q17" s="165"/>
      <c r="R17" s="164"/>
      <c r="S17" s="164"/>
      <c r="T17" s="164"/>
      <c r="U17" s="164"/>
      <c r="V17" s="164"/>
      <c r="W17" s="164"/>
      <c r="X17" s="164"/>
      <c r="Y17" s="164"/>
      <c r="Z17" s="166"/>
      <c r="AA17" s="166"/>
      <c r="AB17" s="166"/>
      <c r="AC17" s="166"/>
      <c r="AD17" s="166"/>
      <c r="AE17" s="166"/>
      <c r="AF17" s="166"/>
      <c r="AG17" s="166" t="s">
        <v>202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2.5" outlineLevel="1">
      <c r="A18" s="156">
        <v>4</v>
      </c>
      <c r="B18" s="157" t="s">
        <v>615</v>
      </c>
      <c r="C18" s="158" t="s">
        <v>616</v>
      </c>
      <c r="D18" s="159" t="s">
        <v>265</v>
      </c>
      <c r="E18" s="160">
        <v>0.07296000000000001</v>
      </c>
      <c r="F18" s="161"/>
      <c r="G18" s="162">
        <f>ROUND(E18*F18,2)</f>
        <v>0</v>
      </c>
      <c r="H18" s="163">
        <v>0</v>
      </c>
      <c r="I18" s="164">
        <f>ROUND(E18*H18,2)</f>
        <v>0</v>
      </c>
      <c r="J18" s="163">
        <v>314</v>
      </c>
      <c r="K18" s="164">
        <f>ROUND(E18*J18,2)</f>
        <v>22.91</v>
      </c>
      <c r="L18" s="164">
        <v>21</v>
      </c>
      <c r="M18" s="164">
        <f>G18*(1+L18/100)</f>
        <v>0</v>
      </c>
      <c r="N18" s="165">
        <v>0</v>
      </c>
      <c r="O18" s="165">
        <f>ROUND(E18*N18,2)</f>
        <v>0</v>
      </c>
      <c r="P18" s="165">
        <v>0</v>
      </c>
      <c r="Q18" s="165">
        <f>ROUND(E18*P18,2)</f>
        <v>0</v>
      </c>
      <c r="R18" s="164"/>
      <c r="S18" s="164" t="s">
        <v>613</v>
      </c>
      <c r="T18" s="164" t="s">
        <v>607</v>
      </c>
      <c r="U18" s="164">
        <v>0</v>
      </c>
      <c r="V18" s="164">
        <f>ROUND(E18*U18,2)</f>
        <v>0</v>
      </c>
      <c r="W18" s="164"/>
      <c r="X18" s="164" t="s">
        <v>218</v>
      </c>
      <c r="Y18" s="164" t="s">
        <v>199</v>
      </c>
      <c r="Z18" s="166"/>
      <c r="AA18" s="166"/>
      <c r="AB18" s="166"/>
      <c r="AC18" s="166"/>
      <c r="AD18" s="166"/>
      <c r="AE18" s="166"/>
      <c r="AF18" s="166"/>
      <c r="AG18" s="166" t="s">
        <v>302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4" customHeight="1" outlineLevel="2">
      <c r="A19" s="167"/>
      <c r="B19" s="168"/>
      <c r="C19" s="238" t="s">
        <v>617</v>
      </c>
      <c r="D19" s="238"/>
      <c r="E19" s="238"/>
      <c r="F19" s="238"/>
      <c r="G19" s="238"/>
      <c r="H19" s="164"/>
      <c r="I19" s="164"/>
      <c r="J19" s="164"/>
      <c r="K19" s="164"/>
      <c r="L19" s="164"/>
      <c r="M19" s="164"/>
      <c r="N19" s="165"/>
      <c r="O19" s="165"/>
      <c r="P19" s="165"/>
      <c r="Q19" s="165"/>
      <c r="R19" s="164"/>
      <c r="S19" s="164"/>
      <c r="T19" s="164"/>
      <c r="U19" s="164"/>
      <c r="V19" s="164"/>
      <c r="W19" s="164"/>
      <c r="X19" s="164"/>
      <c r="Y19" s="164"/>
      <c r="Z19" s="166"/>
      <c r="AA19" s="166"/>
      <c r="AB19" s="166"/>
      <c r="AC19" s="166"/>
      <c r="AD19" s="166"/>
      <c r="AE19" s="166"/>
      <c r="AF19" s="166"/>
      <c r="AG19" s="166" t="s">
        <v>202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33.75" outlineLevel="1">
      <c r="A20" s="156">
        <v>5</v>
      </c>
      <c r="B20" s="157" t="s">
        <v>618</v>
      </c>
      <c r="C20" s="158" t="s">
        <v>619</v>
      </c>
      <c r="D20" s="159" t="s">
        <v>265</v>
      </c>
      <c r="E20" s="160">
        <v>1.4592</v>
      </c>
      <c r="F20" s="161"/>
      <c r="G20" s="162">
        <f>ROUND(E20*F20,2)</f>
        <v>0</v>
      </c>
      <c r="H20" s="163">
        <v>0</v>
      </c>
      <c r="I20" s="164">
        <f>ROUND(E20*H20,2)</f>
        <v>0</v>
      </c>
      <c r="J20" s="163">
        <v>13.7</v>
      </c>
      <c r="K20" s="164">
        <f>ROUND(E20*J20,2)</f>
        <v>19.99</v>
      </c>
      <c r="L20" s="164">
        <v>21</v>
      </c>
      <c r="M20" s="164">
        <f>G20*(1+L20/100)</f>
        <v>0</v>
      </c>
      <c r="N20" s="165">
        <v>0</v>
      </c>
      <c r="O20" s="165">
        <f>ROUND(E20*N20,2)</f>
        <v>0</v>
      </c>
      <c r="P20" s="165">
        <v>0</v>
      </c>
      <c r="Q20" s="165">
        <f>ROUND(E20*P20,2)</f>
        <v>0</v>
      </c>
      <c r="R20" s="164"/>
      <c r="S20" s="164" t="s">
        <v>613</v>
      </c>
      <c r="T20" s="164" t="s">
        <v>607</v>
      </c>
      <c r="U20" s="164">
        <v>0</v>
      </c>
      <c r="V20" s="164">
        <f>ROUND(E20*U20,2)</f>
        <v>0</v>
      </c>
      <c r="W20" s="164"/>
      <c r="X20" s="164" t="s">
        <v>218</v>
      </c>
      <c r="Y20" s="164" t="s">
        <v>199</v>
      </c>
      <c r="Z20" s="166"/>
      <c r="AA20" s="166"/>
      <c r="AB20" s="166"/>
      <c r="AC20" s="166"/>
      <c r="AD20" s="166"/>
      <c r="AE20" s="166"/>
      <c r="AF20" s="166"/>
      <c r="AG20" s="166" t="s">
        <v>302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4" customHeight="1" outlineLevel="2">
      <c r="A21" s="167"/>
      <c r="B21" s="168"/>
      <c r="C21" s="238" t="s">
        <v>620</v>
      </c>
      <c r="D21" s="238"/>
      <c r="E21" s="238"/>
      <c r="F21" s="238"/>
      <c r="G21" s="238"/>
      <c r="H21" s="164"/>
      <c r="I21" s="164"/>
      <c r="J21" s="164"/>
      <c r="K21" s="164"/>
      <c r="L21" s="164"/>
      <c r="M21" s="164"/>
      <c r="N21" s="165"/>
      <c r="O21" s="165"/>
      <c r="P21" s="165"/>
      <c r="Q21" s="165"/>
      <c r="R21" s="164"/>
      <c r="S21" s="164"/>
      <c r="T21" s="164"/>
      <c r="U21" s="164"/>
      <c r="V21" s="164"/>
      <c r="W21" s="164"/>
      <c r="X21" s="164"/>
      <c r="Y21" s="164"/>
      <c r="Z21" s="166"/>
      <c r="AA21" s="166"/>
      <c r="AB21" s="166"/>
      <c r="AC21" s="166"/>
      <c r="AD21" s="166"/>
      <c r="AE21" s="166"/>
      <c r="AF21" s="166"/>
      <c r="AG21" s="166" t="s">
        <v>202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2">
      <c r="A22" s="167"/>
      <c r="B22" s="168"/>
      <c r="C22" s="185" t="s">
        <v>621</v>
      </c>
      <c r="D22" s="186"/>
      <c r="E22" s="187">
        <v>1.4592</v>
      </c>
      <c r="F22" s="164"/>
      <c r="G22" s="164"/>
      <c r="H22" s="164"/>
      <c r="I22" s="164"/>
      <c r="J22" s="164"/>
      <c r="K22" s="164"/>
      <c r="L22" s="164"/>
      <c r="M22" s="164"/>
      <c r="N22" s="165"/>
      <c r="O22" s="165"/>
      <c r="P22" s="165"/>
      <c r="Q22" s="165"/>
      <c r="R22" s="164"/>
      <c r="S22" s="164"/>
      <c r="T22" s="164"/>
      <c r="U22" s="164"/>
      <c r="V22" s="164"/>
      <c r="W22" s="164"/>
      <c r="X22" s="164"/>
      <c r="Y22" s="164"/>
      <c r="Z22" s="166"/>
      <c r="AA22" s="166"/>
      <c r="AB22" s="166"/>
      <c r="AC22" s="166"/>
      <c r="AD22" s="166"/>
      <c r="AE22" s="166"/>
      <c r="AF22" s="166"/>
      <c r="AG22" s="166" t="s">
        <v>228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33.75" outlineLevel="1">
      <c r="A23" s="156">
        <v>6</v>
      </c>
      <c r="B23" s="157" t="s">
        <v>622</v>
      </c>
      <c r="C23" s="158" t="s">
        <v>623</v>
      </c>
      <c r="D23" s="159" t="s">
        <v>265</v>
      </c>
      <c r="E23" s="160">
        <v>0.07296000000000001</v>
      </c>
      <c r="F23" s="161"/>
      <c r="G23" s="162">
        <f>ROUND(E23*F23,2)</f>
        <v>0</v>
      </c>
      <c r="H23" s="163">
        <v>0</v>
      </c>
      <c r="I23" s="164">
        <f>ROUND(E23*H23,2)</f>
        <v>0</v>
      </c>
      <c r="J23" s="163">
        <v>1520</v>
      </c>
      <c r="K23" s="164">
        <f>ROUND(E23*J23,2)</f>
        <v>110.9</v>
      </c>
      <c r="L23" s="164">
        <v>21</v>
      </c>
      <c r="M23" s="164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4"/>
      <c r="S23" s="164" t="s">
        <v>613</v>
      </c>
      <c r="T23" s="164" t="s">
        <v>607</v>
      </c>
      <c r="U23" s="164">
        <v>0</v>
      </c>
      <c r="V23" s="164">
        <f>ROUND(E23*U23,2)</f>
        <v>0</v>
      </c>
      <c r="W23" s="164"/>
      <c r="X23" s="164" t="s">
        <v>218</v>
      </c>
      <c r="Y23" s="164" t="s">
        <v>199</v>
      </c>
      <c r="Z23" s="166"/>
      <c r="AA23" s="166"/>
      <c r="AB23" s="166"/>
      <c r="AC23" s="166"/>
      <c r="AD23" s="166"/>
      <c r="AE23" s="166"/>
      <c r="AF23" s="166"/>
      <c r="AG23" s="166" t="s">
        <v>302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4" customHeight="1" outlineLevel="2">
      <c r="A24" s="167"/>
      <c r="B24" s="168"/>
      <c r="C24" s="238" t="s">
        <v>624</v>
      </c>
      <c r="D24" s="238"/>
      <c r="E24" s="238"/>
      <c r="F24" s="238"/>
      <c r="G24" s="238"/>
      <c r="H24" s="164"/>
      <c r="I24" s="164"/>
      <c r="J24" s="164"/>
      <c r="K24" s="164"/>
      <c r="L24" s="164"/>
      <c r="M24" s="164"/>
      <c r="N24" s="165"/>
      <c r="O24" s="165"/>
      <c r="P24" s="165"/>
      <c r="Q24" s="165"/>
      <c r="R24" s="164"/>
      <c r="S24" s="164"/>
      <c r="T24" s="164"/>
      <c r="U24" s="164"/>
      <c r="V24" s="164"/>
      <c r="W24" s="164"/>
      <c r="X24" s="164"/>
      <c r="Y24" s="164"/>
      <c r="Z24" s="166"/>
      <c r="AA24" s="166"/>
      <c r="AB24" s="166"/>
      <c r="AC24" s="166"/>
      <c r="AD24" s="166"/>
      <c r="AE24" s="166"/>
      <c r="AF24" s="166"/>
      <c r="AG24" s="166" t="s">
        <v>202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22.5" outlineLevel="1">
      <c r="A25" s="156">
        <v>7</v>
      </c>
      <c r="B25" s="157" t="s">
        <v>625</v>
      </c>
      <c r="C25" s="158" t="s">
        <v>626</v>
      </c>
      <c r="D25" s="159" t="s">
        <v>265</v>
      </c>
      <c r="E25" s="160">
        <v>0.07296000000000001</v>
      </c>
      <c r="F25" s="161"/>
      <c r="G25" s="162">
        <f>ROUND(E25*F25,2)</f>
        <v>0</v>
      </c>
      <c r="H25" s="163">
        <v>0</v>
      </c>
      <c r="I25" s="164">
        <f>ROUND(E25*H25,2)</f>
        <v>0</v>
      </c>
      <c r="J25" s="163">
        <v>143</v>
      </c>
      <c r="K25" s="164">
        <f>ROUND(E25*J25,2)</f>
        <v>10.43</v>
      </c>
      <c r="L25" s="164">
        <v>21</v>
      </c>
      <c r="M25" s="164">
        <f>G25*(1+L25/100)</f>
        <v>0</v>
      </c>
      <c r="N25" s="165">
        <v>0</v>
      </c>
      <c r="O25" s="165">
        <f>ROUND(E25*N25,2)</f>
        <v>0</v>
      </c>
      <c r="P25" s="165">
        <v>0</v>
      </c>
      <c r="Q25" s="165">
        <f>ROUND(E25*P25,2)</f>
        <v>0</v>
      </c>
      <c r="R25" s="164"/>
      <c r="S25" s="164" t="s">
        <v>613</v>
      </c>
      <c r="T25" s="164" t="s">
        <v>607</v>
      </c>
      <c r="U25" s="164">
        <v>0</v>
      </c>
      <c r="V25" s="164">
        <f>ROUND(E25*U25,2)</f>
        <v>0</v>
      </c>
      <c r="W25" s="164"/>
      <c r="X25" s="164" t="s">
        <v>218</v>
      </c>
      <c r="Y25" s="164" t="s">
        <v>199</v>
      </c>
      <c r="Z25" s="166"/>
      <c r="AA25" s="166"/>
      <c r="AB25" s="166"/>
      <c r="AC25" s="166"/>
      <c r="AD25" s="166"/>
      <c r="AE25" s="166"/>
      <c r="AF25" s="166"/>
      <c r="AG25" s="166" t="s">
        <v>302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4" customHeight="1" outlineLevel="2">
      <c r="A26" s="167"/>
      <c r="B26" s="168"/>
      <c r="C26" s="238" t="s">
        <v>627</v>
      </c>
      <c r="D26" s="238"/>
      <c r="E26" s="238"/>
      <c r="F26" s="238"/>
      <c r="G26" s="238"/>
      <c r="H26" s="164"/>
      <c r="I26" s="164"/>
      <c r="J26" s="164"/>
      <c r="K26" s="164"/>
      <c r="L26" s="164"/>
      <c r="M26" s="164"/>
      <c r="N26" s="165"/>
      <c r="O26" s="165"/>
      <c r="P26" s="165"/>
      <c r="Q26" s="165"/>
      <c r="R26" s="164"/>
      <c r="S26" s="164"/>
      <c r="T26" s="164"/>
      <c r="U26" s="164"/>
      <c r="V26" s="164"/>
      <c r="W26" s="164"/>
      <c r="X26" s="164"/>
      <c r="Y26" s="164"/>
      <c r="Z26" s="166"/>
      <c r="AA26" s="166"/>
      <c r="AB26" s="166"/>
      <c r="AC26" s="166"/>
      <c r="AD26" s="166"/>
      <c r="AE26" s="166"/>
      <c r="AF26" s="166"/>
      <c r="AG26" s="166" t="s">
        <v>202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33" ht="12.75">
      <c r="A27" s="147" t="s">
        <v>191</v>
      </c>
      <c r="B27" s="148" t="s">
        <v>125</v>
      </c>
      <c r="C27" s="149" t="s">
        <v>50</v>
      </c>
      <c r="D27" s="150"/>
      <c r="E27" s="151"/>
      <c r="F27" s="152"/>
      <c r="G27" s="153">
        <f>SUMIF(AG28:AG51,"&lt;&gt;NOR",G28:G51)</f>
        <v>0</v>
      </c>
      <c r="H27" s="154"/>
      <c r="I27" s="154">
        <f>SUM(I28:I51)</f>
        <v>0</v>
      </c>
      <c r="J27" s="154"/>
      <c r="K27" s="154">
        <f>SUM(K28:K51)</f>
        <v>11745.55</v>
      </c>
      <c r="L27" s="154"/>
      <c r="M27" s="154">
        <f>SUM(M28:M51)</f>
        <v>0</v>
      </c>
      <c r="N27" s="155"/>
      <c r="O27" s="155">
        <f>SUM(O28:O51)</f>
        <v>0</v>
      </c>
      <c r="P27" s="155"/>
      <c r="Q27" s="155">
        <f>SUM(Q28:Q51)</f>
        <v>0</v>
      </c>
      <c r="R27" s="154"/>
      <c r="S27" s="154"/>
      <c r="T27" s="154"/>
      <c r="U27" s="154"/>
      <c r="V27" s="154">
        <f>SUM(V28:V51)</f>
        <v>6.25</v>
      </c>
      <c r="W27" s="154"/>
      <c r="X27" s="154"/>
      <c r="Y27" s="154"/>
      <c r="AG27" s="1" t="s">
        <v>192</v>
      </c>
    </row>
    <row r="28" spans="1:60" ht="12.75" outlineLevel="1">
      <c r="A28" s="156">
        <v>8</v>
      </c>
      <c r="B28" s="157" t="s">
        <v>628</v>
      </c>
      <c r="C28" s="158" t="s">
        <v>629</v>
      </c>
      <c r="D28" s="159" t="s">
        <v>275</v>
      </c>
      <c r="E28" s="160">
        <v>1</v>
      </c>
      <c r="F28" s="161"/>
      <c r="G28" s="162">
        <f>ROUND(E28*F28,2)</f>
        <v>0</v>
      </c>
      <c r="H28" s="163">
        <v>0</v>
      </c>
      <c r="I28" s="164">
        <f>ROUND(E28*H28,2)</f>
        <v>0</v>
      </c>
      <c r="J28" s="163">
        <v>284.5</v>
      </c>
      <c r="K28" s="164">
        <f>ROUND(E28*J28,2)</f>
        <v>284.5</v>
      </c>
      <c r="L28" s="164">
        <v>21</v>
      </c>
      <c r="M28" s="164">
        <f>G28*(1+L28/100)</f>
        <v>0</v>
      </c>
      <c r="N28" s="165">
        <v>0</v>
      </c>
      <c r="O28" s="165">
        <f>ROUND(E28*N28,2)</f>
        <v>0</v>
      </c>
      <c r="P28" s="165">
        <v>0</v>
      </c>
      <c r="Q28" s="165">
        <f>ROUND(E28*P28,2)</f>
        <v>0</v>
      </c>
      <c r="R28" s="164"/>
      <c r="S28" s="164" t="s">
        <v>196</v>
      </c>
      <c r="T28" s="164" t="s">
        <v>196</v>
      </c>
      <c r="U28" s="164">
        <v>0.55</v>
      </c>
      <c r="V28" s="164">
        <f>ROUND(E28*U28,2)</f>
        <v>0.55</v>
      </c>
      <c r="W28" s="164"/>
      <c r="X28" s="164" t="s">
        <v>218</v>
      </c>
      <c r="Y28" s="164" t="s">
        <v>199</v>
      </c>
      <c r="Z28" s="166"/>
      <c r="AA28" s="166"/>
      <c r="AB28" s="166"/>
      <c r="AC28" s="166"/>
      <c r="AD28" s="166"/>
      <c r="AE28" s="166"/>
      <c r="AF28" s="166"/>
      <c r="AG28" s="166" t="s">
        <v>219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2">
      <c r="A29" s="167"/>
      <c r="B29" s="168"/>
      <c r="C29" s="185" t="s">
        <v>630</v>
      </c>
      <c r="D29" s="186"/>
      <c r="E29" s="187">
        <v>1</v>
      </c>
      <c r="F29" s="164"/>
      <c r="G29" s="164"/>
      <c r="H29" s="164"/>
      <c r="I29" s="164"/>
      <c r="J29" s="164"/>
      <c r="K29" s="164"/>
      <c r="L29" s="164"/>
      <c r="M29" s="164"/>
      <c r="N29" s="165"/>
      <c r="O29" s="165"/>
      <c r="P29" s="165"/>
      <c r="Q29" s="165"/>
      <c r="R29" s="164"/>
      <c r="S29" s="164"/>
      <c r="T29" s="164"/>
      <c r="U29" s="164"/>
      <c r="V29" s="164"/>
      <c r="W29" s="164"/>
      <c r="X29" s="164"/>
      <c r="Y29" s="164"/>
      <c r="Z29" s="166"/>
      <c r="AA29" s="166"/>
      <c r="AB29" s="166"/>
      <c r="AC29" s="166"/>
      <c r="AD29" s="166"/>
      <c r="AE29" s="166"/>
      <c r="AF29" s="166"/>
      <c r="AG29" s="166" t="s">
        <v>228</v>
      </c>
      <c r="AH29" s="166">
        <v>0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22.5" outlineLevel="1">
      <c r="A30" s="156">
        <v>9</v>
      </c>
      <c r="B30" s="157" t="s">
        <v>631</v>
      </c>
      <c r="C30" s="158" t="s">
        <v>632</v>
      </c>
      <c r="D30" s="159" t="s">
        <v>275</v>
      </c>
      <c r="E30" s="160">
        <v>1</v>
      </c>
      <c r="F30" s="161"/>
      <c r="G30" s="162">
        <f>ROUND(E30*F30,2)</f>
        <v>0</v>
      </c>
      <c r="H30" s="163">
        <v>0</v>
      </c>
      <c r="I30" s="164">
        <f>ROUND(E30*H30,2)</f>
        <v>0</v>
      </c>
      <c r="J30" s="163">
        <v>8435</v>
      </c>
      <c r="K30" s="164">
        <f>ROUND(E30*J30,2)</f>
        <v>8435</v>
      </c>
      <c r="L30" s="164">
        <v>21</v>
      </c>
      <c r="M30" s="164">
        <f>G30*(1+L30/100)</f>
        <v>0</v>
      </c>
      <c r="N30" s="165">
        <v>0</v>
      </c>
      <c r="O30" s="165">
        <f>ROUND(E30*N30,2)</f>
        <v>0</v>
      </c>
      <c r="P30" s="165">
        <v>0</v>
      </c>
      <c r="Q30" s="165">
        <f>ROUND(E30*P30,2)</f>
        <v>0</v>
      </c>
      <c r="R30" s="164"/>
      <c r="S30" s="164" t="s">
        <v>196</v>
      </c>
      <c r="T30" s="164" t="s">
        <v>197</v>
      </c>
      <c r="U30" s="164">
        <v>3.7</v>
      </c>
      <c r="V30" s="164">
        <f>ROUND(E30*U30,2)</f>
        <v>3.7</v>
      </c>
      <c r="W30" s="164"/>
      <c r="X30" s="164" t="s">
        <v>218</v>
      </c>
      <c r="Y30" s="164" t="s">
        <v>199</v>
      </c>
      <c r="Z30" s="166"/>
      <c r="AA30" s="166"/>
      <c r="AB30" s="166"/>
      <c r="AC30" s="166"/>
      <c r="AD30" s="166"/>
      <c r="AE30" s="166"/>
      <c r="AF30" s="166"/>
      <c r="AG30" s="166" t="s">
        <v>219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customHeight="1" outlineLevel="2">
      <c r="A31" s="167"/>
      <c r="B31" s="168"/>
      <c r="C31" s="238" t="s">
        <v>633</v>
      </c>
      <c r="D31" s="238"/>
      <c r="E31" s="238"/>
      <c r="F31" s="238"/>
      <c r="G31" s="238"/>
      <c r="H31" s="164"/>
      <c r="I31" s="164"/>
      <c r="J31" s="164"/>
      <c r="K31" s="164"/>
      <c r="L31" s="164"/>
      <c r="M31" s="164"/>
      <c r="N31" s="165"/>
      <c r="O31" s="165"/>
      <c r="P31" s="165"/>
      <c r="Q31" s="165"/>
      <c r="R31" s="164"/>
      <c r="S31" s="164"/>
      <c r="T31" s="164"/>
      <c r="U31" s="164"/>
      <c r="V31" s="164"/>
      <c r="W31" s="164"/>
      <c r="X31" s="164"/>
      <c r="Y31" s="164"/>
      <c r="Z31" s="166"/>
      <c r="AA31" s="166"/>
      <c r="AB31" s="166"/>
      <c r="AC31" s="166"/>
      <c r="AD31" s="166"/>
      <c r="AE31" s="166"/>
      <c r="AF31" s="166"/>
      <c r="AG31" s="166" t="s">
        <v>202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9" t="str">
        <f>C31</f>
        <v>Designový malý axiální ventilátor vhodný pro krátké vzduchovody s nízkou tlakovou ztrátou nebo k odvětrání přímo přes stěnu.</v>
      </c>
      <c r="BB31" s="166"/>
      <c r="BC31" s="166"/>
      <c r="BD31" s="166"/>
      <c r="BE31" s="166"/>
      <c r="BF31" s="166"/>
      <c r="BG31" s="166"/>
      <c r="BH31" s="166"/>
    </row>
    <row r="32" spans="1:60" ht="12.4" customHeight="1" outlineLevel="3">
      <c r="A32" s="167"/>
      <c r="B32" s="168"/>
      <c r="C32" s="232" t="s">
        <v>634</v>
      </c>
      <c r="D32" s="232"/>
      <c r="E32" s="232"/>
      <c r="F32" s="232"/>
      <c r="G32" s="232"/>
      <c r="H32" s="164"/>
      <c r="I32" s="164"/>
      <c r="J32" s="164"/>
      <c r="K32" s="164"/>
      <c r="L32" s="164"/>
      <c r="M32" s="164"/>
      <c r="N32" s="165"/>
      <c r="O32" s="165"/>
      <c r="P32" s="165"/>
      <c r="Q32" s="165"/>
      <c r="R32" s="164"/>
      <c r="S32" s="164"/>
      <c r="T32" s="164"/>
      <c r="U32" s="164"/>
      <c r="V32" s="164"/>
      <c r="W32" s="164"/>
      <c r="X32" s="164"/>
      <c r="Y32" s="164"/>
      <c r="Z32" s="166"/>
      <c r="AA32" s="166"/>
      <c r="AB32" s="166"/>
      <c r="AC32" s="166"/>
      <c r="AD32" s="166"/>
      <c r="AE32" s="166"/>
      <c r="AF32" s="166"/>
      <c r="AG32" s="166" t="s">
        <v>202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4" customHeight="1" outlineLevel="3">
      <c r="A33" s="167"/>
      <c r="B33" s="168"/>
      <c r="C33" s="232" t="s">
        <v>635</v>
      </c>
      <c r="D33" s="232"/>
      <c r="E33" s="232"/>
      <c r="F33" s="232"/>
      <c r="G33" s="232"/>
      <c r="H33" s="164"/>
      <c r="I33" s="164"/>
      <c r="J33" s="164"/>
      <c r="K33" s="164"/>
      <c r="L33" s="164"/>
      <c r="M33" s="164"/>
      <c r="N33" s="165"/>
      <c r="O33" s="165"/>
      <c r="P33" s="165"/>
      <c r="Q33" s="165"/>
      <c r="R33" s="164"/>
      <c r="S33" s="164"/>
      <c r="T33" s="164"/>
      <c r="U33" s="164"/>
      <c r="V33" s="164"/>
      <c r="W33" s="164"/>
      <c r="X33" s="164"/>
      <c r="Y33" s="164"/>
      <c r="Z33" s="166"/>
      <c r="AA33" s="166"/>
      <c r="AB33" s="166"/>
      <c r="AC33" s="166"/>
      <c r="AD33" s="166"/>
      <c r="AE33" s="166"/>
      <c r="AF33" s="166"/>
      <c r="AG33" s="166" t="s">
        <v>202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4" customHeight="1" outlineLevel="3">
      <c r="A34" s="167"/>
      <c r="B34" s="168"/>
      <c r="C34" s="232" t="s">
        <v>636</v>
      </c>
      <c r="D34" s="232"/>
      <c r="E34" s="232"/>
      <c r="F34" s="232"/>
      <c r="G34" s="232"/>
      <c r="H34" s="164"/>
      <c r="I34" s="164"/>
      <c r="J34" s="164"/>
      <c r="K34" s="164"/>
      <c r="L34" s="164"/>
      <c r="M34" s="164"/>
      <c r="N34" s="165"/>
      <c r="O34" s="165"/>
      <c r="P34" s="165"/>
      <c r="Q34" s="165"/>
      <c r="R34" s="164"/>
      <c r="S34" s="164"/>
      <c r="T34" s="164"/>
      <c r="U34" s="164"/>
      <c r="V34" s="164"/>
      <c r="W34" s="164"/>
      <c r="X34" s="164"/>
      <c r="Y34" s="164"/>
      <c r="Z34" s="166"/>
      <c r="AA34" s="166"/>
      <c r="AB34" s="166"/>
      <c r="AC34" s="166"/>
      <c r="AD34" s="166"/>
      <c r="AE34" s="166"/>
      <c r="AF34" s="166"/>
      <c r="AG34" s="166" t="s">
        <v>202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4" customHeight="1" outlineLevel="3">
      <c r="A35" s="167"/>
      <c r="B35" s="168"/>
      <c r="C35" s="232" t="s">
        <v>637</v>
      </c>
      <c r="D35" s="232"/>
      <c r="E35" s="232"/>
      <c r="F35" s="232"/>
      <c r="G35" s="232"/>
      <c r="H35" s="164"/>
      <c r="I35" s="164"/>
      <c r="J35" s="164"/>
      <c r="K35" s="164"/>
      <c r="L35" s="164"/>
      <c r="M35" s="164"/>
      <c r="N35" s="165"/>
      <c r="O35" s="165"/>
      <c r="P35" s="165"/>
      <c r="Q35" s="165"/>
      <c r="R35" s="164"/>
      <c r="S35" s="164"/>
      <c r="T35" s="164"/>
      <c r="U35" s="164"/>
      <c r="V35" s="164"/>
      <c r="W35" s="164"/>
      <c r="X35" s="164"/>
      <c r="Y35" s="164"/>
      <c r="Z35" s="166"/>
      <c r="AA35" s="166"/>
      <c r="AB35" s="166"/>
      <c r="AC35" s="166"/>
      <c r="AD35" s="166"/>
      <c r="AE35" s="166"/>
      <c r="AF35" s="166"/>
      <c r="AG35" s="166" t="s">
        <v>202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4" customHeight="1" outlineLevel="3">
      <c r="A36" s="167"/>
      <c r="B36" s="168"/>
      <c r="C36" s="232" t="s">
        <v>638</v>
      </c>
      <c r="D36" s="232"/>
      <c r="E36" s="232"/>
      <c r="F36" s="232"/>
      <c r="G36" s="232"/>
      <c r="H36" s="164"/>
      <c r="I36" s="164"/>
      <c r="J36" s="164"/>
      <c r="K36" s="164"/>
      <c r="L36" s="164"/>
      <c r="M36" s="164"/>
      <c r="N36" s="165"/>
      <c r="O36" s="165"/>
      <c r="P36" s="165"/>
      <c r="Q36" s="165"/>
      <c r="R36" s="164"/>
      <c r="S36" s="164"/>
      <c r="T36" s="164"/>
      <c r="U36" s="164"/>
      <c r="V36" s="164"/>
      <c r="W36" s="164"/>
      <c r="X36" s="164"/>
      <c r="Y36" s="164"/>
      <c r="Z36" s="166"/>
      <c r="AA36" s="166"/>
      <c r="AB36" s="166"/>
      <c r="AC36" s="166"/>
      <c r="AD36" s="166"/>
      <c r="AE36" s="166"/>
      <c r="AF36" s="166"/>
      <c r="AG36" s="166" t="s">
        <v>202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customHeight="1" outlineLevel="3">
      <c r="A37" s="167"/>
      <c r="B37" s="168"/>
      <c r="C37" s="232" t="s">
        <v>639</v>
      </c>
      <c r="D37" s="232"/>
      <c r="E37" s="232"/>
      <c r="F37" s="232"/>
      <c r="G37" s="232"/>
      <c r="H37" s="164"/>
      <c r="I37" s="164"/>
      <c r="J37" s="164"/>
      <c r="K37" s="164"/>
      <c r="L37" s="164"/>
      <c r="M37" s="164"/>
      <c r="N37" s="165"/>
      <c r="O37" s="165"/>
      <c r="P37" s="165"/>
      <c r="Q37" s="165"/>
      <c r="R37" s="164"/>
      <c r="S37" s="164"/>
      <c r="T37" s="164"/>
      <c r="U37" s="164"/>
      <c r="V37" s="164"/>
      <c r="W37" s="164"/>
      <c r="X37" s="164"/>
      <c r="Y37" s="164"/>
      <c r="Z37" s="166"/>
      <c r="AA37" s="166"/>
      <c r="AB37" s="166"/>
      <c r="AC37" s="166"/>
      <c r="AD37" s="166"/>
      <c r="AE37" s="166"/>
      <c r="AF37" s="166"/>
      <c r="AG37" s="166" t="s">
        <v>202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21" customHeight="1" outlineLevel="3">
      <c r="A38" s="167"/>
      <c r="B38" s="168"/>
      <c r="C38" s="232" t="s">
        <v>640</v>
      </c>
      <c r="D38" s="232"/>
      <c r="E38" s="232"/>
      <c r="F38" s="232"/>
      <c r="G38" s="232"/>
      <c r="H38" s="164"/>
      <c r="I38" s="164"/>
      <c r="J38" s="164"/>
      <c r="K38" s="164"/>
      <c r="L38" s="164"/>
      <c r="M38" s="164"/>
      <c r="N38" s="165"/>
      <c r="O38" s="165"/>
      <c r="P38" s="165"/>
      <c r="Q38" s="165"/>
      <c r="R38" s="164"/>
      <c r="S38" s="164"/>
      <c r="T38" s="164"/>
      <c r="U38" s="164"/>
      <c r="V38" s="164"/>
      <c r="W38" s="164"/>
      <c r="X38" s="164"/>
      <c r="Y38" s="164"/>
      <c r="Z38" s="166"/>
      <c r="AA38" s="166"/>
      <c r="AB38" s="166"/>
      <c r="AC38" s="166"/>
      <c r="AD38" s="166"/>
      <c r="AE38" s="166"/>
      <c r="AF38" s="166"/>
      <c r="AG38" s="166" t="s">
        <v>202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9" t="str">
        <f>C38</f>
        <v>Je asynchronní a je vybaven ochranou proti přetížení. Maximální provozní teplota okolí je 40°C. Motor má kuličková ložiska s tukovou náplní na dobu životnosti. Krytí IP45, třída izolace II.</v>
      </c>
      <c r="BB38" s="166"/>
      <c r="BC38" s="166"/>
      <c r="BD38" s="166"/>
      <c r="BE38" s="166"/>
      <c r="BF38" s="166"/>
      <c r="BG38" s="166"/>
      <c r="BH38" s="166"/>
    </row>
    <row r="39" spans="1:60" ht="12.75" outlineLevel="3">
      <c r="A39" s="167"/>
      <c r="B39" s="168"/>
      <c r="C39" s="188" t="s">
        <v>641</v>
      </c>
      <c r="D39" s="189"/>
      <c r="E39" s="190"/>
      <c r="F39" s="191"/>
      <c r="G39" s="191"/>
      <c r="H39" s="164"/>
      <c r="I39" s="164"/>
      <c r="J39" s="164"/>
      <c r="K39" s="164"/>
      <c r="L39" s="164"/>
      <c r="M39" s="164"/>
      <c r="N39" s="165"/>
      <c r="O39" s="165"/>
      <c r="P39" s="165"/>
      <c r="Q39" s="165"/>
      <c r="R39" s="164"/>
      <c r="S39" s="164"/>
      <c r="T39" s="164"/>
      <c r="U39" s="164"/>
      <c r="V39" s="164"/>
      <c r="W39" s="164"/>
      <c r="X39" s="164"/>
      <c r="Y39" s="164"/>
      <c r="Z39" s="166"/>
      <c r="AA39" s="166"/>
      <c r="AB39" s="166"/>
      <c r="AC39" s="166"/>
      <c r="AD39" s="166"/>
      <c r="AE39" s="166"/>
      <c r="AF39" s="166"/>
      <c r="AG39" s="166" t="s">
        <v>202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4" customHeight="1" outlineLevel="3">
      <c r="A40" s="167"/>
      <c r="B40" s="168"/>
      <c r="C40" s="232" t="s">
        <v>642</v>
      </c>
      <c r="D40" s="232"/>
      <c r="E40" s="232"/>
      <c r="F40" s="232"/>
      <c r="G40" s="232"/>
      <c r="H40" s="164"/>
      <c r="I40" s="164"/>
      <c r="J40" s="164"/>
      <c r="K40" s="164"/>
      <c r="L40" s="164"/>
      <c r="M40" s="164"/>
      <c r="N40" s="165"/>
      <c r="O40" s="165"/>
      <c r="P40" s="165"/>
      <c r="Q40" s="165"/>
      <c r="R40" s="164"/>
      <c r="S40" s="164"/>
      <c r="T40" s="164"/>
      <c r="U40" s="164"/>
      <c r="V40" s="164"/>
      <c r="W40" s="164"/>
      <c r="X40" s="164"/>
      <c r="Y40" s="164"/>
      <c r="Z40" s="166"/>
      <c r="AA40" s="166"/>
      <c r="AB40" s="166"/>
      <c r="AC40" s="166"/>
      <c r="AD40" s="166"/>
      <c r="AE40" s="166"/>
      <c r="AF40" s="166"/>
      <c r="AG40" s="166" t="s">
        <v>202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2">
      <c r="A41" s="167"/>
      <c r="B41" s="168"/>
      <c r="C41" s="185" t="s">
        <v>630</v>
      </c>
      <c r="D41" s="186"/>
      <c r="E41" s="187">
        <v>1</v>
      </c>
      <c r="F41" s="164"/>
      <c r="G41" s="164"/>
      <c r="H41" s="164"/>
      <c r="I41" s="164"/>
      <c r="J41" s="164"/>
      <c r="K41" s="164"/>
      <c r="L41" s="164"/>
      <c r="M41" s="164"/>
      <c r="N41" s="165"/>
      <c r="O41" s="165"/>
      <c r="P41" s="165"/>
      <c r="Q41" s="165"/>
      <c r="R41" s="164"/>
      <c r="S41" s="164"/>
      <c r="T41" s="164"/>
      <c r="U41" s="164"/>
      <c r="V41" s="164"/>
      <c r="W41" s="164"/>
      <c r="X41" s="164"/>
      <c r="Y41" s="164"/>
      <c r="Z41" s="166"/>
      <c r="AA41" s="166"/>
      <c r="AB41" s="166"/>
      <c r="AC41" s="166"/>
      <c r="AD41" s="166"/>
      <c r="AE41" s="166"/>
      <c r="AF41" s="166"/>
      <c r="AG41" s="166" t="s">
        <v>228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22.5" outlineLevel="1">
      <c r="A42" s="156">
        <v>10</v>
      </c>
      <c r="B42" s="157" t="s">
        <v>643</v>
      </c>
      <c r="C42" s="158" t="s">
        <v>644</v>
      </c>
      <c r="D42" s="159" t="s">
        <v>295</v>
      </c>
      <c r="E42" s="160">
        <v>0.5</v>
      </c>
      <c r="F42" s="161"/>
      <c r="G42" s="162">
        <f>ROUND(E42*F42,2)</f>
        <v>0</v>
      </c>
      <c r="H42" s="163">
        <v>0</v>
      </c>
      <c r="I42" s="164">
        <f>ROUND(E42*H42,2)</f>
        <v>0</v>
      </c>
      <c r="J42" s="163">
        <v>848</v>
      </c>
      <c r="K42" s="164">
        <f>ROUND(E42*J42,2)</f>
        <v>424</v>
      </c>
      <c r="L42" s="164">
        <v>21</v>
      </c>
      <c r="M42" s="164">
        <f>G42*(1+L42/100)</f>
        <v>0</v>
      </c>
      <c r="N42" s="165">
        <v>0</v>
      </c>
      <c r="O42" s="165">
        <f>ROUND(E42*N42,2)</f>
        <v>0</v>
      </c>
      <c r="P42" s="165">
        <v>0</v>
      </c>
      <c r="Q42" s="165">
        <f>ROUND(E42*P42,2)</f>
        <v>0</v>
      </c>
      <c r="R42" s="164"/>
      <c r="S42" s="164" t="s">
        <v>209</v>
      </c>
      <c r="T42" s="164" t="s">
        <v>197</v>
      </c>
      <c r="U42" s="164">
        <v>0</v>
      </c>
      <c r="V42" s="164">
        <f>ROUND(E42*U42,2)</f>
        <v>0</v>
      </c>
      <c r="W42" s="164"/>
      <c r="X42" s="164" t="s">
        <v>218</v>
      </c>
      <c r="Y42" s="164" t="s">
        <v>199</v>
      </c>
      <c r="Z42" s="166"/>
      <c r="AA42" s="166"/>
      <c r="AB42" s="166"/>
      <c r="AC42" s="166"/>
      <c r="AD42" s="166"/>
      <c r="AE42" s="166"/>
      <c r="AF42" s="166"/>
      <c r="AG42" s="166" t="s">
        <v>219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2">
      <c r="A43" s="167"/>
      <c r="B43" s="168"/>
      <c r="C43" s="185" t="s">
        <v>645</v>
      </c>
      <c r="D43" s="186"/>
      <c r="E43" s="187">
        <v>0.5</v>
      </c>
      <c r="F43" s="164"/>
      <c r="G43" s="164"/>
      <c r="H43" s="164"/>
      <c r="I43" s="164"/>
      <c r="J43" s="164"/>
      <c r="K43" s="164"/>
      <c r="L43" s="164"/>
      <c r="M43" s="164"/>
      <c r="N43" s="165"/>
      <c r="O43" s="165"/>
      <c r="P43" s="165"/>
      <c r="Q43" s="165"/>
      <c r="R43" s="164"/>
      <c r="S43" s="164"/>
      <c r="T43" s="164"/>
      <c r="U43" s="164"/>
      <c r="V43" s="164"/>
      <c r="W43" s="164"/>
      <c r="X43" s="164"/>
      <c r="Y43" s="164"/>
      <c r="Z43" s="166"/>
      <c r="AA43" s="166"/>
      <c r="AB43" s="166"/>
      <c r="AC43" s="166"/>
      <c r="AD43" s="166"/>
      <c r="AE43" s="166"/>
      <c r="AF43" s="166"/>
      <c r="AG43" s="166" t="s">
        <v>228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22.5" outlineLevel="1">
      <c r="A44" s="156">
        <v>11</v>
      </c>
      <c r="B44" s="157" t="s">
        <v>646</v>
      </c>
      <c r="C44" s="158" t="s">
        <v>647</v>
      </c>
      <c r="D44" s="159" t="s">
        <v>275</v>
      </c>
      <c r="E44" s="160">
        <v>1</v>
      </c>
      <c r="F44" s="161"/>
      <c r="G44" s="162">
        <f>ROUND(E44*F44,2)</f>
        <v>0</v>
      </c>
      <c r="H44" s="163">
        <v>0</v>
      </c>
      <c r="I44" s="164">
        <f>ROUND(E44*H44,2)</f>
        <v>0</v>
      </c>
      <c r="J44" s="163">
        <v>1320</v>
      </c>
      <c r="K44" s="164">
        <f>ROUND(E44*J44,2)</f>
        <v>1320</v>
      </c>
      <c r="L44" s="164">
        <v>21</v>
      </c>
      <c r="M44" s="164">
        <f>G44*(1+L44/100)</f>
        <v>0</v>
      </c>
      <c r="N44" s="165">
        <v>0</v>
      </c>
      <c r="O44" s="165">
        <f>ROUND(E44*N44,2)</f>
        <v>0</v>
      </c>
      <c r="P44" s="165">
        <v>0</v>
      </c>
      <c r="Q44" s="165">
        <f>ROUND(E44*P44,2)</f>
        <v>0</v>
      </c>
      <c r="R44" s="164"/>
      <c r="S44" s="164" t="s">
        <v>209</v>
      </c>
      <c r="T44" s="164" t="s">
        <v>197</v>
      </c>
      <c r="U44" s="164">
        <v>0</v>
      </c>
      <c r="V44" s="164">
        <f>ROUND(E44*U44,2)</f>
        <v>0</v>
      </c>
      <c r="W44" s="164"/>
      <c r="X44" s="164" t="s">
        <v>218</v>
      </c>
      <c r="Y44" s="164" t="s">
        <v>199</v>
      </c>
      <c r="Z44" s="166"/>
      <c r="AA44" s="166"/>
      <c r="AB44" s="166"/>
      <c r="AC44" s="166"/>
      <c r="AD44" s="166"/>
      <c r="AE44" s="166"/>
      <c r="AF44" s="166"/>
      <c r="AG44" s="166" t="s">
        <v>219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21" customHeight="1" outlineLevel="2">
      <c r="A45" s="167"/>
      <c r="B45" s="168"/>
      <c r="C45" s="238" t="s">
        <v>648</v>
      </c>
      <c r="D45" s="238"/>
      <c r="E45" s="238"/>
      <c r="F45" s="238"/>
      <c r="G45" s="238"/>
      <c r="H45" s="164"/>
      <c r="I45" s="164"/>
      <c r="J45" s="164"/>
      <c r="K45" s="164"/>
      <c r="L45" s="164"/>
      <c r="M45" s="164"/>
      <c r="N45" s="165"/>
      <c r="O45" s="165"/>
      <c r="P45" s="165"/>
      <c r="Q45" s="165"/>
      <c r="R45" s="164"/>
      <c r="S45" s="164"/>
      <c r="T45" s="164"/>
      <c r="U45" s="164"/>
      <c r="V45" s="164"/>
      <c r="W45" s="164"/>
      <c r="X45" s="164"/>
      <c r="Y45" s="164"/>
      <c r="Z45" s="166"/>
      <c r="AA45" s="166"/>
      <c r="AB45" s="166"/>
      <c r="AC45" s="166"/>
      <c r="AD45" s="166"/>
      <c r="AE45" s="166"/>
      <c r="AF45" s="166"/>
      <c r="AG45" s="166" t="s">
        <v>202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9" t="str">
        <f>C45</f>
        <v>Protidešťová žaluzie je čtyřhranná žaluzie s kruhovým hrdlem pro připojení VZT potrubí. Externí protidešťová žaluzie je vhodná pro přívod i odvod vzduchu. Protidešťová žaluzie je vyrobena z eloxovaného hliníku.</v>
      </c>
      <c r="BB45" s="166"/>
      <c r="BC45" s="166"/>
      <c r="BD45" s="166"/>
      <c r="BE45" s="166"/>
      <c r="BF45" s="166"/>
      <c r="BG45" s="166"/>
      <c r="BH45" s="166"/>
    </row>
    <row r="46" spans="1:60" ht="12.4" customHeight="1" outlineLevel="3">
      <c r="A46" s="167"/>
      <c r="B46" s="168"/>
      <c r="C46" s="232" t="s">
        <v>649</v>
      </c>
      <c r="D46" s="232"/>
      <c r="E46" s="232"/>
      <c r="F46" s="232"/>
      <c r="G46" s="232"/>
      <c r="H46" s="164"/>
      <c r="I46" s="164"/>
      <c r="J46" s="164"/>
      <c r="K46" s="164"/>
      <c r="L46" s="164"/>
      <c r="M46" s="164"/>
      <c r="N46" s="165"/>
      <c r="O46" s="165"/>
      <c r="P46" s="165"/>
      <c r="Q46" s="165"/>
      <c r="R46" s="164"/>
      <c r="S46" s="164"/>
      <c r="T46" s="164"/>
      <c r="U46" s="164"/>
      <c r="V46" s="164"/>
      <c r="W46" s="164"/>
      <c r="X46" s="164"/>
      <c r="Y46" s="164"/>
      <c r="Z46" s="166"/>
      <c r="AA46" s="166"/>
      <c r="AB46" s="166"/>
      <c r="AC46" s="166"/>
      <c r="AD46" s="166"/>
      <c r="AE46" s="166"/>
      <c r="AF46" s="166"/>
      <c r="AG46" s="166" t="s">
        <v>202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4" customHeight="1" outlineLevel="3">
      <c r="A47" s="167"/>
      <c r="B47" s="168"/>
      <c r="C47" s="232" t="s">
        <v>650</v>
      </c>
      <c r="D47" s="232"/>
      <c r="E47" s="232"/>
      <c r="F47" s="232"/>
      <c r="G47" s="232"/>
      <c r="H47" s="164"/>
      <c r="I47" s="164"/>
      <c r="J47" s="164"/>
      <c r="K47" s="164"/>
      <c r="L47" s="164"/>
      <c r="M47" s="164"/>
      <c r="N47" s="165"/>
      <c r="O47" s="165"/>
      <c r="P47" s="165"/>
      <c r="Q47" s="165"/>
      <c r="R47" s="164"/>
      <c r="S47" s="164"/>
      <c r="T47" s="164"/>
      <c r="U47" s="164"/>
      <c r="V47" s="164"/>
      <c r="W47" s="164"/>
      <c r="X47" s="164"/>
      <c r="Y47" s="164"/>
      <c r="Z47" s="166"/>
      <c r="AA47" s="166"/>
      <c r="AB47" s="166"/>
      <c r="AC47" s="166"/>
      <c r="AD47" s="166"/>
      <c r="AE47" s="166"/>
      <c r="AF47" s="166"/>
      <c r="AG47" s="166" t="s">
        <v>202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4" customHeight="1" outlineLevel="3">
      <c r="A48" s="167"/>
      <c r="B48" s="168"/>
      <c r="C48" s="232" t="s">
        <v>651</v>
      </c>
      <c r="D48" s="232"/>
      <c r="E48" s="232"/>
      <c r="F48" s="232"/>
      <c r="G48" s="232"/>
      <c r="H48" s="164"/>
      <c r="I48" s="164"/>
      <c r="J48" s="164"/>
      <c r="K48" s="164"/>
      <c r="L48" s="164"/>
      <c r="M48" s="164"/>
      <c r="N48" s="165"/>
      <c r="O48" s="165"/>
      <c r="P48" s="165"/>
      <c r="Q48" s="165"/>
      <c r="R48" s="164"/>
      <c r="S48" s="164"/>
      <c r="T48" s="164"/>
      <c r="U48" s="164"/>
      <c r="V48" s="164"/>
      <c r="W48" s="164"/>
      <c r="X48" s="164"/>
      <c r="Y48" s="164"/>
      <c r="Z48" s="166"/>
      <c r="AA48" s="166"/>
      <c r="AB48" s="166"/>
      <c r="AC48" s="166"/>
      <c r="AD48" s="166"/>
      <c r="AE48" s="166"/>
      <c r="AF48" s="166"/>
      <c r="AG48" s="166" t="s">
        <v>202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2">
      <c r="A49" s="167"/>
      <c r="B49" s="168"/>
      <c r="C49" s="185" t="s">
        <v>630</v>
      </c>
      <c r="D49" s="186"/>
      <c r="E49" s="187">
        <v>1</v>
      </c>
      <c r="F49" s="164"/>
      <c r="G49" s="164"/>
      <c r="H49" s="164"/>
      <c r="I49" s="164"/>
      <c r="J49" s="164"/>
      <c r="K49" s="164"/>
      <c r="L49" s="164"/>
      <c r="M49" s="164"/>
      <c r="N49" s="165"/>
      <c r="O49" s="165"/>
      <c r="P49" s="165"/>
      <c r="Q49" s="165"/>
      <c r="R49" s="164"/>
      <c r="S49" s="164"/>
      <c r="T49" s="164"/>
      <c r="U49" s="164"/>
      <c r="V49" s="164"/>
      <c r="W49" s="164"/>
      <c r="X49" s="164"/>
      <c r="Y49" s="164"/>
      <c r="Z49" s="166"/>
      <c r="AA49" s="166"/>
      <c r="AB49" s="166"/>
      <c r="AC49" s="166"/>
      <c r="AD49" s="166"/>
      <c r="AE49" s="166"/>
      <c r="AF49" s="166"/>
      <c r="AG49" s="166" t="s">
        <v>228</v>
      </c>
      <c r="AH49" s="166">
        <v>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70">
        <v>12</v>
      </c>
      <c r="B50" s="171" t="s">
        <v>652</v>
      </c>
      <c r="C50" s="172" t="s">
        <v>653</v>
      </c>
      <c r="D50" s="173" t="s">
        <v>654</v>
      </c>
      <c r="E50" s="174">
        <v>2</v>
      </c>
      <c r="F50" s="175"/>
      <c r="G50" s="176">
        <f>ROUND(E50*F50,2)</f>
        <v>0</v>
      </c>
      <c r="H50" s="163">
        <v>0</v>
      </c>
      <c r="I50" s="164">
        <f>ROUND(E50*H50,2)</f>
        <v>0</v>
      </c>
      <c r="J50" s="163">
        <v>606</v>
      </c>
      <c r="K50" s="164">
        <f>ROUND(E50*J50,2)</f>
        <v>1212</v>
      </c>
      <c r="L50" s="164">
        <v>21</v>
      </c>
      <c r="M50" s="164">
        <f>G50*(1+L50/100)</f>
        <v>0</v>
      </c>
      <c r="N50" s="165">
        <v>0</v>
      </c>
      <c r="O50" s="165">
        <f>ROUND(E50*N50,2)</f>
        <v>0</v>
      </c>
      <c r="P50" s="165">
        <v>0</v>
      </c>
      <c r="Q50" s="165">
        <f>ROUND(E50*P50,2)</f>
        <v>0</v>
      </c>
      <c r="R50" s="164" t="s">
        <v>655</v>
      </c>
      <c r="S50" s="164" t="s">
        <v>196</v>
      </c>
      <c r="T50" s="164" t="s">
        <v>196</v>
      </c>
      <c r="U50" s="164">
        <v>1</v>
      </c>
      <c r="V50" s="164">
        <f>ROUND(E50*U50,2)</f>
        <v>2</v>
      </c>
      <c r="W50" s="164"/>
      <c r="X50" s="164" t="s">
        <v>656</v>
      </c>
      <c r="Y50" s="164" t="s">
        <v>199</v>
      </c>
      <c r="Z50" s="166"/>
      <c r="AA50" s="166"/>
      <c r="AB50" s="166"/>
      <c r="AC50" s="166"/>
      <c r="AD50" s="166"/>
      <c r="AE50" s="166"/>
      <c r="AF50" s="166"/>
      <c r="AG50" s="166" t="s">
        <v>657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70">
        <v>13</v>
      </c>
      <c r="B51" s="171" t="s">
        <v>658</v>
      </c>
      <c r="C51" s="172" t="s">
        <v>659</v>
      </c>
      <c r="D51" s="173" t="s">
        <v>24</v>
      </c>
      <c r="E51" s="174">
        <v>116.755</v>
      </c>
      <c r="F51" s="175"/>
      <c r="G51" s="176">
        <f>ROUND(E51*F51,2)</f>
        <v>0</v>
      </c>
      <c r="H51" s="163">
        <v>0</v>
      </c>
      <c r="I51" s="164">
        <f>ROUND(E51*H51,2)</f>
        <v>0</v>
      </c>
      <c r="J51" s="163">
        <v>0.6000000000000001</v>
      </c>
      <c r="K51" s="164">
        <f>ROUND(E51*J51,2)</f>
        <v>70.05</v>
      </c>
      <c r="L51" s="164">
        <v>21</v>
      </c>
      <c r="M51" s="164">
        <f>G51*(1+L51/100)</f>
        <v>0</v>
      </c>
      <c r="N51" s="165">
        <v>0</v>
      </c>
      <c r="O51" s="165">
        <f>ROUND(E51*N51,2)</f>
        <v>0</v>
      </c>
      <c r="P51" s="165">
        <v>0</v>
      </c>
      <c r="Q51" s="165">
        <f>ROUND(E51*P51,2)</f>
        <v>0</v>
      </c>
      <c r="R51" s="164"/>
      <c r="S51" s="164" t="s">
        <v>196</v>
      </c>
      <c r="T51" s="164" t="s">
        <v>196</v>
      </c>
      <c r="U51" s="164">
        <v>0</v>
      </c>
      <c r="V51" s="164">
        <f>ROUND(E51*U51,2)</f>
        <v>0</v>
      </c>
      <c r="W51" s="164"/>
      <c r="X51" s="164" t="s">
        <v>660</v>
      </c>
      <c r="Y51" s="164" t="s">
        <v>199</v>
      </c>
      <c r="Z51" s="166"/>
      <c r="AA51" s="166"/>
      <c r="AB51" s="166"/>
      <c r="AC51" s="166"/>
      <c r="AD51" s="166"/>
      <c r="AE51" s="166"/>
      <c r="AF51" s="166"/>
      <c r="AG51" s="166" t="s">
        <v>661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33" ht="12.75">
      <c r="A52" s="147" t="s">
        <v>191</v>
      </c>
      <c r="B52" s="148" t="s">
        <v>132</v>
      </c>
      <c r="C52" s="149" t="s">
        <v>50</v>
      </c>
      <c r="D52" s="150"/>
      <c r="E52" s="151"/>
      <c r="F52" s="152"/>
      <c r="G52" s="153">
        <f>SUMIF(AG53:AG116,"&lt;&gt;NOR",G53:G116)</f>
        <v>0</v>
      </c>
      <c r="H52" s="154"/>
      <c r="I52" s="154">
        <f>SUM(I53:I116)</f>
        <v>38457.5</v>
      </c>
      <c r="J52" s="154"/>
      <c r="K52" s="154">
        <f>SUM(K53:K116)</f>
        <v>5207.71</v>
      </c>
      <c r="L52" s="154"/>
      <c r="M52" s="154">
        <f>SUM(M53:M116)</f>
        <v>0</v>
      </c>
      <c r="N52" s="155"/>
      <c r="O52" s="155">
        <f>SUM(O53:O116)</f>
        <v>0.01</v>
      </c>
      <c r="P52" s="155"/>
      <c r="Q52" s="155">
        <f>SUM(Q53:Q116)</f>
        <v>0</v>
      </c>
      <c r="R52" s="154"/>
      <c r="S52" s="154"/>
      <c r="T52" s="154"/>
      <c r="U52" s="154"/>
      <c r="V52" s="154">
        <f>SUM(V53:V116)</f>
        <v>0</v>
      </c>
      <c r="W52" s="154"/>
      <c r="X52" s="154"/>
      <c r="Y52" s="154"/>
      <c r="AG52" s="1" t="s">
        <v>192</v>
      </c>
    </row>
    <row r="53" spans="1:60" ht="22.5" outlineLevel="1">
      <c r="A53" s="156">
        <v>14</v>
      </c>
      <c r="B53" s="157" t="s">
        <v>662</v>
      </c>
      <c r="C53" s="158" t="s">
        <v>663</v>
      </c>
      <c r="D53" s="159" t="s">
        <v>275</v>
      </c>
      <c r="E53" s="160">
        <v>2</v>
      </c>
      <c r="F53" s="161"/>
      <c r="G53" s="162">
        <f>ROUND(E53*F53,2)</f>
        <v>0</v>
      </c>
      <c r="H53" s="163">
        <v>0</v>
      </c>
      <c r="I53" s="164">
        <f>ROUND(E53*H53,2)</f>
        <v>0</v>
      </c>
      <c r="J53" s="163">
        <v>188</v>
      </c>
      <c r="K53" s="164">
        <f>ROUND(E53*J53,2)</f>
        <v>376</v>
      </c>
      <c r="L53" s="164">
        <v>21</v>
      </c>
      <c r="M53" s="164">
        <f>G53*(1+L53/100)</f>
        <v>0</v>
      </c>
      <c r="N53" s="165">
        <v>0</v>
      </c>
      <c r="O53" s="165">
        <f>ROUND(E53*N53,2)</f>
        <v>0</v>
      </c>
      <c r="P53" s="165">
        <v>0</v>
      </c>
      <c r="Q53" s="165">
        <f>ROUND(E53*P53,2)</f>
        <v>0</v>
      </c>
      <c r="R53" s="164"/>
      <c r="S53" s="164" t="s">
        <v>613</v>
      </c>
      <c r="T53" s="164" t="s">
        <v>607</v>
      </c>
      <c r="U53" s="164">
        <v>0</v>
      </c>
      <c r="V53" s="164">
        <f>ROUND(E53*U53,2)</f>
        <v>0</v>
      </c>
      <c r="W53" s="164"/>
      <c r="X53" s="164" t="s">
        <v>218</v>
      </c>
      <c r="Y53" s="164" t="s">
        <v>199</v>
      </c>
      <c r="Z53" s="166"/>
      <c r="AA53" s="166"/>
      <c r="AB53" s="166"/>
      <c r="AC53" s="166"/>
      <c r="AD53" s="166"/>
      <c r="AE53" s="166"/>
      <c r="AF53" s="166"/>
      <c r="AG53" s="166" t="s">
        <v>342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4" customHeight="1" outlineLevel="2">
      <c r="A54" s="167"/>
      <c r="B54" s="168"/>
      <c r="C54" s="238" t="s">
        <v>664</v>
      </c>
      <c r="D54" s="238"/>
      <c r="E54" s="238"/>
      <c r="F54" s="238"/>
      <c r="G54" s="238"/>
      <c r="H54" s="164"/>
      <c r="I54" s="164"/>
      <c r="J54" s="164"/>
      <c r="K54" s="164"/>
      <c r="L54" s="164"/>
      <c r="M54" s="164"/>
      <c r="N54" s="165"/>
      <c r="O54" s="165"/>
      <c r="P54" s="165"/>
      <c r="Q54" s="165"/>
      <c r="R54" s="164"/>
      <c r="S54" s="164"/>
      <c r="T54" s="164"/>
      <c r="U54" s="164"/>
      <c r="V54" s="164"/>
      <c r="W54" s="164"/>
      <c r="X54" s="164"/>
      <c r="Y54" s="164"/>
      <c r="Z54" s="166"/>
      <c r="AA54" s="166"/>
      <c r="AB54" s="166"/>
      <c r="AC54" s="166"/>
      <c r="AD54" s="166"/>
      <c r="AE54" s="166"/>
      <c r="AF54" s="166"/>
      <c r="AG54" s="166" t="s">
        <v>202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2">
      <c r="A55" s="167"/>
      <c r="B55" s="168"/>
      <c r="C55" s="185" t="s">
        <v>665</v>
      </c>
      <c r="D55" s="186"/>
      <c r="E55" s="187"/>
      <c r="F55" s="164"/>
      <c r="G55" s="164"/>
      <c r="H55" s="164"/>
      <c r="I55" s="164"/>
      <c r="J55" s="164"/>
      <c r="K55" s="164"/>
      <c r="L55" s="164"/>
      <c r="M55" s="164"/>
      <c r="N55" s="165"/>
      <c r="O55" s="165"/>
      <c r="P55" s="165"/>
      <c r="Q55" s="165"/>
      <c r="R55" s="164"/>
      <c r="S55" s="164"/>
      <c r="T55" s="164"/>
      <c r="U55" s="164"/>
      <c r="V55" s="164"/>
      <c r="W55" s="164"/>
      <c r="X55" s="164"/>
      <c r="Y55" s="164"/>
      <c r="Z55" s="166"/>
      <c r="AA55" s="166"/>
      <c r="AB55" s="166"/>
      <c r="AC55" s="166"/>
      <c r="AD55" s="166"/>
      <c r="AE55" s="166"/>
      <c r="AF55" s="166"/>
      <c r="AG55" s="166" t="s">
        <v>228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3">
      <c r="A56" s="167"/>
      <c r="B56" s="168"/>
      <c r="C56" s="185" t="s">
        <v>666</v>
      </c>
      <c r="D56" s="186"/>
      <c r="E56" s="187">
        <v>2</v>
      </c>
      <c r="F56" s="164"/>
      <c r="G56" s="164"/>
      <c r="H56" s="164"/>
      <c r="I56" s="164"/>
      <c r="J56" s="164"/>
      <c r="K56" s="164"/>
      <c r="L56" s="164"/>
      <c r="M56" s="164"/>
      <c r="N56" s="165"/>
      <c r="O56" s="165"/>
      <c r="P56" s="165"/>
      <c r="Q56" s="165"/>
      <c r="R56" s="164"/>
      <c r="S56" s="164"/>
      <c r="T56" s="164"/>
      <c r="U56" s="164"/>
      <c r="V56" s="164"/>
      <c r="W56" s="164"/>
      <c r="X56" s="164"/>
      <c r="Y56" s="164"/>
      <c r="Z56" s="166"/>
      <c r="AA56" s="166"/>
      <c r="AB56" s="166"/>
      <c r="AC56" s="166"/>
      <c r="AD56" s="166"/>
      <c r="AE56" s="166"/>
      <c r="AF56" s="166"/>
      <c r="AG56" s="166" t="s">
        <v>228</v>
      </c>
      <c r="AH56" s="166">
        <v>0</v>
      </c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33.75" outlineLevel="1">
      <c r="A57" s="156">
        <v>15</v>
      </c>
      <c r="B57" s="157" t="s">
        <v>667</v>
      </c>
      <c r="C57" s="158" t="s">
        <v>668</v>
      </c>
      <c r="D57" s="159" t="s">
        <v>275</v>
      </c>
      <c r="E57" s="160">
        <v>5</v>
      </c>
      <c r="F57" s="161"/>
      <c r="G57" s="162">
        <f>ROUND(E57*F57,2)</f>
        <v>0</v>
      </c>
      <c r="H57" s="163">
        <v>0</v>
      </c>
      <c r="I57" s="164">
        <f>ROUND(E57*H57,2)</f>
        <v>0</v>
      </c>
      <c r="J57" s="163">
        <v>220</v>
      </c>
      <c r="K57" s="164">
        <f>ROUND(E57*J57,2)</f>
        <v>1100</v>
      </c>
      <c r="L57" s="164">
        <v>21</v>
      </c>
      <c r="M57" s="164">
        <f>G57*(1+L57/100)</f>
        <v>0</v>
      </c>
      <c r="N57" s="165">
        <v>0</v>
      </c>
      <c r="O57" s="165">
        <f>ROUND(E57*N57,2)</f>
        <v>0</v>
      </c>
      <c r="P57" s="165">
        <v>0</v>
      </c>
      <c r="Q57" s="165">
        <f>ROUND(E57*P57,2)</f>
        <v>0</v>
      </c>
      <c r="R57" s="164"/>
      <c r="S57" s="164" t="s">
        <v>613</v>
      </c>
      <c r="T57" s="164" t="s">
        <v>607</v>
      </c>
      <c r="U57" s="164">
        <v>0</v>
      </c>
      <c r="V57" s="164">
        <f>ROUND(E57*U57,2)</f>
        <v>0</v>
      </c>
      <c r="W57" s="164"/>
      <c r="X57" s="164" t="s">
        <v>218</v>
      </c>
      <c r="Y57" s="164" t="s">
        <v>199</v>
      </c>
      <c r="Z57" s="166"/>
      <c r="AA57" s="166"/>
      <c r="AB57" s="166"/>
      <c r="AC57" s="166"/>
      <c r="AD57" s="166"/>
      <c r="AE57" s="166"/>
      <c r="AF57" s="166"/>
      <c r="AG57" s="166" t="s">
        <v>342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4" customHeight="1" outlineLevel="2">
      <c r="A58" s="167"/>
      <c r="B58" s="168"/>
      <c r="C58" s="238" t="s">
        <v>669</v>
      </c>
      <c r="D58" s="238"/>
      <c r="E58" s="238"/>
      <c r="F58" s="238"/>
      <c r="G58" s="238"/>
      <c r="H58" s="164"/>
      <c r="I58" s="164"/>
      <c r="J58" s="164"/>
      <c r="K58" s="164"/>
      <c r="L58" s="164"/>
      <c r="M58" s="164"/>
      <c r="N58" s="165"/>
      <c r="O58" s="165"/>
      <c r="P58" s="165"/>
      <c r="Q58" s="165"/>
      <c r="R58" s="164"/>
      <c r="S58" s="164"/>
      <c r="T58" s="164"/>
      <c r="U58" s="164"/>
      <c r="V58" s="164"/>
      <c r="W58" s="164"/>
      <c r="X58" s="164"/>
      <c r="Y58" s="164"/>
      <c r="Z58" s="166"/>
      <c r="AA58" s="166"/>
      <c r="AB58" s="166"/>
      <c r="AC58" s="166"/>
      <c r="AD58" s="166"/>
      <c r="AE58" s="166"/>
      <c r="AF58" s="166"/>
      <c r="AG58" s="166" t="s">
        <v>202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2">
      <c r="A59" s="167"/>
      <c r="B59" s="168"/>
      <c r="C59" s="185" t="s">
        <v>670</v>
      </c>
      <c r="D59" s="186"/>
      <c r="E59" s="187"/>
      <c r="F59" s="164"/>
      <c r="G59" s="164"/>
      <c r="H59" s="164"/>
      <c r="I59" s="164"/>
      <c r="J59" s="164"/>
      <c r="K59" s="164"/>
      <c r="L59" s="164"/>
      <c r="M59" s="164"/>
      <c r="N59" s="165"/>
      <c r="O59" s="165"/>
      <c r="P59" s="165"/>
      <c r="Q59" s="165"/>
      <c r="R59" s="164"/>
      <c r="S59" s="164"/>
      <c r="T59" s="164"/>
      <c r="U59" s="164"/>
      <c r="V59" s="164"/>
      <c r="W59" s="164"/>
      <c r="X59" s="164"/>
      <c r="Y59" s="164"/>
      <c r="Z59" s="166"/>
      <c r="AA59" s="166"/>
      <c r="AB59" s="166"/>
      <c r="AC59" s="166"/>
      <c r="AD59" s="166"/>
      <c r="AE59" s="166"/>
      <c r="AF59" s="166"/>
      <c r="AG59" s="166" t="s">
        <v>228</v>
      </c>
      <c r="AH59" s="166">
        <v>0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3">
      <c r="A60" s="167"/>
      <c r="B60" s="168"/>
      <c r="C60" s="185" t="s">
        <v>84</v>
      </c>
      <c r="D60" s="186"/>
      <c r="E60" s="187">
        <v>5</v>
      </c>
      <c r="F60" s="164"/>
      <c r="G60" s="164"/>
      <c r="H60" s="164"/>
      <c r="I60" s="164"/>
      <c r="J60" s="164"/>
      <c r="K60" s="164"/>
      <c r="L60" s="164"/>
      <c r="M60" s="164"/>
      <c r="N60" s="165"/>
      <c r="O60" s="165"/>
      <c r="P60" s="165"/>
      <c r="Q60" s="165"/>
      <c r="R60" s="164"/>
      <c r="S60" s="164"/>
      <c r="T60" s="164"/>
      <c r="U60" s="164"/>
      <c r="V60" s="164"/>
      <c r="W60" s="164"/>
      <c r="X60" s="164"/>
      <c r="Y60" s="164"/>
      <c r="Z60" s="166"/>
      <c r="AA60" s="166"/>
      <c r="AB60" s="166"/>
      <c r="AC60" s="166"/>
      <c r="AD60" s="166"/>
      <c r="AE60" s="166"/>
      <c r="AF60" s="166"/>
      <c r="AG60" s="166" t="s">
        <v>228</v>
      </c>
      <c r="AH60" s="166">
        <v>0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33.75" outlineLevel="1">
      <c r="A61" s="156">
        <v>16</v>
      </c>
      <c r="B61" s="157" t="s">
        <v>671</v>
      </c>
      <c r="C61" s="158" t="s">
        <v>672</v>
      </c>
      <c r="D61" s="159" t="s">
        <v>275</v>
      </c>
      <c r="E61" s="160">
        <v>7</v>
      </c>
      <c r="F61" s="161"/>
      <c r="G61" s="162">
        <f>ROUND(E61*F61,2)</f>
        <v>0</v>
      </c>
      <c r="H61" s="163">
        <v>0</v>
      </c>
      <c r="I61" s="164">
        <f>ROUND(E61*H61,2)</f>
        <v>0</v>
      </c>
      <c r="J61" s="163">
        <v>303</v>
      </c>
      <c r="K61" s="164">
        <f>ROUND(E61*J61,2)</f>
        <v>2121</v>
      </c>
      <c r="L61" s="164">
        <v>21</v>
      </c>
      <c r="M61" s="164">
        <f>G61*(1+L61/100)</f>
        <v>0</v>
      </c>
      <c r="N61" s="165">
        <v>0</v>
      </c>
      <c r="O61" s="165">
        <f>ROUND(E61*N61,2)</f>
        <v>0</v>
      </c>
      <c r="P61" s="165">
        <v>0</v>
      </c>
      <c r="Q61" s="165">
        <f>ROUND(E61*P61,2)</f>
        <v>0</v>
      </c>
      <c r="R61" s="164"/>
      <c r="S61" s="164" t="s">
        <v>613</v>
      </c>
      <c r="T61" s="164" t="s">
        <v>607</v>
      </c>
      <c r="U61" s="164">
        <v>0</v>
      </c>
      <c r="V61" s="164">
        <f>ROUND(E61*U61,2)</f>
        <v>0</v>
      </c>
      <c r="W61" s="164"/>
      <c r="X61" s="164" t="s">
        <v>218</v>
      </c>
      <c r="Y61" s="164" t="s">
        <v>199</v>
      </c>
      <c r="Z61" s="166"/>
      <c r="AA61" s="166"/>
      <c r="AB61" s="166"/>
      <c r="AC61" s="166"/>
      <c r="AD61" s="166"/>
      <c r="AE61" s="166"/>
      <c r="AF61" s="166"/>
      <c r="AG61" s="166" t="s">
        <v>342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4" customHeight="1" outlineLevel="2">
      <c r="A62" s="167"/>
      <c r="B62" s="168"/>
      <c r="C62" s="238" t="s">
        <v>673</v>
      </c>
      <c r="D62" s="238"/>
      <c r="E62" s="238"/>
      <c r="F62" s="238"/>
      <c r="G62" s="238"/>
      <c r="H62" s="164"/>
      <c r="I62" s="164"/>
      <c r="J62" s="164"/>
      <c r="K62" s="164"/>
      <c r="L62" s="164"/>
      <c r="M62" s="164"/>
      <c r="N62" s="165"/>
      <c r="O62" s="165"/>
      <c r="P62" s="165"/>
      <c r="Q62" s="165"/>
      <c r="R62" s="164"/>
      <c r="S62" s="164"/>
      <c r="T62" s="164"/>
      <c r="U62" s="164"/>
      <c r="V62" s="164"/>
      <c r="W62" s="164"/>
      <c r="X62" s="164"/>
      <c r="Y62" s="164"/>
      <c r="Z62" s="166"/>
      <c r="AA62" s="166"/>
      <c r="AB62" s="166"/>
      <c r="AC62" s="166"/>
      <c r="AD62" s="166"/>
      <c r="AE62" s="166"/>
      <c r="AF62" s="166"/>
      <c r="AG62" s="166" t="s">
        <v>202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75" outlineLevel="2">
      <c r="A63" s="167"/>
      <c r="B63" s="168"/>
      <c r="C63" s="185" t="s">
        <v>609</v>
      </c>
      <c r="D63" s="186"/>
      <c r="E63" s="187"/>
      <c r="F63" s="164"/>
      <c r="G63" s="164"/>
      <c r="H63" s="164"/>
      <c r="I63" s="164"/>
      <c r="J63" s="164"/>
      <c r="K63" s="164"/>
      <c r="L63" s="164"/>
      <c r="M63" s="164"/>
      <c r="N63" s="165"/>
      <c r="O63" s="165"/>
      <c r="P63" s="165"/>
      <c r="Q63" s="165"/>
      <c r="R63" s="164"/>
      <c r="S63" s="164"/>
      <c r="T63" s="164"/>
      <c r="U63" s="164"/>
      <c r="V63" s="164"/>
      <c r="W63" s="164"/>
      <c r="X63" s="164"/>
      <c r="Y63" s="164"/>
      <c r="Z63" s="166"/>
      <c r="AA63" s="166"/>
      <c r="AB63" s="166"/>
      <c r="AC63" s="166"/>
      <c r="AD63" s="166"/>
      <c r="AE63" s="166"/>
      <c r="AF63" s="166"/>
      <c r="AG63" s="166" t="s">
        <v>228</v>
      </c>
      <c r="AH63" s="166">
        <v>0</v>
      </c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3">
      <c r="A64" s="167"/>
      <c r="B64" s="168"/>
      <c r="C64" s="185" t="s">
        <v>610</v>
      </c>
      <c r="D64" s="186"/>
      <c r="E64" s="187">
        <v>7</v>
      </c>
      <c r="F64" s="164"/>
      <c r="G64" s="164"/>
      <c r="H64" s="164"/>
      <c r="I64" s="164"/>
      <c r="J64" s="164"/>
      <c r="K64" s="164"/>
      <c r="L64" s="164"/>
      <c r="M64" s="164"/>
      <c r="N64" s="165"/>
      <c r="O64" s="165"/>
      <c r="P64" s="165"/>
      <c r="Q64" s="165"/>
      <c r="R64" s="164"/>
      <c r="S64" s="164"/>
      <c r="T64" s="164"/>
      <c r="U64" s="164"/>
      <c r="V64" s="164"/>
      <c r="W64" s="164"/>
      <c r="X64" s="164"/>
      <c r="Y64" s="164"/>
      <c r="Z64" s="166"/>
      <c r="AA64" s="166"/>
      <c r="AB64" s="166"/>
      <c r="AC64" s="166"/>
      <c r="AD64" s="166"/>
      <c r="AE64" s="166"/>
      <c r="AF64" s="166"/>
      <c r="AG64" s="166" t="s">
        <v>228</v>
      </c>
      <c r="AH64" s="166">
        <v>0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33.75" outlineLevel="1">
      <c r="A65" s="156">
        <v>17</v>
      </c>
      <c r="B65" s="157" t="s">
        <v>674</v>
      </c>
      <c r="C65" s="158" t="s">
        <v>675</v>
      </c>
      <c r="D65" s="159" t="s">
        <v>295</v>
      </c>
      <c r="E65" s="160">
        <v>0.6000000000000001</v>
      </c>
      <c r="F65" s="161"/>
      <c r="G65" s="162">
        <f>ROUND(E65*F65,2)</f>
        <v>0</v>
      </c>
      <c r="H65" s="163">
        <v>0</v>
      </c>
      <c r="I65" s="164">
        <f>ROUND(E65*H65,2)</f>
        <v>0</v>
      </c>
      <c r="J65" s="163">
        <v>548</v>
      </c>
      <c r="K65" s="164">
        <f>ROUND(E65*J65,2)</f>
        <v>328.8</v>
      </c>
      <c r="L65" s="164">
        <v>21</v>
      </c>
      <c r="M65" s="164">
        <f>G65*(1+L65/100)</f>
        <v>0</v>
      </c>
      <c r="N65" s="165">
        <v>0.00167</v>
      </c>
      <c r="O65" s="165">
        <f>ROUND(E65*N65,2)</f>
        <v>0</v>
      </c>
      <c r="P65" s="165">
        <v>0</v>
      </c>
      <c r="Q65" s="165">
        <f>ROUND(E65*P65,2)</f>
        <v>0</v>
      </c>
      <c r="R65" s="164"/>
      <c r="S65" s="164" t="s">
        <v>613</v>
      </c>
      <c r="T65" s="164" t="s">
        <v>607</v>
      </c>
      <c r="U65" s="164">
        <v>0</v>
      </c>
      <c r="V65" s="164">
        <f>ROUND(E65*U65,2)</f>
        <v>0</v>
      </c>
      <c r="W65" s="164"/>
      <c r="X65" s="164" t="s">
        <v>218</v>
      </c>
      <c r="Y65" s="164" t="s">
        <v>199</v>
      </c>
      <c r="Z65" s="166"/>
      <c r="AA65" s="166"/>
      <c r="AB65" s="166"/>
      <c r="AC65" s="166"/>
      <c r="AD65" s="166"/>
      <c r="AE65" s="166"/>
      <c r="AF65" s="166"/>
      <c r="AG65" s="166" t="s">
        <v>342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4" customHeight="1" outlineLevel="2">
      <c r="A66" s="167"/>
      <c r="B66" s="168"/>
      <c r="C66" s="238" t="s">
        <v>676</v>
      </c>
      <c r="D66" s="238"/>
      <c r="E66" s="238"/>
      <c r="F66" s="238"/>
      <c r="G66" s="238"/>
      <c r="H66" s="164"/>
      <c r="I66" s="164"/>
      <c r="J66" s="164"/>
      <c r="K66" s="164"/>
      <c r="L66" s="164"/>
      <c r="M66" s="164"/>
      <c r="N66" s="165"/>
      <c r="O66" s="165"/>
      <c r="P66" s="165"/>
      <c r="Q66" s="165"/>
      <c r="R66" s="164"/>
      <c r="S66" s="164"/>
      <c r="T66" s="164"/>
      <c r="U66" s="164"/>
      <c r="V66" s="164"/>
      <c r="W66" s="164"/>
      <c r="X66" s="164"/>
      <c r="Y66" s="164"/>
      <c r="Z66" s="166"/>
      <c r="AA66" s="166"/>
      <c r="AB66" s="166"/>
      <c r="AC66" s="166"/>
      <c r="AD66" s="166"/>
      <c r="AE66" s="166"/>
      <c r="AF66" s="166"/>
      <c r="AG66" s="166" t="s">
        <v>202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12.75" outlineLevel="2">
      <c r="A67" s="167"/>
      <c r="B67" s="168"/>
      <c r="C67" s="185" t="s">
        <v>677</v>
      </c>
      <c r="D67" s="186"/>
      <c r="E67" s="187"/>
      <c r="F67" s="164"/>
      <c r="G67" s="164"/>
      <c r="H67" s="164"/>
      <c r="I67" s="164"/>
      <c r="J67" s="164"/>
      <c r="K67" s="164"/>
      <c r="L67" s="164"/>
      <c r="M67" s="164"/>
      <c r="N67" s="165"/>
      <c r="O67" s="165"/>
      <c r="P67" s="165"/>
      <c r="Q67" s="165"/>
      <c r="R67" s="164"/>
      <c r="S67" s="164"/>
      <c r="T67" s="164"/>
      <c r="U67" s="164"/>
      <c r="V67" s="164"/>
      <c r="W67" s="164"/>
      <c r="X67" s="164"/>
      <c r="Y67" s="164"/>
      <c r="Z67" s="166"/>
      <c r="AA67" s="166"/>
      <c r="AB67" s="166"/>
      <c r="AC67" s="166"/>
      <c r="AD67" s="166"/>
      <c r="AE67" s="166"/>
      <c r="AF67" s="166"/>
      <c r="AG67" s="166" t="s">
        <v>228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12.75" outlineLevel="3">
      <c r="A68" s="167"/>
      <c r="B68" s="168"/>
      <c r="C68" s="185" t="s">
        <v>678</v>
      </c>
      <c r="D68" s="186"/>
      <c r="E68" s="187">
        <v>0.6000000000000001</v>
      </c>
      <c r="F68" s="164"/>
      <c r="G68" s="164"/>
      <c r="H68" s="164"/>
      <c r="I68" s="164"/>
      <c r="J68" s="164"/>
      <c r="K68" s="164"/>
      <c r="L68" s="164"/>
      <c r="M68" s="164"/>
      <c r="N68" s="165"/>
      <c r="O68" s="165"/>
      <c r="P68" s="165"/>
      <c r="Q68" s="165"/>
      <c r="R68" s="164"/>
      <c r="S68" s="164"/>
      <c r="T68" s="164"/>
      <c r="U68" s="164"/>
      <c r="V68" s="164"/>
      <c r="W68" s="164"/>
      <c r="X68" s="164"/>
      <c r="Y68" s="164"/>
      <c r="Z68" s="166"/>
      <c r="AA68" s="166"/>
      <c r="AB68" s="166"/>
      <c r="AC68" s="166"/>
      <c r="AD68" s="166"/>
      <c r="AE68" s="166"/>
      <c r="AF68" s="166"/>
      <c r="AG68" s="166" t="s">
        <v>228</v>
      </c>
      <c r="AH68" s="166">
        <v>0</v>
      </c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33.75" outlineLevel="1">
      <c r="A69" s="156">
        <v>18</v>
      </c>
      <c r="B69" s="157" t="s">
        <v>679</v>
      </c>
      <c r="C69" s="158" t="s">
        <v>680</v>
      </c>
      <c r="D69" s="159" t="s">
        <v>295</v>
      </c>
      <c r="E69" s="160">
        <v>1.5</v>
      </c>
      <c r="F69" s="161"/>
      <c r="G69" s="162">
        <f>ROUND(E69*F69,2)</f>
        <v>0</v>
      </c>
      <c r="H69" s="163">
        <v>0</v>
      </c>
      <c r="I69" s="164">
        <f>ROUND(E69*H69,2)</f>
        <v>0</v>
      </c>
      <c r="J69" s="163">
        <v>848</v>
      </c>
      <c r="K69" s="164">
        <f>ROUND(E69*J69,2)</f>
        <v>1272</v>
      </c>
      <c r="L69" s="164">
        <v>21</v>
      </c>
      <c r="M69" s="164">
        <f>G69*(1+L69/100)</f>
        <v>0</v>
      </c>
      <c r="N69" s="165">
        <v>0.0034400000000000003</v>
      </c>
      <c r="O69" s="165">
        <f>ROUND(E69*N69,2)</f>
        <v>0.01</v>
      </c>
      <c r="P69" s="165">
        <v>0</v>
      </c>
      <c r="Q69" s="165">
        <f>ROUND(E69*P69,2)</f>
        <v>0</v>
      </c>
      <c r="R69" s="164"/>
      <c r="S69" s="164" t="s">
        <v>613</v>
      </c>
      <c r="T69" s="164" t="s">
        <v>607</v>
      </c>
      <c r="U69" s="164">
        <v>0</v>
      </c>
      <c r="V69" s="164">
        <f>ROUND(E69*U69,2)</f>
        <v>0</v>
      </c>
      <c r="W69" s="164"/>
      <c r="X69" s="164" t="s">
        <v>218</v>
      </c>
      <c r="Y69" s="164" t="s">
        <v>199</v>
      </c>
      <c r="Z69" s="166"/>
      <c r="AA69" s="166"/>
      <c r="AB69" s="166"/>
      <c r="AC69" s="166"/>
      <c r="AD69" s="166"/>
      <c r="AE69" s="166"/>
      <c r="AF69" s="166"/>
      <c r="AG69" s="166" t="s">
        <v>342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4" customHeight="1" outlineLevel="2">
      <c r="A70" s="167"/>
      <c r="B70" s="168"/>
      <c r="C70" s="238" t="s">
        <v>681</v>
      </c>
      <c r="D70" s="238"/>
      <c r="E70" s="238"/>
      <c r="F70" s="238"/>
      <c r="G70" s="238"/>
      <c r="H70" s="164"/>
      <c r="I70" s="164"/>
      <c r="J70" s="164"/>
      <c r="K70" s="164"/>
      <c r="L70" s="164"/>
      <c r="M70" s="164"/>
      <c r="N70" s="165"/>
      <c r="O70" s="165"/>
      <c r="P70" s="165"/>
      <c r="Q70" s="165"/>
      <c r="R70" s="164"/>
      <c r="S70" s="164"/>
      <c r="T70" s="164"/>
      <c r="U70" s="164"/>
      <c r="V70" s="164"/>
      <c r="W70" s="164"/>
      <c r="X70" s="164"/>
      <c r="Y70" s="164"/>
      <c r="Z70" s="166"/>
      <c r="AA70" s="166"/>
      <c r="AB70" s="166"/>
      <c r="AC70" s="166"/>
      <c r="AD70" s="166"/>
      <c r="AE70" s="166"/>
      <c r="AF70" s="166"/>
      <c r="AG70" s="166" t="s">
        <v>202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2">
      <c r="A71" s="167"/>
      <c r="B71" s="168"/>
      <c r="C71" s="185" t="s">
        <v>682</v>
      </c>
      <c r="D71" s="186"/>
      <c r="E71" s="187"/>
      <c r="F71" s="164"/>
      <c r="G71" s="164"/>
      <c r="H71" s="164"/>
      <c r="I71" s="164"/>
      <c r="J71" s="164"/>
      <c r="K71" s="164"/>
      <c r="L71" s="164"/>
      <c r="M71" s="164"/>
      <c r="N71" s="165"/>
      <c r="O71" s="165"/>
      <c r="P71" s="165"/>
      <c r="Q71" s="165"/>
      <c r="R71" s="164"/>
      <c r="S71" s="164"/>
      <c r="T71" s="164"/>
      <c r="U71" s="164"/>
      <c r="V71" s="164"/>
      <c r="W71" s="164"/>
      <c r="X71" s="164"/>
      <c r="Y71" s="164"/>
      <c r="Z71" s="166"/>
      <c r="AA71" s="166"/>
      <c r="AB71" s="166"/>
      <c r="AC71" s="166"/>
      <c r="AD71" s="166"/>
      <c r="AE71" s="166"/>
      <c r="AF71" s="166"/>
      <c r="AG71" s="166" t="s">
        <v>228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3">
      <c r="A72" s="167"/>
      <c r="B72" s="168"/>
      <c r="C72" s="185" t="s">
        <v>683</v>
      </c>
      <c r="D72" s="186"/>
      <c r="E72" s="187">
        <v>1.5</v>
      </c>
      <c r="F72" s="164"/>
      <c r="G72" s="164"/>
      <c r="H72" s="164"/>
      <c r="I72" s="164"/>
      <c r="J72" s="164"/>
      <c r="K72" s="164"/>
      <c r="L72" s="164"/>
      <c r="M72" s="164"/>
      <c r="N72" s="165"/>
      <c r="O72" s="165"/>
      <c r="P72" s="165"/>
      <c r="Q72" s="165"/>
      <c r="R72" s="164"/>
      <c r="S72" s="164"/>
      <c r="T72" s="164"/>
      <c r="U72" s="164"/>
      <c r="V72" s="164"/>
      <c r="W72" s="164"/>
      <c r="X72" s="164"/>
      <c r="Y72" s="164"/>
      <c r="Z72" s="166"/>
      <c r="AA72" s="166"/>
      <c r="AB72" s="166"/>
      <c r="AC72" s="166"/>
      <c r="AD72" s="166"/>
      <c r="AE72" s="166"/>
      <c r="AF72" s="166"/>
      <c r="AG72" s="166" t="s">
        <v>228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45" outlineLevel="1">
      <c r="A73" s="156">
        <v>19</v>
      </c>
      <c r="B73" s="157" t="s">
        <v>684</v>
      </c>
      <c r="C73" s="158" t="s">
        <v>685</v>
      </c>
      <c r="D73" s="159" t="s">
        <v>265</v>
      </c>
      <c r="E73" s="160">
        <v>0.014</v>
      </c>
      <c r="F73" s="161"/>
      <c r="G73" s="162">
        <f>ROUND(E73*F73,2)</f>
        <v>0</v>
      </c>
      <c r="H73" s="163">
        <v>0</v>
      </c>
      <c r="I73" s="164">
        <f>ROUND(E73*H73,2)</f>
        <v>0</v>
      </c>
      <c r="J73" s="163">
        <v>708</v>
      </c>
      <c r="K73" s="164">
        <f>ROUND(E73*J73,2)</f>
        <v>9.91</v>
      </c>
      <c r="L73" s="164">
        <v>21</v>
      </c>
      <c r="M73" s="164">
        <f>G73*(1+L73/100)</f>
        <v>0</v>
      </c>
      <c r="N73" s="165">
        <v>0</v>
      </c>
      <c r="O73" s="165">
        <f>ROUND(E73*N73,2)</f>
        <v>0</v>
      </c>
      <c r="P73" s="165">
        <v>0</v>
      </c>
      <c r="Q73" s="165">
        <f>ROUND(E73*P73,2)</f>
        <v>0</v>
      </c>
      <c r="R73" s="164"/>
      <c r="S73" s="164" t="s">
        <v>613</v>
      </c>
      <c r="T73" s="164" t="s">
        <v>607</v>
      </c>
      <c r="U73" s="164">
        <v>0</v>
      </c>
      <c r="V73" s="164">
        <f>ROUND(E73*U73,2)</f>
        <v>0</v>
      </c>
      <c r="W73" s="164"/>
      <c r="X73" s="164" t="s">
        <v>218</v>
      </c>
      <c r="Y73" s="164" t="s">
        <v>199</v>
      </c>
      <c r="Z73" s="166"/>
      <c r="AA73" s="166"/>
      <c r="AB73" s="166"/>
      <c r="AC73" s="166"/>
      <c r="AD73" s="166"/>
      <c r="AE73" s="166"/>
      <c r="AF73" s="166"/>
      <c r="AG73" s="166" t="s">
        <v>342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4" customHeight="1" outlineLevel="2">
      <c r="A74" s="167"/>
      <c r="B74" s="168"/>
      <c r="C74" s="238" t="s">
        <v>686</v>
      </c>
      <c r="D74" s="238"/>
      <c r="E74" s="238"/>
      <c r="F74" s="238"/>
      <c r="G74" s="238"/>
      <c r="H74" s="164"/>
      <c r="I74" s="164"/>
      <c r="J74" s="164"/>
      <c r="K74" s="164"/>
      <c r="L74" s="164"/>
      <c r="M74" s="164"/>
      <c r="N74" s="165"/>
      <c r="O74" s="165"/>
      <c r="P74" s="165"/>
      <c r="Q74" s="165"/>
      <c r="R74" s="164"/>
      <c r="S74" s="164"/>
      <c r="T74" s="164"/>
      <c r="U74" s="164"/>
      <c r="V74" s="164"/>
      <c r="W74" s="164"/>
      <c r="X74" s="164"/>
      <c r="Y74" s="164"/>
      <c r="Z74" s="166"/>
      <c r="AA74" s="166"/>
      <c r="AB74" s="166"/>
      <c r="AC74" s="166"/>
      <c r="AD74" s="166"/>
      <c r="AE74" s="166"/>
      <c r="AF74" s="166"/>
      <c r="AG74" s="166" t="s">
        <v>202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outlineLevel="1">
      <c r="A75" s="156">
        <v>20</v>
      </c>
      <c r="B75" s="157" t="s">
        <v>687</v>
      </c>
      <c r="C75" s="158" t="s">
        <v>688</v>
      </c>
      <c r="D75" s="159" t="s">
        <v>275</v>
      </c>
      <c r="E75" s="160">
        <v>2</v>
      </c>
      <c r="F75" s="161"/>
      <c r="G75" s="162">
        <f>ROUND(E75*F75,2)</f>
        <v>0</v>
      </c>
      <c r="H75" s="163">
        <v>437.25</v>
      </c>
      <c r="I75" s="164">
        <f>ROUND(E75*H75,2)</f>
        <v>874.5</v>
      </c>
      <c r="J75" s="163">
        <v>0</v>
      </c>
      <c r="K75" s="164">
        <f>ROUND(E75*J75,2)</f>
        <v>0</v>
      </c>
      <c r="L75" s="164">
        <v>21</v>
      </c>
      <c r="M75" s="164">
        <f>G75*(1+L75/100)</f>
        <v>0</v>
      </c>
      <c r="N75" s="165">
        <v>0.0004</v>
      </c>
      <c r="O75" s="165">
        <f>ROUND(E75*N75,2)</f>
        <v>0</v>
      </c>
      <c r="P75" s="165">
        <v>0</v>
      </c>
      <c r="Q75" s="165">
        <f>ROUND(E75*P75,2)</f>
        <v>0</v>
      </c>
      <c r="R75" s="164"/>
      <c r="S75" s="164" t="s">
        <v>209</v>
      </c>
      <c r="T75" s="164" t="s">
        <v>197</v>
      </c>
      <c r="U75" s="164">
        <v>0</v>
      </c>
      <c r="V75" s="164">
        <f>ROUND(E75*U75,2)</f>
        <v>0</v>
      </c>
      <c r="W75" s="164"/>
      <c r="X75" s="164" t="s">
        <v>281</v>
      </c>
      <c r="Y75" s="164" t="s">
        <v>199</v>
      </c>
      <c r="Z75" s="166"/>
      <c r="AA75" s="166"/>
      <c r="AB75" s="166"/>
      <c r="AC75" s="166"/>
      <c r="AD75" s="166"/>
      <c r="AE75" s="166"/>
      <c r="AF75" s="166"/>
      <c r="AG75" s="166" t="s">
        <v>689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customHeight="1" outlineLevel="2">
      <c r="A76" s="167"/>
      <c r="B76" s="168"/>
      <c r="C76" s="238" t="s">
        <v>690</v>
      </c>
      <c r="D76" s="238"/>
      <c r="E76" s="238"/>
      <c r="F76" s="238"/>
      <c r="G76" s="238"/>
      <c r="H76" s="164"/>
      <c r="I76" s="164"/>
      <c r="J76" s="164"/>
      <c r="K76" s="164"/>
      <c r="L76" s="164"/>
      <c r="M76" s="164"/>
      <c r="N76" s="165"/>
      <c r="O76" s="165"/>
      <c r="P76" s="165"/>
      <c r="Q76" s="165"/>
      <c r="R76" s="164"/>
      <c r="S76" s="164"/>
      <c r="T76" s="164"/>
      <c r="U76" s="164"/>
      <c r="V76" s="164"/>
      <c r="W76" s="164"/>
      <c r="X76" s="164"/>
      <c r="Y76" s="164"/>
      <c r="Z76" s="166"/>
      <c r="AA76" s="166"/>
      <c r="AB76" s="166"/>
      <c r="AC76" s="166"/>
      <c r="AD76" s="166"/>
      <c r="AE76" s="166"/>
      <c r="AF76" s="166"/>
      <c r="AG76" s="166" t="s">
        <v>202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customHeight="1" outlineLevel="3">
      <c r="A77" s="167"/>
      <c r="B77" s="168"/>
      <c r="C77" s="232" t="s">
        <v>691</v>
      </c>
      <c r="D77" s="232"/>
      <c r="E77" s="232"/>
      <c r="F77" s="232"/>
      <c r="G77" s="232"/>
      <c r="H77" s="164"/>
      <c r="I77" s="164"/>
      <c r="J77" s="164"/>
      <c r="K77" s="164"/>
      <c r="L77" s="164"/>
      <c r="M77" s="164"/>
      <c r="N77" s="165"/>
      <c r="O77" s="165"/>
      <c r="P77" s="165"/>
      <c r="Q77" s="165"/>
      <c r="R77" s="164"/>
      <c r="S77" s="164"/>
      <c r="T77" s="164"/>
      <c r="U77" s="164"/>
      <c r="V77" s="164"/>
      <c r="W77" s="164"/>
      <c r="X77" s="164"/>
      <c r="Y77" s="164"/>
      <c r="Z77" s="166"/>
      <c r="AA77" s="166"/>
      <c r="AB77" s="166"/>
      <c r="AC77" s="166"/>
      <c r="AD77" s="166"/>
      <c r="AE77" s="166"/>
      <c r="AF77" s="166"/>
      <c r="AG77" s="166" t="s">
        <v>202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12.4" customHeight="1" outlineLevel="3">
      <c r="A78" s="167"/>
      <c r="B78" s="168"/>
      <c r="C78" s="232" t="s">
        <v>692</v>
      </c>
      <c r="D78" s="232"/>
      <c r="E78" s="232"/>
      <c r="F78" s="232"/>
      <c r="G78" s="232"/>
      <c r="H78" s="164"/>
      <c r="I78" s="164"/>
      <c r="J78" s="164"/>
      <c r="K78" s="164"/>
      <c r="L78" s="164"/>
      <c r="M78" s="164"/>
      <c r="N78" s="165"/>
      <c r="O78" s="165"/>
      <c r="P78" s="165"/>
      <c r="Q78" s="165"/>
      <c r="R78" s="164"/>
      <c r="S78" s="164"/>
      <c r="T78" s="164"/>
      <c r="U78" s="164"/>
      <c r="V78" s="164"/>
      <c r="W78" s="164"/>
      <c r="X78" s="164"/>
      <c r="Y78" s="164"/>
      <c r="Z78" s="166"/>
      <c r="AA78" s="166"/>
      <c r="AB78" s="166"/>
      <c r="AC78" s="166"/>
      <c r="AD78" s="166"/>
      <c r="AE78" s="166"/>
      <c r="AF78" s="166"/>
      <c r="AG78" s="166" t="s">
        <v>202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4" customHeight="1" outlineLevel="3">
      <c r="A79" s="167"/>
      <c r="B79" s="168"/>
      <c r="C79" s="232" t="s">
        <v>693</v>
      </c>
      <c r="D79" s="232"/>
      <c r="E79" s="232"/>
      <c r="F79" s="232"/>
      <c r="G79" s="232"/>
      <c r="H79" s="164"/>
      <c r="I79" s="164"/>
      <c r="J79" s="164"/>
      <c r="K79" s="164"/>
      <c r="L79" s="164"/>
      <c r="M79" s="164"/>
      <c r="N79" s="165"/>
      <c r="O79" s="165"/>
      <c r="P79" s="165"/>
      <c r="Q79" s="165"/>
      <c r="R79" s="164"/>
      <c r="S79" s="164"/>
      <c r="T79" s="164"/>
      <c r="U79" s="164"/>
      <c r="V79" s="164"/>
      <c r="W79" s="164"/>
      <c r="X79" s="164"/>
      <c r="Y79" s="164"/>
      <c r="Z79" s="166"/>
      <c r="AA79" s="166"/>
      <c r="AB79" s="166"/>
      <c r="AC79" s="166"/>
      <c r="AD79" s="166"/>
      <c r="AE79" s="166"/>
      <c r="AF79" s="166"/>
      <c r="AG79" s="166" t="s">
        <v>202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12.75" outlineLevel="2">
      <c r="A80" s="167"/>
      <c r="B80" s="168"/>
      <c r="C80" s="185" t="s">
        <v>665</v>
      </c>
      <c r="D80" s="186"/>
      <c r="E80" s="187"/>
      <c r="F80" s="164"/>
      <c r="G80" s="164"/>
      <c r="H80" s="164"/>
      <c r="I80" s="164"/>
      <c r="J80" s="164"/>
      <c r="K80" s="164"/>
      <c r="L80" s="164"/>
      <c r="M80" s="164"/>
      <c r="N80" s="165"/>
      <c r="O80" s="165"/>
      <c r="P80" s="165"/>
      <c r="Q80" s="165"/>
      <c r="R80" s="164"/>
      <c r="S80" s="164"/>
      <c r="T80" s="164"/>
      <c r="U80" s="164"/>
      <c r="V80" s="164"/>
      <c r="W80" s="164"/>
      <c r="X80" s="164"/>
      <c r="Y80" s="164"/>
      <c r="Z80" s="166"/>
      <c r="AA80" s="166"/>
      <c r="AB80" s="166"/>
      <c r="AC80" s="166"/>
      <c r="AD80" s="166"/>
      <c r="AE80" s="166"/>
      <c r="AF80" s="166"/>
      <c r="AG80" s="166" t="s">
        <v>228</v>
      </c>
      <c r="AH80" s="166">
        <v>0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12.75" outlineLevel="3">
      <c r="A81" s="167"/>
      <c r="B81" s="168"/>
      <c r="C81" s="185" t="s">
        <v>666</v>
      </c>
      <c r="D81" s="186"/>
      <c r="E81" s="187">
        <v>2</v>
      </c>
      <c r="F81" s="164"/>
      <c r="G81" s="164"/>
      <c r="H81" s="164"/>
      <c r="I81" s="164"/>
      <c r="J81" s="164"/>
      <c r="K81" s="164"/>
      <c r="L81" s="164"/>
      <c r="M81" s="164"/>
      <c r="N81" s="165"/>
      <c r="O81" s="165"/>
      <c r="P81" s="165"/>
      <c r="Q81" s="165"/>
      <c r="R81" s="164"/>
      <c r="S81" s="164"/>
      <c r="T81" s="164"/>
      <c r="U81" s="164"/>
      <c r="V81" s="164"/>
      <c r="W81" s="164"/>
      <c r="X81" s="164"/>
      <c r="Y81" s="164"/>
      <c r="Z81" s="166"/>
      <c r="AA81" s="166"/>
      <c r="AB81" s="166"/>
      <c r="AC81" s="166"/>
      <c r="AD81" s="166"/>
      <c r="AE81" s="166"/>
      <c r="AF81" s="166"/>
      <c r="AG81" s="166" t="s">
        <v>228</v>
      </c>
      <c r="AH81" s="166">
        <v>0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56">
        <v>21</v>
      </c>
      <c r="B82" s="157" t="s">
        <v>694</v>
      </c>
      <c r="C82" s="158" t="s">
        <v>695</v>
      </c>
      <c r="D82" s="159" t="s">
        <v>275</v>
      </c>
      <c r="E82" s="160">
        <v>3</v>
      </c>
      <c r="F82" s="161"/>
      <c r="G82" s="162">
        <f>ROUND(E82*F82,2)</f>
        <v>0</v>
      </c>
      <c r="H82" s="163">
        <v>511.5</v>
      </c>
      <c r="I82" s="164">
        <f>ROUND(E82*H82,2)</f>
        <v>1534.5</v>
      </c>
      <c r="J82" s="163">
        <v>0</v>
      </c>
      <c r="K82" s="164">
        <f>ROUND(E82*J82,2)</f>
        <v>0</v>
      </c>
      <c r="L82" s="164">
        <v>21</v>
      </c>
      <c r="M82" s="164">
        <f>G82*(1+L82/100)</f>
        <v>0</v>
      </c>
      <c r="N82" s="165">
        <v>0</v>
      </c>
      <c r="O82" s="165">
        <f>ROUND(E82*N82,2)</f>
        <v>0</v>
      </c>
      <c r="P82" s="165">
        <v>0</v>
      </c>
      <c r="Q82" s="165">
        <f>ROUND(E82*P82,2)</f>
        <v>0</v>
      </c>
      <c r="R82" s="164"/>
      <c r="S82" s="164" t="s">
        <v>209</v>
      </c>
      <c r="T82" s="164" t="s">
        <v>197</v>
      </c>
      <c r="U82" s="164">
        <v>0</v>
      </c>
      <c r="V82" s="164">
        <f>ROUND(E82*U82,2)</f>
        <v>0</v>
      </c>
      <c r="W82" s="164"/>
      <c r="X82" s="164" t="s">
        <v>281</v>
      </c>
      <c r="Y82" s="164" t="s">
        <v>199</v>
      </c>
      <c r="Z82" s="166"/>
      <c r="AA82" s="166"/>
      <c r="AB82" s="166"/>
      <c r="AC82" s="166"/>
      <c r="AD82" s="166"/>
      <c r="AE82" s="166"/>
      <c r="AF82" s="166"/>
      <c r="AG82" s="166" t="s">
        <v>689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customHeight="1" outlineLevel="2">
      <c r="A83" s="167"/>
      <c r="B83" s="168"/>
      <c r="C83" s="238" t="s">
        <v>690</v>
      </c>
      <c r="D83" s="238"/>
      <c r="E83" s="238"/>
      <c r="F83" s="238"/>
      <c r="G83" s="238"/>
      <c r="H83" s="164"/>
      <c r="I83" s="164"/>
      <c r="J83" s="164"/>
      <c r="K83" s="164"/>
      <c r="L83" s="164"/>
      <c r="M83" s="164"/>
      <c r="N83" s="165"/>
      <c r="O83" s="165"/>
      <c r="P83" s="165"/>
      <c r="Q83" s="165"/>
      <c r="R83" s="164"/>
      <c r="S83" s="164"/>
      <c r="T83" s="164"/>
      <c r="U83" s="164"/>
      <c r="V83" s="164"/>
      <c r="W83" s="164"/>
      <c r="X83" s="164"/>
      <c r="Y83" s="164"/>
      <c r="Z83" s="166"/>
      <c r="AA83" s="166"/>
      <c r="AB83" s="166"/>
      <c r="AC83" s="166"/>
      <c r="AD83" s="166"/>
      <c r="AE83" s="166"/>
      <c r="AF83" s="166"/>
      <c r="AG83" s="166" t="s">
        <v>202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customHeight="1" outlineLevel="3">
      <c r="A84" s="167"/>
      <c r="B84" s="168"/>
      <c r="C84" s="232" t="s">
        <v>696</v>
      </c>
      <c r="D84" s="232"/>
      <c r="E84" s="232"/>
      <c r="F84" s="232"/>
      <c r="G84" s="232"/>
      <c r="H84" s="164"/>
      <c r="I84" s="164"/>
      <c r="J84" s="164"/>
      <c r="K84" s="164"/>
      <c r="L84" s="164"/>
      <c r="M84" s="164"/>
      <c r="N84" s="165"/>
      <c r="O84" s="165"/>
      <c r="P84" s="165"/>
      <c r="Q84" s="165"/>
      <c r="R84" s="164"/>
      <c r="S84" s="164"/>
      <c r="T84" s="164"/>
      <c r="U84" s="164"/>
      <c r="V84" s="164"/>
      <c r="W84" s="164"/>
      <c r="X84" s="164"/>
      <c r="Y84" s="164"/>
      <c r="Z84" s="166"/>
      <c r="AA84" s="166"/>
      <c r="AB84" s="166"/>
      <c r="AC84" s="166"/>
      <c r="AD84" s="166"/>
      <c r="AE84" s="166"/>
      <c r="AF84" s="166"/>
      <c r="AG84" s="166" t="s">
        <v>202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4" customHeight="1" outlineLevel="3">
      <c r="A85" s="167"/>
      <c r="B85" s="168"/>
      <c r="C85" s="232" t="s">
        <v>692</v>
      </c>
      <c r="D85" s="232"/>
      <c r="E85" s="232"/>
      <c r="F85" s="232"/>
      <c r="G85" s="232"/>
      <c r="H85" s="164"/>
      <c r="I85" s="164"/>
      <c r="J85" s="164"/>
      <c r="K85" s="164"/>
      <c r="L85" s="164"/>
      <c r="M85" s="164"/>
      <c r="N85" s="165"/>
      <c r="O85" s="165"/>
      <c r="P85" s="165"/>
      <c r="Q85" s="165"/>
      <c r="R85" s="164"/>
      <c r="S85" s="164"/>
      <c r="T85" s="164"/>
      <c r="U85" s="164"/>
      <c r="V85" s="164"/>
      <c r="W85" s="164"/>
      <c r="X85" s="164"/>
      <c r="Y85" s="164"/>
      <c r="Z85" s="166"/>
      <c r="AA85" s="166"/>
      <c r="AB85" s="166"/>
      <c r="AC85" s="166"/>
      <c r="AD85" s="166"/>
      <c r="AE85" s="166"/>
      <c r="AF85" s="166"/>
      <c r="AG85" s="166" t="s">
        <v>202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4" customHeight="1" outlineLevel="3">
      <c r="A86" s="167"/>
      <c r="B86" s="168"/>
      <c r="C86" s="232" t="s">
        <v>693</v>
      </c>
      <c r="D86" s="232"/>
      <c r="E86" s="232"/>
      <c r="F86" s="232"/>
      <c r="G86" s="232"/>
      <c r="H86" s="164"/>
      <c r="I86" s="164"/>
      <c r="J86" s="164"/>
      <c r="K86" s="164"/>
      <c r="L86" s="164"/>
      <c r="M86" s="164"/>
      <c r="N86" s="165"/>
      <c r="O86" s="165"/>
      <c r="P86" s="165"/>
      <c r="Q86" s="165"/>
      <c r="R86" s="164"/>
      <c r="S86" s="164"/>
      <c r="T86" s="164"/>
      <c r="U86" s="164"/>
      <c r="V86" s="164"/>
      <c r="W86" s="164"/>
      <c r="X86" s="164"/>
      <c r="Y86" s="164"/>
      <c r="Z86" s="166"/>
      <c r="AA86" s="166"/>
      <c r="AB86" s="166"/>
      <c r="AC86" s="166"/>
      <c r="AD86" s="166"/>
      <c r="AE86" s="166"/>
      <c r="AF86" s="166"/>
      <c r="AG86" s="166" t="s">
        <v>202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2">
      <c r="A87" s="167"/>
      <c r="B87" s="168"/>
      <c r="C87" s="185" t="s">
        <v>697</v>
      </c>
      <c r="D87" s="186"/>
      <c r="E87" s="187"/>
      <c r="F87" s="164"/>
      <c r="G87" s="164"/>
      <c r="H87" s="164"/>
      <c r="I87" s="164"/>
      <c r="J87" s="164"/>
      <c r="K87" s="164"/>
      <c r="L87" s="164"/>
      <c r="M87" s="164"/>
      <c r="N87" s="165"/>
      <c r="O87" s="165"/>
      <c r="P87" s="165"/>
      <c r="Q87" s="165"/>
      <c r="R87" s="164"/>
      <c r="S87" s="164"/>
      <c r="T87" s="164"/>
      <c r="U87" s="164"/>
      <c r="V87" s="164"/>
      <c r="W87" s="164"/>
      <c r="X87" s="164"/>
      <c r="Y87" s="164"/>
      <c r="Z87" s="166"/>
      <c r="AA87" s="166"/>
      <c r="AB87" s="166"/>
      <c r="AC87" s="166"/>
      <c r="AD87" s="166"/>
      <c r="AE87" s="166"/>
      <c r="AF87" s="166"/>
      <c r="AG87" s="166" t="s">
        <v>228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3">
      <c r="A88" s="167"/>
      <c r="B88" s="168"/>
      <c r="C88" s="185" t="s">
        <v>76</v>
      </c>
      <c r="D88" s="186"/>
      <c r="E88" s="187">
        <v>3</v>
      </c>
      <c r="F88" s="164"/>
      <c r="G88" s="164"/>
      <c r="H88" s="164"/>
      <c r="I88" s="164"/>
      <c r="J88" s="164"/>
      <c r="K88" s="164"/>
      <c r="L88" s="164"/>
      <c r="M88" s="164"/>
      <c r="N88" s="165"/>
      <c r="O88" s="165"/>
      <c r="P88" s="165"/>
      <c r="Q88" s="165"/>
      <c r="R88" s="164"/>
      <c r="S88" s="164"/>
      <c r="T88" s="164"/>
      <c r="U88" s="164"/>
      <c r="V88" s="164"/>
      <c r="W88" s="164"/>
      <c r="X88" s="164"/>
      <c r="Y88" s="164"/>
      <c r="Z88" s="166"/>
      <c r="AA88" s="166"/>
      <c r="AB88" s="166"/>
      <c r="AC88" s="166"/>
      <c r="AD88" s="166"/>
      <c r="AE88" s="166"/>
      <c r="AF88" s="166"/>
      <c r="AG88" s="166" t="s">
        <v>228</v>
      </c>
      <c r="AH88" s="166">
        <v>0</v>
      </c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outlineLevel="1">
      <c r="A89" s="156">
        <v>22</v>
      </c>
      <c r="B89" s="157" t="s">
        <v>698</v>
      </c>
      <c r="C89" s="158" t="s">
        <v>699</v>
      </c>
      <c r="D89" s="159" t="s">
        <v>275</v>
      </c>
      <c r="E89" s="160">
        <v>2</v>
      </c>
      <c r="F89" s="161"/>
      <c r="G89" s="162">
        <f>ROUND(E89*F89,2)</f>
        <v>0</v>
      </c>
      <c r="H89" s="163">
        <v>656.25</v>
      </c>
      <c r="I89" s="164">
        <f>ROUND(E89*H89,2)</f>
        <v>1312.5</v>
      </c>
      <c r="J89" s="163">
        <v>0</v>
      </c>
      <c r="K89" s="164">
        <f>ROUND(E89*J89,2)</f>
        <v>0</v>
      </c>
      <c r="L89" s="164">
        <v>21</v>
      </c>
      <c r="M89" s="164">
        <f>G89*(1+L89/100)</f>
        <v>0</v>
      </c>
      <c r="N89" s="165">
        <v>0</v>
      </c>
      <c r="O89" s="165">
        <f>ROUND(E89*N89,2)</f>
        <v>0</v>
      </c>
      <c r="P89" s="165">
        <v>0</v>
      </c>
      <c r="Q89" s="165">
        <f>ROUND(E89*P89,2)</f>
        <v>0</v>
      </c>
      <c r="R89" s="164"/>
      <c r="S89" s="164" t="s">
        <v>209</v>
      </c>
      <c r="T89" s="164" t="s">
        <v>197</v>
      </c>
      <c r="U89" s="164">
        <v>0</v>
      </c>
      <c r="V89" s="164">
        <f>ROUND(E89*U89,2)</f>
        <v>0</v>
      </c>
      <c r="W89" s="164"/>
      <c r="X89" s="164" t="s">
        <v>281</v>
      </c>
      <c r="Y89" s="164" t="s">
        <v>199</v>
      </c>
      <c r="Z89" s="166"/>
      <c r="AA89" s="166"/>
      <c r="AB89" s="166"/>
      <c r="AC89" s="166"/>
      <c r="AD89" s="166"/>
      <c r="AE89" s="166"/>
      <c r="AF89" s="166"/>
      <c r="AG89" s="166" t="s">
        <v>689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4" customHeight="1" outlineLevel="2">
      <c r="A90" s="167"/>
      <c r="B90" s="168"/>
      <c r="C90" s="238" t="s">
        <v>690</v>
      </c>
      <c r="D90" s="238"/>
      <c r="E90" s="238"/>
      <c r="F90" s="238"/>
      <c r="G90" s="238"/>
      <c r="H90" s="164"/>
      <c r="I90" s="164"/>
      <c r="J90" s="164"/>
      <c r="K90" s="164"/>
      <c r="L90" s="164"/>
      <c r="M90" s="164"/>
      <c r="N90" s="165"/>
      <c r="O90" s="165"/>
      <c r="P90" s="165"/>
      <c r="Q90" s="165"/>
      <c r="R90" s="164"/>
      <c r="S90" s="164"/>
      <c r="T90" s="164"/>
      <c r="U90" s="164"/>
      <c r="V90" s="164"/>
      <c r="W90" s="164"/>
      <c r="X90" s="164"/>
      <c r="Y90" s="164"/>
      <c r="Z90" s="166"/>
      <c r="AA90" s="166"/>
      <c r="AB90" s="166"/>
      <c r="AC90" s="166"/>
      <c r="AD90" s="166"/>
      <c r="AE90" s="166"/>
      <c r="AF90" s="166"/>
      <c r="AG90" s="166" t="s">
        <v>202</v>
      </c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4" customHeight="1" outlineLevel="3">
      <c r="A91" s="167"/>
      <c r="B91" s="168"/>
      <c r="C91" s="232" t="s">
        <v>696</v>
      </c>
      <c r="D91" s="232"/>
      <c r="E91" s="232"/>
      <c r="F91" s="232"/>
      <c r="G91" s="232"/>
      <c r="H91" s="164"/>
      <c r="I91" s="164"/>
      <c r="J91" s="164"/>
      <c r="K91" s="164"/>
      <c r="L91" s="164"/>
      <c r="M91" s="164"/>
      <c r="N91" s="165"/>
      <c r="O91" s="165"/>
      <c r="P91" s="165"/>
      <c r="Q91" s="165"/>
      <c r="R91" s="164"/>
      <c r="S91" s="164"/>
      <c r="T91" s="164"/>
      <c r="U91" s="164"/>
      <c r="V91" s="164"/>
      <c r="W91" s="164"/>
      <c r="X91" s="164"/>
      <c r="Y91" s="164"/>
      <c r="Z91" s="166"/>
      <c r="AA91" s="166"/>
      <c r="AB91" s="166"/>
      <c r="AC91" s="166"/>
      <c r="AD91" s="166"/>
      <c r="AE91" s="166"/>
      <c r="AF91" s="166"/>
      <c r="AG91" s="166" t="s">
        <v>202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4" customHeight="1" outlineLevel="3">
      <c r="A92" s="167"/>
      <c r="B92" s="168"/>
      <c r="C92" s="232" t="s">
        <v>692</v>
      </c>
      <c r="D92" s="232"/>
      <c r="E92" s="232"/>
      <c r="F92" s="232"/>
      <c r="G92" s="232"/>
      <c r="H92" s="164"/>
      <c r="I92" s="164"/>
      <c r="J92" s="164"/>
      <c r="K92" s="164"/>
      <c r="L92" s="164"/>
      <c r="M92" s="164"/>
      <c r="N92" s="165"/>
      <c r="O92" s="165"/>
      <c r="P92" s="165"/>
      <c r="Q92" s="165"/>
      <c r="R92" s="164"/>
      <c r="S92" s="164"/>
      <c r="T92" s="164"/>
      <c r="U92" s="164"/>
      <c r="V92" s="164"/>
      <c r="W92" s="164"/>
      <c r="X92" s="164"/>
      <c r="Y92" s="164"/>
      <c r="Z92" s="166"/>
      <c r="AA92" s="166"/>
      <c r="AB92" s="166"/>
      <c r="AC92" s="166"/>
      <c r="AD92" s="166"/>
      <c r="AE92" s="166"/>
      <c r="AF92" s="166"/>
      <c r="AG92" s="166" t="s">
        <v>202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4" customHeight="1" outlineLevel="3">
      <c r="A93" s="167"/>
      <c r="B93" s="168"/>
      <c r="C93" s="232" t="s">
        <v>693</v>
      </c>
      <c r="D93" s="232"/>
      <c r="E93" s="232"/>
      <c r="F93" s="232"/>
      <c r="G93" s="232"/>
      <c r="H93" s="164"/>
      <c r="I93" s="164"/>
      <c r="J93" s="164"/>
      <c r="K93" s="164"/>
      <c r="L93" s="164"/>
      <c r="M93" s="164"/>
      <c r="N93" s="165"/>
      <c r="O93" s="165"/>
      <c r="P93" s="165"/>
      <c r="Q93" s="165"/>
      <c r="R93" s="164"/>
      <c r="S93" s="164"/>
      <c r="T93" s="164"/>
      <c r="U93" s="164"/>
      <c r="V93" s="164"/>
      <c r="W93" s="164"/>
      <c r="X93" s="164"/>
      <c r="Y93" s="164"/>
      <c r="Z93" s="166"/>
      <c r="AA93" s="166"/>
      <c r="AB93" s="166"/>
      <c r="AC93" s="166"/>
      <c r="AD93" s="166"/>
      <c r="AE93" s="166"/>
      <c r="AF93" s="166"/>
      <c r="AG93" s="166" t="s">
        <v>202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2">
      <c r="A94" s="167"/>
      <c r="B94" s="168"/>
      <c r="C94" s="185" t="s">
        <v>665</v>
      </c>
      <c r="D94" s="186"/>
      <c r="E94" s="187"/>
      <c r="F94" s="164"/>
      <c r="G94" s="164"/>
      <c r="H94" s="164"/>
      <c r="I94" s="164"/>
      <c r="J94" s="164"/>
      <c r="K94" s="164"/>
      <c r="L94" s="164"/>
      <c r="M94" s="164"/>
      <c r="N94" s="165"/>
      <c r="O94" s="165"/>
      <c r="P94" s="165"/>
      <c r="Q94" s="165"/>
      <c r="R94" s="164"/>
      <c r="S94" s="164"/>
      <c r="T94" s="164"/>
      <c r="U94" s="164"/>
      <c r="V94" s="164"/>
      <c r="W94" s="164"/>
      <c r="X94" s="164"/>
      <c r="Y94" s="164"/>
      <c r="Z94" s="166"/>
      <c r="AA94" s="166"/>
      <c r="AB94" s="166"/>
      <c r="AC94" s="166"/>
      <c r="AD94" s="166"/>
      <c r="AE94" s="166"/>
      <c r="AF94" s="166"/>
      <c r="AG94" s="166" t="s">
        <v>228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3">
      <c r="A95" s="167"/>
      <c r="B95" s="168"/>
      <c r="C95" s="185" t="s">
        <v>666</v>
      </c>
      <c r="D95" s="186"/>
      <c r="E95" s="187">
        <v>2</v>
      </c>
      <c r="F95" s="164"/>
      <c r="G95" s="164"/>
      <c r="H95" s="164"/>
      <c r="I95" s="164"/>
      <c r="J95" s="164"/>
      <c r="K95" s="164"/>
      <c r="L95" s="164"/>
      <c r="M95" s="164"/>
      <c r="N95" s="165"/>
      <c r="O95" s="165"/>
      <c r="P95" s="165"/>
      <c r="Q95" s="165"/>
      <c r="R95" s="164"/>
      <c r="S95" s="164"/>
      <c r="T95" s="164"/>
      <c r="U95" s="164"/>
      <c r="V95" s="164"/>
      <c r="W95" s="164"/>
      <c r="X95" s="164"/>
      <c r="Y95" s="164"/>
      <c r="Z95" s="166"/>
      <c r="AA95" s="166"/>
      <c r="AB95" s="166"/>
      <c r="AC95" s="166"/>
      <c r="AD95" s="166"/>
      <c r="AE95" s="166"/>
      <c r="AF95" s="166"/>
      <c r="AG95" s="166" t="s">
        <v>228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56">
        <v>23</v>
      </c>
      <c r="B96" s="157" t="s">
        <v>700</v>
      </c>
      <c r="C96" s="158" t="s">
        <v>701</v>
      </c>
      <c r="D96" s="159" t="s">
        <v>275</v>
      </c>
      <c r="E96" s="160">
        <v>2</v>
      </c>
      <c r="F96" s="161"/>
      <c r="G96" s="162">
        <f>ROUND(E96*F96,2)</f>
        <v>0</v>
      </c>
      <c r="H96" s="163">
        <v>4098</v>
      </c>
      <c r="I96" s="164">
        <f>ROUND(E96*H96,2)</f>
        <v>8196</v>
      </c>
      <c r="J96" s="163">
        <v>0</v>
      </c>
      <c r="K96" s="164">
        <f>ROUND(E96*J96,2)</f>
        <v>0</v>
      </c>
      <c r="L96" s="164">
        <v>21</v>
      </c>
      <c r="M96" s="164">
        <f>G96*(1+L96/100)</f>
        <v>0</v>
      </c>
      <c r="N96" s="165">
        <v>0.0007400000000000001</v>
      </c>
      <c r="O96" s="165">
        <f>ROUND(E96*N96,2)</f>
        <v>0</v>
      </c>
      <c r="P96" s="165">
        <v>0</v>
      </c>
      <c r="Q96" s="165">
        <f>ROUND(E96*P96,2)</f>
        <v>0</v>
      </c>
      <c r="R96" s="164"/>
      <c r="S96" s="164" t="s">
        <v>209</v>
      </c>
      <c r="T96" s="164" t="s">
        <v>197</v>
      </c>
      <c r="U96" s="164">
        <v>0</v>
      </c>
      <c r="V96" s="164">
        <f>ROUND(E96*U96,2)</f>
        <v>0</v>
      </c>
      <c r="W96" s="164"/>
      <c r="X96" s="164" t="s">
        <v>281</v>
      </c>
      <c r="Y96" s="164" t="s">
        <v>199</v>
      </c>
      <c r="Z96" s="166"/>
      <c r="AA96" s="166"/>
      <c r="AB96" s="166"/>
      <c r="AC96" s="166"/>
      <c r="AD96" s="166"/>
      <c r="AE96" s="166"/>
      <c r="AF96" s="166"/>
      <c r="AG96" s="166" t="s">
        <v>689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75" customHeight="1" outlineLevel="2">
      <c r="A97" s="167"/>
      <c r="B97" s="168"/>
      <c r="C97" s="238" t="s">
        <v>690</v>
      </c>
      <c r="D97" s="238"/>
      <c r="E97" s="238"/>
      <c r="F97" s="238"/>
      <c r="G97" s="238"/>
      <c r="H97" s="164"/>
      <c r="I97" s="164"/>
      <c r="J97" s="164"/>
      <c r="K97" s="164"/>
      <c r="L97" s="164"/>
      <c r="M97" s="164"/>
      <c r="N97" s="165"/>
      <c r="O97" s="165"/>
      <c r="P97" s="165"/>
      <c r="Q97" s="165"/>
      <c r="R97" s="164"/>
      <c r="S97" s="164"/>
      <c r="T97" s="164"/>
      <c r="U97" s="164"/>
      <c r="V97" s="164"/>
      <c r="W97" s="164"/>
      <c r="X97" s="164"/>
      <c r="Y97" s="164"/>
      <c r="Z97" s="166"/>
      <c r="AA97" s="166"/>
      <c r="AB97" s="166"/>
      <c r="AC97" s="166"/>
      <c r="AD97" s="166"/>
      <c r="AE97" s="166"/>
      <c r="AF97" s="166"/>
      <c r="AG97" s="166" t="s">
        <v>202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4" customHeight="1" outlineLevel="3">
      <c r="A98" s="167"/>
      <c r="B98" s="168"/>
      <c r="C98" s="232" t="s">
        <v>702</v>
      </c>
      <c r="D98" s="232"/>
      <c r="E98" s="232"/>
      <c r="F98" s="232"/>
      <c r="G98" s="232"/>
      <c r="H98" s="164"/>
      <c r="I98" s="164"/>
      <c r="J98" s="164"/>
      <c r="K98" s="164"/>
      <c r="L98" s="164"/>
      <c r="M98" s="164"/>
      <c r="N98" s="165"/>
      <c r="O98" s="165"/>
      <c r="P98" s="165"/>
      <c r="Q98" s="165"/>
      <c r="R98" s="164"/>
      <c r="S98" s="164"/>
      <c r="T98" s="164"/>
      <c r="U98" s="164"/>
      <c r="V98" s="164"/>
      <c r="W98" s="164"/>
      <c r="X98" s="164"/>
      <c r="Y98" s="164"/>
      <c r="Z98" s="166"/>
      <c r="AA98" s="166"/>
      <c r="AB98" s="166"/>
      <c r="AC98" s="166"/>
      <c r="AD98" s="166"/>
      <c r="AE98" s="166"/>
      <c r="AF98" s="166"/>
      <c r="AG98" s="166" t="s">
        <v>202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31.35" customHeight="1" outlineLevel="3">
      <c r="A99" s="167"/>
      <c r="B99" s="168"/>
      <c r="C99" s="232" t="s">
        <v>703</v>
      </c>
      <c r="D99" s="232"/>
      <c r="E99" s="232"/>
      <c r="F99" s="232"/>
      <c r="G99" s="232"/>
      <c r="H99" s="164"/>
      <c r="I99" s="164"/>
      <c r="J99" s="164"/>
      <c r="K99" s="164"/>
      <c r="L99" s="164"/>
      <c r="M99" s="164"/>
      <c r="N99" s="165"/>
      <c r="O99" s="165"/>
      <c r="P99" s="165"/>
      <c r="Q99" s="165"/>
      <c r="R99" s="164"/>
      <c r="S99" s="164"/>
      <c r="T99" s="164"/>
      <c r="U99" s="164"/>
      <c r="V99" s="164"/>
      <c r="W99" s="164"/>
      <c r="X99" s="164"/>
      <c r="Y99" s="164"/>
      <c r="Z99" s="166"/>
      <c r="AA99" s="166"/>
      <c r="AB99" s="166"/>
      <c r="AC99" s="166"/>
      <c r="AD99" s="166"/>
      <c r="AE99" s="166"/>
      <c r="AF99" s="166"/>
      <c r="AG99" s="166" t="s">
        <v>202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9" t="str">
        <f>C99</f>
        <v>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v>
      </c>
      <c r="BB99" s="166"/>
      <c r="BC99" s="166"/>
      <c r="BD99" s="166"/>
      <c r="BE99" s="166"/>
      <c r="BF99" s="166"/>
      <c r="BG99" s="166"/>
      <c r="BH99" s="166"/>
    </row>
    <row r="100" spans="1:60" ht="21" customHeight="1" outlineLevel="3">
      <c r="A100" s="167"/>
      <c r="B100" s="168"/>
      <c r="C100" s="232" t="s">
        <v>704</v>
      </c>
      <c r="D100" s="232"/>
      <c r="E100" s="232"/>
      <c r="F100" s="232"/>
      <c r="G100" s="232"/>
      <c r="H100" s="164"/>
      <c r="I100" s="164"/>
      <c r="J100" s="164"/>
      <c r="K100" s="164"/>
      <c r="L100" s="164"/>
      <c r="M100" s="164"/>
      <c r="N100" s="165"/>
      <c r="O100" s="165"/>
      <c r="P100" s="165"/>
      <c r="Q100" s="165"/>
      <c r="R100" s="164"/>
      <c r="S100" s="164"/>
      <c r="T100" s="164"/>
      <c r="U100" s="164"/>
      <c r="V100" s="164"/>
      <c r="W100" s="164"/>
      <c r="X100" s="164"/>
      <c r="Y100" s="164"/>
      <c r="Z100" s="166"/>
      <c r="AA100" s="166"/>
      <c r="AB100" s="166"/>
      <c r="AC100" s="166"/>
      <c r="AD100" s="166"/>
      <c r="AE100" s="166"/>
      <c r="AF100" s="166"/>
      <c r="AG100" s="166" t="s">
        <v>202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9" t="str">
        <f>C100</f>
        <v>Motory mají dlouhou životnost a jsou vybavené kuličkovými ložisky. Ventilátory mají izolaci třídy II, krytí IP45 a jsou vhodné pro provoz s teplotou vzduchu až 40 °C.</v>
      </c>
      <c r="BB100" s="166"/>
      <c r="BC100" s="166"/>
      <c r="BD100" s="166"/>
      <c r="BE100" s="166"/>
      <c r="BF100" s="166"/>
      <c r="BG100" s="166"/>
      <c r="BH100" s="166"/>
    </row>
    <row r="101" spans="1:60" ht="12.75" outlineLevel="2">
      <c r="A101" s="167"/>
      <c r="B101" s="168"/>
      <c r="C101" s="185" t="s">
        <v>665</v>
      </c>
      <c r="D101" s="186"/>
      <c r="E101" s="187"/>
      <c r="F101" s="164"/>
      <c r="G101" s="164"/>
      <c r="H101" s="164"/>
      <c r="I101" s="164"/>
      <c r="J101" s="164"/>
      <c r="K101" s="164"/>
      <c r="L101" s="164"/>
      <c r="M101" s="164"/>
      <c r="N101" s="165"/>
      <c r="O101" s="165"/>
      <c r="P101" s="165"/>
      <c r="Q101" s="165"/>
      <c r="R101" s="164"/>
      <c r="S101" s="164"/>
      <c r="T101" s="164"/>
      <c r="U101" s="164"/>
      <c r="V101" s="164"/>
      <c r="W101" s="164"/>
      <c r="X101" s="164"/>
      <c r="Y101" s="164"/>
      <c r="Z101" s="166"/>
      <c r="AA101" s="166"/>
      <c r="AB101" s="166"/>
      <c r="AC101" s="166"/>
      <c r="AD101" s="166"/>
      <c r="AE101" s="166"/>
      <c r="AF101" s="166"/>
      <c r="AG101" s="166" t="s">
        <v>228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12.75" outlineLevel="3">
      <c r="A102" s="167"/>
      <c r="B102" s="168"/>
      <c r="C102" s="185" t="s">
        <v>666</v>
      </c>
      <c r="D102" s="186"/>
      <c r="E102" s="187">
        <v>2</v>
      </c>
      <c r="F102" s="164"/>
      <c r="G102" s="164"/>
      <c r="H102" s="164"/>
      <c r="I102" s="164"/>
      <c r="J102" s="164"/>
      <c r="K102" s="164"/>
      <c r="L102" s="164"/>
      <c r="M102" s="164"/>
      <c r="N102" s="165"/>
      <c r="O102" s="165"/>
      <c r="P102" s="165"/>
      <c r="Q102" s="165"/>
      <c r="R102" s="164"/>
      <c r="S102" s="164"/>
      <c r="T102" s="164"/>
      <c r="U102" s="164"/>
      <c r="V102" s="164"/>
      <c r="W102" s="164"/>
      <c r="X102" s="164"/>
      <c r="Y102" s="164"/>
      <c r="Z102" s="166"/>
      <c r="AA102" s="166"/>
      <c r="AB102" s="166"/>
      <c r="AC102" s="166"/>
      <c r="AD102" s="166"/>
      <c r="AE102" s="166"/>
      <c r="AF102" s="166"/>
      <c r="AG102" s="166" t="s">
        <v>228</v>
      </c>
      <c r="AH102" s="166">
        <v>0</v>
      </c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ht="12.75" outlineLevel="1">
      <c r="A103" s="156">
        <v>24</v>
      </c>
      <c r="B103" s="157" t="s">
        <v>705</v>
      </c>
      <c r="C103" s="158" t="s">
        <v>706</v>
      </c>
      <c r="D103" s="159" t="s">
        <v>275</v>
      </c>
      <c r="E103" s="160">
        <v>3</v>
      </c>
      <c r="F103" s="161"/>
      <c r="G103" s="162">
        <f>ROUND(E103*F103,2)</f>
        <v>0</v>
      </c>
      <c r="H103" s="163">
        <v>4852</v>
      </c>
      <c r="I103" s="164">
        <f>ROUND(E103*H103,2)</f>
        <v>14556</v>
      </c>
      <c r="J103" s="163">
        <v>0</v>
      </c>
      <c r="K103" s="164">
        <f>ROUND(E103*J103,2)</f>
        <v>0</v>
      </c>
      <c r="L103" s="164">
        <v>21</v>
      </c>
      <c r="M103" s="164">
        <f>G103*(1+L103/100)</f>
        <v>0</v>
      </c>
      <c r="N103" s="165">
        <v>0.00111</v>
      </c>
      <c r="O103" s="165">
        <f>ROUND(E103*N103,2)</f>
        <v>0</v>
      </c>
      <c r="P103" s="165">
        <v>0</v>
      </c>
      <c r="Q103" s="165">
        <f>ROUND(E103*P103,2)</f>
        <v>0</v>
      </c>
      <c r="R103" s="164"/>
      <c r="S103" s="164" t="s">
        <v>209</v>
      </c>
      <c r="T103" s="164" t="s">
        <v>197</v>
      </c>
      <c r="U103" s="164">
        <v>0</v>
      </c>
      <c r="V103" s="164">
        <f>ROUND(E103*U103,2)</f>
        <v>0</v>
      </c>
      <c r="W103" s="164"/>
      <c r="X103" s="164" t="s">
        <v>281</v>
      </c>
      <c r="Y103" s="164" t="s">
        <v>199</v>
      </c>
      <c r="Z103" s="166"/>
      <c r="AA103" s="166"/>
      <c r="AB103" s="166"/>
      <c r="AC103" s="166"/>
      <c r="AD103" s="166"/>
      <c r="AE103" s="166"/>
      <c r="AF103" s="166"/>
      <c r="AG103" s="166" t="s">
        <v>689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12.75" customHeight="1" outlineLevel="2">
      <c r="A104" s="167"/>
      <c r="B104" s="168"/>
      <c r="C104" s="238" t="s">
        <v>690</v>
      </c>
      <c r="D104" s="238"/>
      <c r="E104" s="238"/>
      <c r="F104" s="238"/>
      <c r="G104" s="238"/>
      <c r="H104" s="164"/>
      <c r="I104" s="164"/>
      <c r="J104" s="164"/>
      <c r="K104" s="164"/>
      <c r="L104" s="164"/>
      <c r="M104" s="164"/>
      <c r="N104" s="165"/>
      <c r="O104" s="165"/>
      <c r="P104" s="165"/>
      <c r="Q104" s="165"/>
      <c r="R104" s="164"/>
      <c r="S104" s="164"/>
      <c r="T104" s="164"/>
      <c r="U104" s="164"/>
      <c r="V104" s="164"/>
      <c r="W104" s="164"/>
      <c r="X104" s="164"/>
      <c r="Y104" s="164"/>
      <c r="Z104" s="166"/>
      <c r="AA104" s="166"/>
      <c r="AB104" s="166"/>
      <c r="AC104" s="166"/>
      <c r="AD104" s="166"/>
      <c r="AE104" s="166"/>
      <c r="AF104" s="166"/>
      <c r="AG104" s="166" t="s">
        <v>202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customHeight="1" outlineLevel="3">
      <c r="A105" s="167"/>
      <c r="B105" s="168"/>
      <c r="C105" s="232" t="s">
        <v>707</v>
      </c>
      <c r="D105" s="232"/>
      <c r="E105" s="232"/>
      <c r="F105" s="232"/>
      <c r="G105" s="232"/>
      <c r="H105" s="164"/>
      <c r="I105" s="164"/>
      <c r="J105" s="164"/>
      <c r="K105" s="164"/>
      <c r="L105" s="164"/>
      <c r="M105" s="164"/>
      <c r="N105" s="165"/>
      <c r="O105" s="165"/>
      <c r="P105" s="165"/>
      <c r="Q105" s="165"/>
      <c r="R105" s="164"/>
      <c r="S105" s="164"/>
      <c r="T105" s="164"/>
      <c r="U105" s="164"/>
      <c r="V105" s="164"/>
      <c r="W105" s="164"/>
      <c r="X105" s="164"/>
      <c r="Y105" s="164"/>
      <c r="Z105" s="166"/>
      <c r="AA105" s="166"/>
      <c r="AB105" s="166"/>
      <c r="AC105" s="166"/>
      <c r="AD105" s="166"/>
      <c r="AE105" s="166"/>
      <c r="AF105" s="166"/>
      <c r="AG105" s="166" t="s">
        <v>202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customHeight="1" outlineLevel="3">
      <c r="A106" s="167"/>
      <c r="B106" s="168"/>
      <c r="C106" s="232" t="s">
        <v>708</v>
      </c>
      <c r="D106" s="232"/>
      <c r="E106" s="232"/>
      <c r="F106" s="232"/>
      <c r="G106" s="232"/>
      <c r="H106" s="164"/>
      <c r="I106" s="164"/>
      <c r="J106" s="164"/>
      <c r="K106" s="164"/>
      <c r="L106" s="164"/>
      <c r="M106" s="164"/>
      <c r="N106" s="165"/>
      <c r="O106" s="165"/>
      <c r="P106" s="165"/>
      <c r="Q106" s="165"/>
      <c r="R106" s="164"/>
      <c r="S106" s="164"/>
      <c r="T106" s="164"/>
      <c r="U106" s="164"/>
      <c r="V106" s="164"/>
      <c r="W106" s="164"/>
      <c r="X106" s="164"/>
      <c r="Y106" s="164"/>
      <c r="Z106" s="166"/>
      <c r="AA106" s="166"/>
      <c r="AB106" s="166"/>
      <c r="AC106" s="166"/>
      <c r="AD106" s="166"/>
      <c r="AE106" s="166"/>
      <c r="AF106" s="166"/>
      <c r="AG106" s="166" t="s">
        <v>202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9" t="str">
        <f>C106</f>
        <v>Všechny 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v>
      </c>
      <c r="BB106" s="166"/>
      <c r="BC106" s="166"/>
      <c r="BD106" s="166"/>
      <c r="BE106" s="166"/>
      <c r="BF106" s="166"/>
      <c r="BG106" s="166"/>
      <c r="BH106" s="166"/>
    </row>
    <row r="107" spans="1:60" ht="21" customHeight="1" outlineLevel="3">
      <c r="A107" s="167"/>
      <c r="B107" s="168"/>
      <c r="C107" s="232" t="s">
        <v>704</v>
      </c>
      <c r="D107" s="232"/>
      <c r="E107" s="232"/>
      <c r="F107" s="232"/>
      <c r="G107" s="232"/>
      <c r="H107" s="164"/>
      <c r="I107" s="164"/>
      <c r="J107" s="164"/>
      <c r="K107" s="164"/>
      <c r="L107" s="164"/>
      <c r="M107" s="164"/>
      <c r="N107" s="165"/>
      <c r="O107" s="165"/>
      <c r="P107" s="165"/>
      <c r="Q107" s="165"/>
      <c r="R107" s="164"/>
      <c r="S107" s="164"/>
      <c r="T107" s="164"/>
      <c r="U107" s="164"/>
      <c r="V107" s="164"/>
      <c r="W107" s="164"/>
      <c r="X107" s="164"/>
      <c r="Y107" s="164"/>
      <c r="Z107" s="166"/>
      <c r="AA107" s="166"/>
      <c r="AB107" s="166"/>
      <c r="AC107" s="166"/>
      <c r="AD107" s="166"/>
      <c r="AE107" s="166"/>
      <c r="AF107" s="166"/>
      <c r="AG107" s="166" t="s">
        <v>202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9" t="str">
        <f>C107</f>
        <v>Motory mají dlouhou životnost a jsou vybavené kuličkovými ložisky. Ventilátory mají izolaci třídy II, krytí IP45 a jsou vhodné pro provoz s teplotou vzduchu až 40 °C.</v>
      </c>
      <c r="BB107" s="166"/>
      <c r="BC107" s="166"/>
      <c r="BD107" s="166"/>
      <c r="BE107" s="166"/>
      <c r="BF107" s="166"/>
      <c r="BG107" s="166"/>
      <c r="BH107" s="166"/>
    </row>
    <row r="108" spans="1:60" ht="12.75" outlineLevel="2">
      <c r="A108" s="167"/>
      <c r="B108" s="168"/>
      <c r="C108" s="185" t="s">
        <v>697</v>
      </c>
      <c r="D108" s="186"/>
      <c r="E108" s="187"/>
      <c r="F108" s="164"/>
      <c r="G108" s="164"/>
      <c r="H108" s="164"/>
      <c r="I108" s="164"/>
      <c r="J108" s="164"/>
      <c r="K108" s="164"/>
      <c r="L108" s="164"/>
      <c r="M108" s="164"/>
      <c r="N108" s="165"/>
      <c r="O108" s="165"/>
      <c r="P108" s="165"/>
      <c r="Q108" s="165"/>
      <c r="R108" s="164"/>
      <c r="S108" s="164"/>
      <c r="T108" s="164"/>
      <c r="U108" s="164"/>
      <c r="V108" s="164"/>
      <c r="W108" s="164"/>
      <c r="X108" s="164"/>
      <c r="Y108" s="164"/>
      <c r="Z108" s="166"/>
      <c r="AA108" s="166"/>
      <c r="AB108" s="166"/>
      <c r="AC108" s="166"/>
      <c r="AD108" s="166"/>
      <c r="AE108" s="166"/>
      <c r="AF108" s="166"/>
      <c r="AG108" s="166" t="s">
        <v>228</v>
      </c>
      <c r="AH108" s="166">
        <v>0</v>
      </c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3">
      <c r="A109" s="167"/>
      <c r="B109" s="168"/>
      <c r="C109" s="185" t="s">
        <v>76</v>
      </c>
      <c r="D109" s="186"/>
      <c r="E109" s="187">
        <v>3</v>
      </c>
      <c r="F109" s="164"/>
      <c r="G109" s="164"/>
      <c r="H109" s="164"/>
      <c r="I109" s="164"/>
      <c r="J109" s="164"/>
      <c r="K109" s="164"/>
      <c r="L109" s="164"/>
      <c r="M109" s="164"/>
      <c r="N109" s="165"/>
      <c r="O109" s="165"/>
      <c r="P109" s="165"/>
      <c r="Q109" s="165"/>
      <c r="R109" s="164"/>
      <c r="S109" s="164"/>
      <c r="T109" s="164"/>
      <c r="U109" s="164"/>
      <c r="V109" s="164"/>
      <c r="W109" s="164"/>
      <c r="X109" s="164"/>
      <c r="Y109" s="164"/>
      <c r="Z109" s="166"/>
      <c r="AA109" s="166"/>
      <c r="AB109" s="166"/>
      <c r="AC109" s="166"/>
      <c r="AD109" s="166"/>
      <c r="AE109" s="166"/>
      <c r="AF109" s="166"/>
      <c r="AG109" s="166" t="s">
        <v>228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12.75" outlineLevel="1">
      <c r="A110" s="156">
        <v>25</v>
      </c>
      <c r="B110" s="157" t="s">
        <v>709</v>
      </c>
      <c r="C110" s="158" t="s">
        <v>710</v>
      </c>
      <c r="D110" s="159" t="s">
        <v>275</v>
      </c>
      <c r="E110" s="160">
        <v>2</v>
      </c>
      <c r="F110" s="161"/>
      <c r="G110" s="162">
        <f>ROUND(E110*F110,2)</f>
        <v>0</v>
      </c>
      <c r="H110" s="163">
        <v>5992</v>
      </c>
      <c r="I110" s="164">
        <f>ROUND(E110*H110,2)</f>
        <v>11984</v>
      </c>
      <c r="J110" s="163">
        <v>0</v>
      </c>
      <c r="K110" s="164">
        <f>ROUND(E110*J110,2)</f>
        <v>0</v>
      </c>
      <c r="L110" s="164">
        <v>21</v>
      </c>
      <c r="M110" s="164">
        <f>G110*(1+L110/100)</f>
        <v>0</v>
      </c>
      <c r="N110" s="165">
        <v>0.0013100000000000002</v>
      </c>
      <c r="O110" s="165">
        <f>ROUND(E110*N110,2)</f>
        <v>0</v>
      </c>
      <c r="P110" s="165">
        <v>0</v>
      </c>
      <c r="Q110" s="165">
        <f>ROUND(E110*P110,2)</f>
        <v>0</v>
      </c>
      <c r="R110" s="164"/>
      <c r="S110" s="164" t="s">
        <v>209</v>
      </c>
      <c r="T110" s="164" t="s">
        <v>197</v>
      </c>
      <c r="U110" s="164">
        <v>0</v>
      </c>
      <c r="V110" s="164">
        <f>ROUND(E110*U110,2)</f>
        <v>0</v>
      </c>
      <c r="W110" s="164"/>
      <c r="X110" s="164" t="s">
        <v>281</v>
      </c>
      <c r="Y110" s="164" t="s">
        <v>199</v>
      </c>
      <c r="Z110" s="166"/>
      <c r="AA110" s="166"/>
      <c r="AB110" s="166"/>
      <c r="AC110" s="166"/>
      <c r="AD110" s="166"/>
      <c r="AE110" s="166"/>
      <c r="AF110" s="166"/>
      <c r="AG110" s="166" t="s">
        <v>689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4" customHeight="1" outlineLevel="2">
      <c r="A111" s="167"/>
      <c r="B111" s="168"/>
      <c r="C111" s="238" t="s">
        <v>690</v>
      </c>
      <c r="D111" s="238"/>
      <c r="E111" s="238"/>
      <c r="F111" s="238"/>
      <c r="G111" s="238"/>
      <c r="H111" s="164"/>
      <c r="I111" s="164"/>
      <c r="J111" s="164"/>
      <c r="K111" s="164"/>
      <c r="L111" s="164"/>
      <c r="M111" s="164"/>
      <c r="N111" s="165"/>
      <c r="O111" s="165"/>
      <c r="P111" s="165"/>
      <c r="Q111" s="165"/>
      <c r="R111" s="164"/>
      <c r="S111" s="164"/>
      <c r="T111" s="164"/>
      <c r="U111" s="164"/>
      <c r="V111" s="164"/>
      <c r="W111" s="164"/>
      <c r="X111" s="164"/>
      <c r="Y111" s="164"/>
      <c r="Z111" s="166"/>
      <c r="AA111" s="166"/>
      <c r="AB111" s="166"/>
      <c r="AC111" s="166"/>
      <c r="AD111" s="166"/>
      <c r="AE111" s="166"/>
      <c r="AF111" s="166"/>
      <c r="AG111" s="166" t="s">
        <v>202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customHeight="1" outlineLevel="3">
      <c r="A112" s="167"/>
      <c r="B112" s="168"/>
      <c r="C112" s="232" t="s">
        <v>711</v>
      </c>
      <c r="D112" s="232"/>
      <c r="E112" s="232"/>
      <c r="F112" s="232"/>
      <c r="G112" s="232"/>
      <c r="H112" s="164"/>
      <c r="I112" s="164"/>
      <c r="J112" s="164"/>
      <c r="K112" s="164"/>
      <c r="L112" s="164"/>
      <c r="M112" s="164"/>
      <c r="N112" s="165"/>
      <c r="O112" s="165"/>
      <c r="P112" s="165"/>
      <c r="Q112" s="165"/>
      <c r="R112" s="164"/>
      <c r="S112" s="164"/>
      <c r="T112" s="164"/>
      <c r="U112" s="164"/>
      <c r="V112" s="164"/>
      <c r="W112" s="164"/>
      <c r="X112" s="164"/>
      <c r="Y112" s="164"/>
      <c r="Z112" s="166"/>
      <c r="AA112" s="166"/>
      <c r="AB112" s="166"/>
      <c r="AC112" s="166"/>
      <c r="AD112" s="166"/>
      <c r="AE112" s="166"/>
      <c r="AF112" s="166"/>
      <c r="AG112" s="166" t="s">
        <v>202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9" t="str">
        <f>C112</f>
        <v>Ventilátory s průtoky vzduchu do 300 m3/h pro připojení na kruhové potrubí o průměru 150 nebo 160 mm.</v>
      </c>
      <c r="BB112" s="166"/>
      <c r="BC112" s="166"/>
      <c r="BD112" s="166"/>
      <c r="BE112" s="166"/>
      <c r="BF112" s="166"/>
      <c r="BG112" s="166"/>
      <c r="BH112" s="166"/>
    </row>
    <row r="113" spans="1:60" ht="31.35" customHeight="1" outlineLevel="3">
      <c r="A113" s="167"/>
      <c r="B113" s="168"/>
      <c r="C113" s="232" t="s">
        <v>708</v>
      </c>
      <c r="D113" s="232"/>
      <c r="E113" s="232"/>
      <c r="F113" s="232"/>
      <c r="G113" s="232"/>
      <c r="H113" s="164"/>
      <c r="I113" s="164"/>
      <c r="J113" s="164"/>
      <c r="K113" s="164"/>
      <c r="L113" s="164"/>
      <c r="M113" s="164"/>
      <c r="N113" s="165"/>
      <c r="O113" s="165"/>
      <c r="P113" s="165"/>
      <c r="Q113" s="165"/>
      <c r="R113" s="164"/>
      <c r="S113" s="164"/>
      <c r="T113" s="164"/>
      <c r="U113" s="164"/>
      <c r="V113" s="164"/>
      <c r="W113" s="164"/>
      <c r="X113" s="164"/>
      <c r="Y113" s="164"/>
      <c r="Z113" s="166"/>
      <c r="AA113" s="166"/>
      <c r="AB113" s="166"/>
      <c r="AC113" s="166"/>
      <c r="AD113" s="166"/>
      <c r="AE113" s="166"/>
      <c r="AF113" s="166"/>
      <c r="AG113" s="166" t="s">
        <v>202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9" t="str">
        <f>C113</f>
        <v>Všechny ventilátory jsou vyrobeny z nárazuvzdorného plastu a jsou vybavené zpětnou klapkou a jednofázovým motorem 230 V / 50 Hz vybaveným tepelnou ochranou proti přetížení. Uložení motoru a jeho speciální konstrukce zlepšují absorbci vibrací a snižují emitovaný hluk.</v>
      </c>
      <c r="BB113" s="166"/>
      <c r="BC113" s="166"/>
      <c r="BD113" s="166"/>
      <c r="BE113" s="166"/>
      <c r="BF113" s="166"/>
      <c r="BG113" s="166"/>
      <c r="BH113" s="166"/>
    </row>
    <row r="114" spans="1:60" ht="21" customHeight="1" outlineLevel="3">
      <c r="A114" s="167"/>
      <c r="B114" s="168"/>
      <c r="C114" s="232" t="s">
        <v>704</v>
      </c>
      <c r="D114" s="232"/>
      <c r="E114" s="232"/>
      <c r="F114" s="232"/>
      <c r="G114" s="232"/>
      <c r="H114" s="164"/>
      <c r="I114" s="164"/>
      <c r="J114" s="164"/>
      <c r="K114" s="164"/>
      <c r="L114" s="164"/>
      <c r="M114" s="164"/>
      <c r="N114" s="165"/>
      <c r="O114" s="165"/>
      <c r="P114" s="165"/>
      <c r="Q114" s="165"/>
      <c r="R114" s="164"/>
      <c r="S114" s="164"/>
      <c r="T114" s="164"/>
      <c r="U114" s="164"/>
      <c r="V114" s="164"/>
      <c r="W114" s="164"/>
      <c r="X114" s="164"/>
      <c r="Y114" s="164"/>
      <c r="Z114" s="166"/>
      <c r="AA114" s="166"/>
      <c r="AB114" s="166"/>
      <c r="AC114" s="166"/>
      <c r="AD114" s="166"/>
      <c r="AE114" s="166"/>
      <c r="AF114" s="166"/>
      <c r="AG114" s="166" t="s">
        <v>202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9" t="str">
        <f>C114</f>
        <v>Motory mají dlouhou životnost a jsou vybavené kuličkovými ložisky. Ventilátory mají izolaci třídy II, krytí IP45 a jsou vhodné pro provoz s teplotou vzduchu až 40 °C.</v>
      </c>
      <c r="BB114" s="166"/>
      <c r="BC114" s="166"/>
      <c r="BD114" s="166"/>
      <c r="BE114" s="166"/>
      <c r="BF114" s="166"/>
      <c r="BG114" s="166"/>
      <c r="BH114" s="166"/>
    </row>
    <row r="115" spans="1:60" ht="12.75" outlineLevel="2">
      <c r="A115" s="167"/>
      <c r="B115" s="168"/>
      <c r="C115" s="185" t="s">
        <v>665</v>
      </c>
      <c r="D115" s="186"/>
      <c r="E115" s="187"/>
      <c r="F115" s="164"/>
      <c r="G115" s="164"/>
      <c r="H115" s="164"/>
      <c r="I115" s="164"/>
      <c r="J115" s="164"/>
      <c r="K115" s="164"/>
      <c r="L115" s="164"/>
      <c r="M115" s="164"/>
      <c r="N115" s="165"/>
      <c r="O115" s="165"/>
      <c r="P115" s="165"/>
      <c r="Q115" s="165"/>
      <c r="R115" s="164"/>
      <c r="S115" s="164"/>
      <c r="T115" s="164"/>
      <c r="U115" s="164"/>
      <c r="V115" s="164"/>
      <c r="W115" s="164"/>
      <c r="X115" s="164"/>
      <c r="Y115" s="164"/>
      <c r="Z115" s="166"/>
      <c r="AA115" s="166"/>
      <c r="AB115" s="166"/>
      <c r="AC115" s="166"/>
      <c r="AD115" s="166"/>
      <c r="AE115" s="166"/>
      <c r="AF115" s="166"/>
      <c r="AG115" s="166" t="s">
        <v>228</v>
      </c>
      <c r="AH115" s="166">
        <v>0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12.75" outlineLevel="3">
      <c r="A116" s="167"/>
      <c r="B116" s="168"/>
      <c r="C116" s="185" t="s">
        <v>666</v>
      </c>
      <c r="D116" s="186"/>
      <c r="E116" s="187">
        <v>2</v>
      </c>
      <c r="F116" s="164"/>
      <c r="G116" s="164"/>
      <c r="H116" s="164"/>
      <c r="I116" s="164"/>
      <c r="J116" s="164"/>
      <c r="K116" s="164"/>
      <c r="L116" s="164"/>
      <c r="M116" s="164"/>
      <c r="N116" s="165"/>
      <c r="O116" s="165"/>
      <c r="P116" s="165"/>
      <c r="Q116" s="165"/>
      <c r="R116" s="164"/>
      <c r="S116" s="164"/>
      <c r="T116" s="164"/>
      <c r="U116" s="164"/>
      <c r="V116" s="164"/>
      <c r="W116" s="164"/>
      <c r="X116" s="164"/>
      <c r="Y116" s="164"/>
      <c r="Z116" s="166"/>
      <c r="AA116" s="166"/>
      <c r="AB116" s="166"/>
      <c r="AC116" s="166"/>
      <c r="AD116" s="166"/>
      <c r="AE116" s="166"/>
      <c r="AF116" s="166"/>
      <c r="AG116" s="166" t="s">
        <v>228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33" ht="12.75">
      <c r="A117" s="130"/>
      <c r="B117" s="134"/>
      <c r="C117" s="177"/>
      <c r="D117" s="136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AE117" s="1">
        <v>15</v>
      </c>
      <c r="AF117" s="1">
        <v>21</v>
      </c>
      <c r="AG117" s="1" t="s">
        <v>177</v>
      </c>
    </row>
    <row r="118" spans="1:33" ht="12.75">
      <c r="A118" s="178"/>
      <c r="B118" s="179" t="s">
        <v>14</v>
      </c>
      <c r="C118" s="180"/>
      <c r="D118" s="181"/>
      <c r="E118" s="182"/>
      <c r="F118" s="182"/>
      <c r="G118" s="183">
        <f>G8+G15+G27+G52</f>
        <v>0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AE118" s="1">
        <f>SUMIF(L7:L116,AE117,G7:G116)</f>
        <v>0</v>
      </c>
      <c r="AF118" s="1">
        <f>SUMIF(L7:L116,AF117,G7:G116)</f>
        <v>0</v>
      </c>
      <c r="AG118" s="1" t="s">
        <v>211</v>
      </c>
    </row>
    <row r="119" spans="1:25" ht="12.75">
      <c r="A119" s="130"/>
      <c r="B119" s="134"/>
      <c r="C119" s="177"/>
      <c r="D119" s="136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</row>
    <row r="120" spans="1:25" ht="12.75">
      <c r="A120" s="130"/>
      <c r="B120" s="134"/>
      <c r="C120" s="177"/>
      <c r="D120" s="136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</row>
    <row r="121" spans="1:25" ht="12.75">
      <c r="A121" s="233" t="s">
        <v>212</v>
      </c>
      <c r="B121" s="233"/>
      <c r="C121" s="233"/>
      <c r="D121" s="136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</row>
    <row r="122" spans="1:33" ht="12.75">
      <c r="A122" s="234"/>
      <c r="B122" s="234"/>
      <c r="C122" s="234"/>
      <c r="D122" s="234"/>
      <c r="E122" s="234"/>
      <c r="F122" s="234"/>
      <c r="G122" s="234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AG122" s="1" t="s">
        <v>213</v>
      </c>
    </row>
    <row r="123" spans="1:25" ht="12.75">
      <c r="A123" s="234"/>
      <c r="B123" s="234"/>
      <c r="C123" s="234"/>
      <c r="D123" s="234"/>
      <c r="E123" s="234"/>
      <c r="F123" s="234"/>
      <c r="G123" s="234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1:25" ht="12.75">
      <c r="A124" s="234"/>
      <c r="B124" s="234"/>
      <c r="C124" s="234"/>
      <c r="D124" s="234"/>
      <c r="E124" s="234"/>
      <c r="F124" s="234"/>
      <c r="G124" s="234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1:25" ht="12.75">
      <c r="A125" s="234"/>
      <c r="B125" s="234"/>
      <c r="C125" s="234"/>
      <c r="D125" s="234"/>
      <c r="E125" s="234"/>
      <c r="F125" s="234"/>
      <c r="G125" s="234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1:25" ht="12.75">
      <c r="A126" s="234"/>
      <c r="B126" s="234"/>
      <c r="C126" s="234"/>
      <c r="D126" s="234"/>
      <c r="E126" s="234"/>
      <c r="F126" s="234"/>
      <c r="G126" s="234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1:25" ht="12.75">
      <c r="A127" s="130"/>
      <c r="B127" s="134"/>
      <c r="C127" s="177"/>
      <c r="D127" s="136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3:33" ht="12.75">
      <c r="C128" s="184"/>
      <c r="D128" s="84"/>
      <c r="AG128" s="1" t="s">
        <v>214</v>
      </c>
    </row>
    <row r="129" ht="12.75">
      <c r="D129" s="84"/>
    </row>
    <row r="130" ht="12.75">
      <c r="D130" s="84"/>
    </row>
    <row r="131" ht="12.75">
      <c r="D131" s="84"/>
    </row>
    <row r="132" ht="12.75">
      <c r="D132" s="84"/>
    </row>
    <row r="133" ht="12.75">
      <c r="D133" s="84"/>
    </row>
    <row r="134" ht="12.75">
      <c r="D134" s="84"/>
    </row>
    <row r="135" ht="12.75">
      <c r="D135" s="84"/>
    </row>
    <row r="136" ht="12.75">
      <c r="D136" s="84"/>
    </row>
    <row r="137" ht="12.75">
      <c r="D137" s="84"/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</sheetData>
  <sheetProtection password="D9EC" sheet="1" objects="1" scenarios="1"/>
  <mergeCells count="55">
    <mergeCell ref="C104:G104"/>
    <mergeCell ref="C105:G105"/>
    <mergeCell ref="C106:G106"/>
    <mergeCell ref="A122:G126"/>
    <mergeCell ref="C107:G107"/>
    <mergeCell ref="C111:G111"/>
    <mergeCell ref="C112:G112"/>
    <mergeCell ref="C113:G113"/>
    <mergeCell ref="C114:G114"/>
    <mergeCell ref="A121:C121"/>
    <mergeCell ref="C93:G93"/>
    <mergeCell ref="C97:G97"/>
    <mergeCell ref="C98:G98"/>
    <mergeCell ref="C99:G99"/>
    <mergeCell ref="C100:G100"/>
    <mergeCell ref="C85:G85"/>
    <mergeCell ref="C86:G86"/>
    <mergeCell ref="C90:G90"/>
    <mergeCell ref="C91:G91"/>
    <mergeCell ref="C92:G92"/>
    <mergeCell ref="C77:G77"/>
    <mergeCell ref="C78:G78"/>
    <mergeCell ref="C79:G79"/>
    <mergeCell ref="C83:G83"/>
    <mergeCell ref="C84:G84"/>
    <mergeCell ref="C62:G62"/>
    <mergeCell ref="C66:G66"/>
    <mergeCell ref="C70:G70"/>
    <mergeCell ref="C74:G74"/>
    <mergeCell ref="C76:G76"/>
    <mergeCell ref="C46:G46"/>
    <mergeCell ref="C47:G47"/>
    <mergeCell ref="C48:G48"/>
    <mergeCell ref="C54:G54"/>
    <mergeCell ref="C58:G58"/>
    <mergeCell ref="C36:G36"/>
    <mergeCell ref="C37:G37"/>
    <mergeCell ref="C38:G38"/>
    <mergeCell ref="C40:G40"/>
    <mergeCell ref="C45:G45"/>
    <mergeCell ref="C31:G31"/>
    <mergeCell ref="C32:G32"/>
    <mergeCell ref="C33:G33"/>
    <mergeCell ref="C34:G34"/>
    <mergeCell ref="C35:G35"/>
    <mergeCell ref="C17:G17"/>
    <mergeCell ref="C19:G19"/>
    <mergeCell ref="C21:G21"/>
    <mergeCell ref="C24:G24"/>
    <mergeCell ref="C26:G26"/>
    <mergeCell ref="A1:G1"/>
    <mergeCell ref="C2:G2"/>
    <mergeCell ref="C3:G3"/>
    <mergeCell ref="C4:G4"/>
    <mergeCell ref="C12:G12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302"/>
  <sheetViews>
    <sheetView showGridLines="0" workbookViewId="0" topLeftCell="A1">
      <pane ySplit="7" topLeftCell="A8" activePane="bottomLeft" state="frozen"/>
      <selection pane="bottomLeft" activeCell="C9" sqref="C9"/>
    </sheetView>
  </sheetViews>
  <sheetFormatPr defaultColWidth="8.7109375" defaultRowHeight="12.75" outlineLevelRow="3"/>
  <cols>
    <col min="1" max="1" width="3.421875" style="1" customWidth="1"/>
    <col min="2" max="2" width="12.57421875" style="137" customWidth="1"/>
    <col min="3" max="3" width="38.28125" style="137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8.7109375" style="1" hidden="1" customWidth="1"/>
    <col min="26" max="28" width="8.7109375" style="1" customWidth="1"/>
    <col min="29" max="29" width="8.7109375" style="1" hidden="1" customWidth="1"/>
    <col min="30" max="30" width="8.7109375" style="1" customWidth="1"/>
    <col min="31" max="41" width="8.7109375" style="1" hidden="1" customWidth="1"/>
    <col min="42" max="52" width="8.7109375" style="1" customWidth="1"/>
    <col min="53" max="53" width="73.7109375" style="1" customWidth="1"/>
    <col min="54" max="16384" width="8.7109375" style="1" customWidth="1"/>
  </cols>
  <sheetData>
    <row r="1" spans="1:33" ht="15.75" customHeight="1">
      <c r="A1" s="235" t="s">
        <v>157</v>
      </c>
      <c r="B1" s="235"/>
      <c r="C1" s="235"/>
      <c r="D1" s="235"/>
      <c r="E1" s="235"/>
      <c r="F1" s="235"/>
      <c r="G1" s="235"/>
      <c r="AG1" s="1" t="s">
        <v>161</v>
      </c>
    </row>
    <row r="2" spans="1:33" ht="24.95" customHeight="1">
      <c r="A2" s="132" t="s">
        <v>158</v>
      </c>
      <c r="B2" s="133" t="s">
        <v>162</v>
      </c>
      <c r="C2" s="236" t="s">
        <v>6</v>
      </c>
      <c r="D2" s="236"/>
      <c r="E2" s="236"/>
      <c r="F2" s="236"/>
      <c r="G2" s="236"/>
      <c r="AG2" s="1" t="s">
        <v>163</v>
      </c>
    </row>
    <row r="3" spans="1:33" ht="24.95" customHeight="1">
      <c r="A3" s="132" t="s">
        <v>159</v>
      </c>
      <c r="B3" s="133" t="s">
        <v>45</v>
      </c>
      <c r="C3" s="236" t="s">
        <v>46</v>
      </c>
      <c r="D3" s="236"/>
      <c r="E3" s="236"/>
      <c r="F3" s="236"/>
      <c r="G3" s="236"/>
      <c r="AC3" s="137" t="s">
        <v>163</v>
      </c>
      <c r="AG3" s="1" t="s">
        <v>165</v>
      </c>
    </row>
    <row r="4" spans="1:33" ht="24.95" customHeight="1">
      <c r="A4" s="138" t="s">
        <v>160</v>
      </c>
      <c r="B4" s="139" t="s">
        <v>51</v>
      </c>
      <c r="C4" s="237" t="s">
        <v>52</v>
      </c>
      <c r="D4" s="237"/>
      <c r="E4" s="237"/>
      <c r="F4" s="237"/>
      <c r="G4" s="237"/>
      <c r="AG4" s="1" t="s">
        <v>166</v>
      </c>
    </row>
    <row r="5" ht="12.75">
      <c r="D5" s="84"/>
    </row>
    <row r="6" spans="1:25" ht="38.25">
      <c r="A6" s="140" t="s">
        <v>167</v>
      </c>
      <c r="B6" s="141" t="s">
        <v>168</v>
      </c>
      <c r="C6" s="141" t="s">
        <v>169</v>
      </c>
      <c r="D6" s="142" t="s">
        <v>170</v>
      </c>
      <c r="E6" s="140" t="s">
        <v>171</v>
      </c>
      <c r="F6" s="143" t="s">
        <v>172</v>
      </c>
      <c r="G6" s="140" t="s">
        <v>14</v>
      </c>
      <c r="H6" s="144" t="s">
        <v>173</v>
      </c>
      <c r="I6" s="144" t="s">
        <v>174</v>
      </c>
      <c r="J6" s="144" t="s">
        <v>175</v>
      </c>
      <c r="K6" s="144" t="s">
        <v>176</v>
      </c>
      <c r="L6" s="144" t="s">
        <v>177</v>
      </c>
      <c r="M6" s="144" t="s">
        <v>178</v>
      </c>
      <c r="N6" s="144" t="s">
        <v>179</v>
      </c>
      <c r="O6" s="144" t="s">
        <v>180</v>
      </c>
      <c r="P6" s="144" t="s">
        <v>181</v>
      </c>
      <c r="Q6" s="144" t="s">
        <v>182</v>
      </c>
      <c r="R6" s="144" t="s">
        <v>183</v>
      </c>
      <c r="S6" s="144" t="s">
        <v>184</v>
      </c>
      <c r="T6" s="144" t="s">
        <v>185</v>
      </c>
      <c r="U6" s="144" t="s">
        <v>186</v>
      </c>
      <c r="V6" s="144" t="s">
        <v>187</v>
      </c>
      <c r="W6" s="144" t="s">
        <v>188</v>
      </c>
      <c r="X6" s="144" t="s">
        <v>189</v>
      </c>
      <c r="Y6" s="144" t="s">
        <v>190</v>
      </c>
    </row>
    <row r="7" spans="1:25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  <c r="Y7" s="146"/>
    </row>
    <row r="8" spans="1:33" ht="25.5">
      <c r="A8" s="147" t="s">
        <v>191</v>
      </c>
      <c r="B8" s="148" t="s">
        <v>86</v>
      </c>
      <c r="C8" s="149" t="s">
        <v>88</v>
      </c>
      <c r="D8" s="150"/>
      <c r="E8" s="151"/>
      <c r="F8" s="152"/>
      <c r="G8" s="153">
        <f>SUMIF(AG9:AG12,"&lt;&gt;NOR",G9:G12)</f>
        <v>0</v>
      </c>
      <c r="H8" s="154"/>
      <c r="I8" s="154">
        <f>SUM(I9:I12)</f>
        <v>0</v>
      </c>
      <c r="J8" s="154"/>
      <c r="K8" s="154">
        <f>SUM(K9:K12)</f>
        <v>226.28</v>
      </c>
      <c r="L8" s="154"/>
      <c r="M8" s="154">
        <f>SUM(M9:M12)</f>
        <v>0</v>
      </c>
      <c r="N8" s="155"/>
      <c r="O8" s="155">
        <f>SUM(O9:O12)</f>
        <v>0.05</v>
      </c>
      <c r="P8" s="155"/>
      <c r="Q8" s="155">
        <f>SUM(Q9:Q12)</f>
        <v>0</v>
      </c>
      <c r="R8" s="154"/>
      <c r="S8" s="154"/>
      <c r="T8" s="154"/>
      <c r="U8" s="154"/>
      <c r="V8" s="154">
        <f>SUM(V9:V12)</f>
        <v>0.33</v>
      </c>
      <c r="W8" s="154"/>
      <c r="X8" s="154"/>
      <c r="Y8" s="154"/>
      <c r="AG8" s="1" t="s">
        <v>192</v>
      </c>
    </row>
    <row r="9" spans="1:60" ht="45" outlineLevel="1">
      <c r="A9" s="156">
        <v>1</v>
      </c>
      <c r="B9" s="157" t="s">
        <v>712</v>
      </c>
      <c r="C9" s="158" t="s">
        <v>713</v>
      </c>
      <c r="D9" s="159" t="s">
        <v>217</v>
      </c>
      <c r="E9" s="160">
        <v>0.525</v>
      </c>
      <c r="F9" s="161"/>
      <c r="G9" s="162">
        <f>ROUND(E9*F9,2)</f>
        <v>0</v>
      </c>
      <c r="H9" s="163">
        <v>0</v>
      </c>
      <c r="I9" s="164">
        <f>ROUND(E9*H9,2)</f>
        <v>0</v>
      </c>
      <c r="J9" s="163">
        <v>431</v>
      </c>
      <c r="K9" s="164">
        <f>ROUND(E9*J9,2)</f>
        <v>226.28</v>
      </c>
      <c r="L9" s="164">
        <v>21</v>
      </c>
      <c r="M9" s="164">
        <f>G9*(1+L9/100)</f>
        <v>0</v>
      </c>
      <c r="N9" s="165">
        <v>0.09336000000000001</v>
      </c>
      <c r="O9" s="165">
        <f>ROUND(E9*N9,2)</f>
        <v>0.05</v>
      </c>
      <c r="P9" s="165">
        <v>0</v>
      </c>
      <c r="Q9" s="165">
        <f>ROUND(E9*P9,2)</f>
        <v>0</v>
      </c>
      <c r="R9" s="164"/>
      <c r="S9" s="164" t="s">
        <v>196</v>
      </c>
      <c r="T9" s="164" t="s">
        <v>607</v>
      </c>
      <c r="U9" s="164">
        <v>0.62</v>
      </c>
      <c r="V9" s="164">
        <f>ROUND(E9*U9,2)</f>
        <v>0.33</v>
      </c>
      <c r="W9" s="164"/>
      <c r="X9" s="164" t="s">
        <v>218</v>
      </c>
      <c r="Y9" s="164" t="s">
        <v>199</v>
      </c>
      <c r="Z9" s="166"/>
      <c r="AA9" s="166"/>
      <c r="AB9" s="166"/>
      <c r="AC9" s="166"/>
      <c r="AD9" s="166"/>
      <c r="AE9" s="166"/>
      <c r="AF9" s="166"/>
      <c r="AG9" s="166" t="s">
        <v>302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4" customHeight="1" outlineLevel="2">
      <c r="A10" s="167"/>
      <c r="B10" s="168"/>
      <c r="C10" s="238" t="s">
        <v>714</v>
      </c>
      <c r="D10" s="238"/>
      <c r="E10" s="238"/>
      <c r="F10" s="238"/>
      <c r="G10" s="238"/>
      <c r="H10" s="164"/>
      <c r="I10" s="164"/>
      <c r="J10" s="164"/>
      <c r="K10" s="164"/>
      <c r="L10" s="164"/>
      <c r="M10" s="164"/>
      <c r="N10" s="165"/>
      <c r="O10" s="165"/>
      <c r="P10" s="165"/>
      <c r="Q10" s="165"/>
      <c r="R10" s="164"/>
      <c r="S10" s="164"/>
      <c r="T10" s="164"/>
      <c r="U10" s="164"/>
      <c r="V10" s="164"/>
      <c r="W10" s="164"/>
      <c r="X10" s="164"/>
      <c r="Y10" s="164"/>
      <c r="Z10" s="166"/>
      <c r="AA10" s="166"/>
      <c r="AB10" s="166"/>
      <c r="AC10" s="166"/>
      <c r="AD10" s="166"/>
      <c r="AE10" s="166"/>
      <c r="AF10" s="166"/>
      <c r="AG10" s="166" t="s">
        <v>202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2">
      <c r="A11" s="167"/>
      <c r="B11" s="168"/>
      <c r="C11" s="185" t="s">
        <v>715</v>
      </c>
      <c r="D11" s="186"/>
      <c r="E11" s="187"/>
      <c r="F11" s="164"/>
      <c r="G11" s="164"/>
      <c r="H11" s="164"/>
      <c r="I11" s="164"/>
      <c r="J11" s="164"/>
      <c r="K11" s="164"/>
      <c r="L11" s="164"/>
      <c r="M11" s="164"/>
      <c r="N11" s="165"/>
      <c r="O11" s="165"/>
      <c r="P11" s="165"/>
      <c r="Q11" s="165"/>
      <c r="R11" s="164"/>
      <c r="S11" s="164"/>
      <c r="T11" s="164"/>
      <c r="U11" s="164"/>
      <c r="V11" s="164"/>
      <c r="W11" s="164"/>
      <c r="X11" s="164"/>
      <c r="Y11" s="164"/>
      <c r="Z11" s="166"/>
      <c r="AA11" s="166"/>
      <c r="AB11" s="166"/>
      <c r="AC11" s="166"/>
      <c r="AD11" s="166"/>
      <c r="AE11" s="166"/>
      <c r="AF11" s="166"/>
      <c r="AG11" s="166" t="s">
        <v>228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3">
      <c r="A12" s="167"/>
      <c r="B12" s="168"/>
      <c r="C12" s="185" t="s">
        <v>716</v>
      </c>
      <c r="D12" s="186"/>
      <c r="E12" s="187">
        <v>0.53</v>
      </c>
      <c r="F12" s="164"/>
      <c r="G12" s="164"/>
      <c r="H12" s="164"/>
      <c r="I12" s="164"/>
      <c r="J12" s="164"/>
      <c r="K12" s="164"/>
      <c r="L12" s="164"/>
      <c r="M12" s="164"/>
      <c r="N12" s="165"/>
      <c r="O12" s="165"/>
      <c r="P12" s="165"/>
      <c r="Q12" s="165"/>
      <c r="R12" s="164"/>
      <c r="S12" s="164"/>
      <c r="T12" s="164"/>
      <c r="U12" s="164"/>
      <c r="V12" s="164"/>
      <c r="W12" s="164"/>
      <c r="X12" s="164"/>
      <c r="Y12" s="164"/>
      <c r="Z12" s="166"/>
      <c r="AA12" s="166"/>
      <c r="AB12" s="166"/>
      <c r="AC12" s="166"/>
      <c r="AD12" s="166"/>
      <c r="AE12" s="166"/>
      <c r="AF12" s="166"/>
      <c r="AG12" s="166" t="s">
        <v>228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33" ht="12.75">
      <c r="A13" s="147" t="s">
        <v>191</v>
      </c>
      <c r="B13" s="148" t="s">
        <v>96</v>
      </c>
      <c r="C13" s="149" t="s">
        <v>97</v>
      </c>
      <c r="D13" s="150"/>
      <c r="E13" s="151"/>
      <c r="F13" s="152"/>
      <c r="G13" s="153">
        <f>SUMIF(AG14:AG17,"&lt;&gt;NOR",G14:G17)</f>
        <v>0</v>
      </c>
      <c r="H13" s="154"/>
      <c r="I13" s="154">
        <f>SUM(I14:I17)</f>
        <v>0</v>
      </c>
      <c r="J13" s="154"/>
      <c r="K13" s="154">
        <f>SUM(K14:K17)</f>
        <v>1029</v>
      </c>
      <c r="L13" s="154"/>
      <c r="M13" s="154">
        <f>SUM(M14:M17)</f>
        <v>0</v>
      </c>
      <c r="N13" s="155"/>
      <c r="O13" s="155">
        <f>SUM(O14:O17)</f>
        <v>0</v>
      </c>
      <c r="P13" s="155"/>
      <c r="Q13" s="155">
        <f>SUM(Q14:Q17)</f>
        <v>0.08</v>
      </c>
      <c r="R13" s="154"/>
      <c r="S13" s="154"/>
      <c r="T13" s="154"/>
      <c r="U13" s="154"/>
      <c r="V13" s="154">
        <f>SUM(V14:V17)</f>
        <v>2.51</v>
      </c>
      <c r="W13" s="154"/>
      <c r="X13" s="154"/>
      <c r="Y13" s="154"/>
      <c r="AG13" s="1" t="s">
        <v>192</v>
      </c>
    </row>
    <row r="14" spans="1:60" ht="33.75" outlineLevel="1">
      <c r="A14" s="156">
        <v>2</v>
      </c>
      <c r="B14" s="157" t="s">
        <v>717</v>
      </c>
      <c r="C14" s="158" t="s">
        <v>718</v>
      </c>
      <c r="D14" s="159" t="s">
        <v>295</v>
      </c>
      <c r="E14" s="160">
        <v>3.5</v>
      </c>
      <c r="F14" s="161"/>
      <c r="G14" s="162">
        <f>ROUND(E14*F14,2)</f>
        <v>0</v>
      </c>
      <c r="H14" s="163">
        <v>0</v>
      </c>
      <c r="I14" s="164">
        <f>ROUND(E14*H14,2)</f>
        <v>0</v>
      </c>
      <c r="J14" s="163">
        <v>294</v>
      </c>
      <c r="K14" s="164">
        <f>ROUND(E14*J14,2)</f>
        <v>1029</v>
      </c>
      <c r="L14" s="164">
        <v>21</v>
      </c>
      <c r="M14" s="164">
        <f>G14*(1+L14/100)</f>
        <v>0</v>
      </c>
      <c r="N14" s="165">
        <v>0</v>
      </c>
      <c r="O14" s="165">
        <f>ROUND(E14*N14,2)</f>
        <v>0</v>
      </c>
      <c r="P14" s="165">
        <v>0.022</v>
      </c>
      <c r="Q14" s="165">
        <f>ROUND(E14*P14,2)</f>
        <v>0.08</v>
      </c>
      <c r="R14" s="164"/>
      <c r="S14" s="164" t="s">
        <v>196</v>
      </c>
      <c r="T14" s="164" t="s">
        <v>607</v>
      </c>
      <c r="U14" s="164">
        <v>0.717</v>
      </c>
      <c r="V14" s="164">
        <f>ROUND(E14*U14,2)</f>
        <v>2.51</v>
      </c>
      <c r="W14" s="164"/>
      <c r="X14" s="164" t="s">
        <v>218</v>
      </c>
      <c r="Y14" s="164" t="s">
        <v>199</v>
      </c>
      <c r="Z14" s="166"/>
      <c r="AA14" s="166"/>
      <c r="AB14" s="166"/>
      <c r="AC14" s="166"/>
      <c r="AD14" s="166"/>
      <c r="AE14" s="166"/>
      <c r="AF14" s="166"/>
      <c r="AG14" s="166" t="s">
        <v>302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4" customHeight="1" outlineLevel="2">
      <c r="A15" s="167"/>
      <c r="B15" s="168"/>
      <c r="C15" s="238" t="s">
        <v>719</v>
      </c>
      <c r="D15" s="238"/>
      <c r="E15" s="238"/>
      <c r="F15" s="238"/>
      <c r="G15" s="238"/>
      <c r="H15" s="164"/>
      <c r="I15" s="164"/>
      <c r="J15" s="164"/>
      <c r="K15" s="164"/>
      <c r="L15" s="164"/>
      <c r="M15" s="164"/>
      <c r="N15" s="165"/>
      <c r="O15" s="165"/>
      <c r="P15" s="165"/>
      <c r="Q15" s="165"/>
      <c r="R15" s="164"/>
      <c r="S15" s="164"/>
      <c r="T15" s="164"/>
      <c r="U15" s="164"/>
      <c r="V15" s="164"/>
      <c r="W15" s="164"/>
      <c r="X15" s="164"/>
      <c r="Y15" s="164"/>
      <c r="Z15" s="166"/>
      <c r="AA15" s="166"/>
      <c r="AB15" s="166"/>
      <c r="AC15" s="166"/>
      <c r="AD15" s="166"/>
      <c r="AE15" s="166"/>
      <c r="AF15" s="166"/>
      <c r="AG15" s="166" t="s">
        <v>202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2">
      <c r="A16" s="167"/>
      <c r="B16" s="168"/>
      <c r="C16" s="185" t="s">
        <v>720</v>
      </c>
      <c r="D16" s="186"/>
      <c r="E16" s="187"/>
      <c r="F16" s="164"/>
      <c r="G16" s="164"/>
      <c r="H16" s="164"/>
      <c r="I16" s="164"/>
      <c r="J16" s="164"/>
      <c r="K16" s="164"/>
      <c r="L16" s="164"/>
      <c r="M16" s="164"/>
      <c r="N16" s="165"/>
      <c r="O16" s="165"/>
      <c r="P16" s="165"/>
      <c r="Q16" s="165"/>
      <c r="R16" s="164"/>
      <c r="S16" s="164"/>
      <c r="T16" s="164"/>
      <c r="U16" s="164"/>
      <c r="V16" s="164"/>
      <c r="W16" s="164"/>
      <c r="X16" s="164"/>
      <c r="Y16" s="164"/>
      <c r="Z16" s="166"/>
      <c r="AA16" s="166"/>
      <c r="AB16" s="166"/>
      <c r="AC16" s="166"/>
      <c r="AD16" s="166"/>
      <c r="AE16" s="166"/>
      <c r="AF16" s="166"/>
      <c r="AG16" s="166" t="s">
        <v>228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3">
      <c r="A17" s="167"/>
      <c r="B17" s="168"/>
      <c r="C17" s="185" t="s">
        <v>721</v>
      </c>
      <c r="D17" s="186"/>
      <c r="E17" s="187">
        <v>3.5</v>
      </c>
      <c r="F17" s="164"/>
      <c r="G17" s="164"/>
      <c r="H17" s="164"/>
      <c r="I17" s="164"/>
      <c r="J17" s="164"/>
      <c r="K17" s="164"/>
      <c r="L17" s="164"/>
      <c r="M17" s="164"/>
      <c r="N17" s="165"/>
      <c r="O17" s="165"/>
      <c r="P17" s="165"/>
      <c r="Q17" s="165"/>
      <c r="R17" s="164"/>
      <c r="S17" s="164"/>
      <c r="T17" s="164"/>
      <c r="U17" s="164"/>
      <c r="V17" s="164"/>
      <c r="W17" s="164"/>
      <c r="X17" s="164"/>
      <c r="Y17" s="164"/>
      <c r="Z17" s="166"/>
      <c r="AA17" s="166"/>
      <c r="AB17" s="166"/>
      <c r="AC17" s="166"/>
      <c r="AD17" s="166"/>
      <c r="AE17" s="166"/>
      <c r="AF17" s="166"/>
      <c r="AG17" s="166" t="s">
        <v>228</v>
      </c>
      <c r="AH17" s="166"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33" ht="12.75">
      <c r="A18" s="147" t="s">
        <v>191</v>
      </c>
      <c r="B18" s="148" t="s">
        <v>109</v>
      </c>
      <c r="C18" s="149" t="s">
        <v>110</v>
      </c>
      <c r="D18" s="150"/>
      <c r="E18" s="151"/>
      <c r="F18" s="152"/>
      <c r="G18" s="153">
        <f>SUMIF(AG19:AG30,"&lt;&gt;NOR",G19:G30)</f>
        <v>0</v>
      </c>
      <c r="H18" s="154"/>
      <c r="I18" s="154">
        <f>SUM(I19:I30)</f>
        <v>0</v>
      </c>
      <c r="J18" s="154"/>
      <c r="K18" s="154">
        <f>SUM(K19:K30)</f>
        <v>604.0099999999999</v>
      </c>
      <c r="L18" s="154"/>
      <c r="M18" s="154">
        <f>SUM(M19:M30)</f>
        <v>0</v>
      </c>
      <c r="N18" s="155"/>
      <c r="O18" s="155">
        <f>SUM(O19:O30)</f>
        <v>0</v>
      </c>
      <c r="P18" s="155"/>
      <c r="Q18" s="155">
        <f>SUM(Q19:Q30)</f>
        <v>0</v>
      </c>
      <c r="R18" s="154"/>
      <c r="S18" s="154"/>
      <c r="T18" s="154"/>
      <c r="U18" s="154"/>
      <c r="V18" s="154">
        <f>SUM(V19:V30)</f>
        <v>0</v>
      </c>
      <c r="W18" s="154"/>
      <c r="X18" s="154"/>
      <c r="Y18" s="154"/>
      <c r="AG18" s="1" t="s">
        <v>192</v>
      </c>
    </row>
    <row r="19" spans="1:60" ht="33.75" outlineLevel="1">
      <c r="A19" s="156">
        <v>3</v>
      </c>
      <c r="B19" s="157" t="s">
        <v>611</v>
      </c>
      <c r="C19" s="158" t="s">
        <v>612</v>
      </c>
      <c r="D19" s="159" t="s">
        <v>265</v>
      </c>
      <c r="E19" s="160">
        <v>0.19</v>
      </c>
      <c r="F19" s="161"/>
      <c r="G19" s="162">
        <f>ROUND(E19*F19,2)</f>
        <v>0</v>
      </c>
      <c r="H19" s="163">
        <v>0</v>
      </c>
      <c r="I19" s="164">
        <f>ROUND(E19*H19,2)</f>
        <v>0</v>
      </c>
      <c r="J19" s="163">
        <v>928</v>
      </c>
      <c r="K19" s="164">
        <f>ROUND(E19*J19,2)</f>
        <v>176.32</v>
      </c>
      <c r="L19" s="164">
        <v>21</v>
      </c>
      <c r="M19" s="164">
        <f>G19*(1+L19/100)</f>
        <v>0</v>
      </c>
      <c r="N19" s="165">
        <v>0</v>
      </c>
      <c r="O19" s="165">
        <f>ROUND(E19*N19,2)</f>
        <v>0</v>
      </c>
      <c r="P19" s="165">
        <v>0</v>
      </c>
      <c r="Q19" s="165">
        <f>ROUND(E19*P19,2)</f>
        <v>0</v>
      </c>
      <c r="R19" s="164"/>
      <c r="S19" s="164" t="s">
        <v>613</v>
      </c>
      <c r="T19" s="164" t="s">
        <v>607</v>
      </c>
      <c r="U19" s="164">
        <v>0</v>
      </c>
      <c r="V19" s="164">
        <f>ROUND(E19*U19,2)</f>
        <v>0</v>
      </c>
      <c r="W19" s="164"/>
      <c r="X19" s="164" t="s">
        <v>218</v>
      </c>
      <c r="Y19" s="164" t="s">
        <v>199</v>
      </c>
      <c r="Z19" s="166"/>
      <c r="AA19" s="166"/>
      <c r="AB19" s="166"/>
      <c r="AC19" s="166"/>
      <c r="AD19" s="166"/>
      <c r="AE19" s="166"/>
      <c r="AF19" s="166"/>
      <c r="AG19" s="166" t="s">
        <v>302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4" customHeight="1" outlineLevel="2">
      <c r="A20" s="167"/>
      <c r="B20" s="168"/>
      <c r="C20" s="238" t="s">
        <v>614</v>
      </c>
      <c r="D20" s="238"/>
      <c r="E20" s="238"/>
      <c r="F20" s="238"/>
      <c r="G20" s="238"/>
      <c r="H20" s="164"/>
      <c r="I20" s="164"/>
      <c r="J20" s="164"/>
      <c r="K20" s="164"/>
      <c r="L20" s="164"/>
      <c r="M20" s="164"/>
      <c r="N20" s="165"/>
      <c r="O20" s="165"/>
      <c r="P20" s="165"/>
      <c r="Q20" s="165"/>
      <c r="R20" s="164"/>
      <c r="S20" s="164"/>
      <c r="T20" s="164"/>
      <c r="U20" s="164"/>
      <c r="V20" s="164"/>
      <c r="W20" s="164"/>
      <c r="X20" s="164"/>
      <c r="Y20" s="164"/>
      <c r="Z20" s="166"/>
      <c r="AA20" s="166"/>
      <c r="AB20" s="166"/>
      <c r="AC20" s="166"/>
      <c r="AD20" s="166"/>
      <c r="AE20" s="166"/>
      <c r="AF20" s="166"/>
      <c r="AG20" s="166" t="s">
        <v>202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22.5" outlineLevel="1">
      <c r="A21" s="156">
        <v>4</v>
      </c>
      <c r="B21" s="157" t="s">
        <v>615</v>
      </c>
      <c r="C21" s="158" t="s">
        <v>616</v>
      </c>
      <c r="D21" s="159" t="s">
        <v>265</v>
      </c>
      <c r="E21" s="160">
        <v>0.19</v>
      </c>
      <c r="F21" s="161"/>
      <c r="G21" s="162">
        <f>ROUND(E21*F21,2)</f>
        <v>0</v>
      </c>
      <c r="H21" s="163">
        <v>0</v>
      </c>
      <c r="I21" s="164">
        <f>ROUND(E21*H21,2)</f>
        <v>0</v>
      </c>
      <c r="J21" s="163">
        <v>314</v>
      </c>
      <c r="K21" s="164">
        <f>ROUND(E21*J21,2)</f>
        <v>59.66</v>
      </c>
      <c r="L21" s="164">
        <v>21</v>
      </c>
      <c r="M21" s="164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4"/>
      <c r="S21" s="164" t="s">
        <v>613</v>
      </c>
      <c r="T21" s="164" t="s">
        <v>607</v>
      </c>
      <c r="U21" s="164">
        <v>0</v>
      </c>
      <c r="V21" s="164">
        <f>ROUND(E21*U21,2)</f>
        <v>0</v>
      </c>
      <c r="W21" s="164"/>
      <c r="X21" s="164" t="s">
        <v>218</v>
      </c>
      <c r="Y21" s="164" t="s">
        <v>199</v>
      </c>
      <c r="Z21" s="166"/>
      <c r="AA21" s="166"/>
      <c r="AB21" s="166"/>
      <c r="AC21" s="166"/>
      <c r="AD21" s="166"/>
      <c r="AE21" s="166"/>
      <c r="AF21" s="166"/>
      <c r="AG21" s="166" t="s">
        <v>302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4" customHeight="1" outlineLevel="2">
      <c r="A22" s="167"/>
      <c r="B22" s="168"/>
      <c r="C22" s="238" t="s">
        <v>617</v>
      </c>
      <c r="D22" s="238"/>
      <c r="E22" s="238"/>
      <c r="F22" s="238"/>
      <c r="G22" s="238"/>
      <c r="H22" s="164"/>
      <c r="I22" s="164"/>
      <c r="J22" s="164"/>
      <c r="K22" s="164"/>
      <c r="L22" s="164"/>
      <c r="M22" s="164"/>
      <c r="N22" s="165"/>
      <c r="O22" s="165"/>
      <c r="P22" s="165"/>
      <c r="Q22" s="165"/>
      <c r="R22" s="164"/>
      <c r="S22" s="164"/>
      <c r="T22" s="164"/>
      <c r="U22" s="164"/>
      <c r="V22" s="164"/>
      <c r="W22" s="164"/>
      <c r="X22" s="164"/>
      <c r="Y22" s="164"/>
      <c r="Z22" s="166"/>
      <c r="AA22" s="166"/>
      <c r="AB22" s="166"/>
      <c r="AC22" s="166"/>
      <c r="AD22" s="166"/>
      <c r="AE22" s="166"/>
      <c r="AF22" s="166"/>
      <c r="AG22" s="166" t="s">
        <v>202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33.75" outlineLevel="1">
      <c r="A23" s="156">
        <v>5</v>
      </c>
      <c r="B23" s="157" t="s">
        <v>618</v>
      </c>
      <c r="C23" s="158" t="s">
        <v>619</v>
      </c>
      <c r="D23" s="159" t="s">
        <v>265</v>
      </c>
      <c r="E23" s="160">
        <v>3.8</v>
      </c>
      <c r="F23" s="161"/>
      <c r="G23" s="162">
        <f>ROUND(E23*F23,2)</f>
        <v>0</v>
      </c>
      <c r="H23" s="163">
        <v>0</v>
      </c>
      <c r="I23" s="164">
        <f>ROUND(E23*H23,2)</f>
        <v>0</v>
      </c>
      <c r="J23" s="163">
        <v>13.7</v>
      </c>
      <c r="K23" s="164">
        <f>ROUND(E23*J23,2)</f>
        <v>52.06</v>
      </c>
      <c r="L23" s="164">
        <v>21</v>
      </c>
      <c r="M23" s="164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4"/>
      <c r="S23" s="164" t="s">
        <v>613</v>
      </c>
      <c r="T23" s="164" t="s">
        <v>607</v>
      </c>
      <c r="U23" s="164">
        <v>0</v>
      </c>
      <c r="V23" s="164">
        <f>ROUND(E23*U23,2)</f>
        <v>0</v>
      </c>
      <c r="W23" s="164"/>
      <c r="X23" s="164" t="s">
        <v>218</v>
      </c>
      <c r="Y23" s="164" t="s">
        <v>199</v>
      </c>
      <c r="Z23" s="166"/>
      <c r="AA23" s="166"/>
      <c r="AB23" s="166"/>
      <c r="AC23" s="166"/>
      <c r="AD23" s="166"/>
      <c r="AE23" s="166"/>
      <c r="AF23" s="166"/>
      <c r="AG23" s="166" t="s">
        <v>302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4" customHeight="1" outlineLevel="2">
      <c r="A24" s="167"/>
      <c r="B24" s="168"/>
      <c r="C24" s="238" t="s">
        <v>620</v>
      </c>
      <c r="D24" s="238"/>
      <c r="E24" s="238"/>
      <c r="F24" s="238"/>
      <c r="G24" s="238"/>
      <c r="H24" s="164"/>
      <c r="I24" s="164"/>
      <c r="J24" s="164"/>
      <c r="K24" s="164"/>
      <c r="L24" s="164"/>
      <c r="M24" s="164"/>
      <c r="N24" s="165"/>
      <c r="O24" s="165"/>
      <c r="P24" s="165"/>
      <c r="Q24" s="165"/>
      <c r="R24" s="164"/>
      <c r="S24" s="164"/>
      <c r="T24" s="164"/>
      <c r="U24" s="164"/>
      <c r="V24" s="164"/>
      <c r="W24" s="164"/>
      <c r="X24" s="164"/>
      <c r="Y24" s="164"/>
      <c r="Z24" s="166"/>
      <c r="AA24" s="166"/>
      <c r="AB24" s="166"/>
      <c r="AC24" s="166"/>
      <c r="AD24" s="166"/>
      <c r="AE24" s="166"/>
      <c r="AF24" s="166"/>
      <c r="AG24" s="166" t="s">
        <v>202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2">
      <c r="A25" s="167"/>
      <c r="B25" s="168"/>
      <c r="C25" s="185" t="s">
        <v>722</v>
      </c>
      <c r="D25" s="186"/>
      <c r="E25" s="187"/>
      <c r="F25" s="164"/>
      <c r="G25" s="164"/>
      <c r="H25" s="164"/>
      <c r="I25" s="164"/>
      <c r="J25" s="164"/>
      <c r="K25" s="164"/>
      <c r="L25" s="164"/>
      <c r="M25" s="164"/>
      <c r="N25" s="165"/>
      <c r="O25" s="165"/>
      <c r="P25" s="165"/>
      <c r="Q25" s="165"/>
      <c r="R25" s="164"/>
      <c r="S25" s="164"/>
      <c r="T25" s="164"/>
      <c r="U25" s="164"/>
      <c r="V25" s="164"/>
      <c r="W25" s="164"/>
      <c r="X25" s="164"/>
      <c r="Y25" s="164"/>
      <c r="Z25" s="166"/>
      <c r="AA25" s="166"/>
      <c r="AB25" s="166"/>
      <c r="AC25" s="166"/>
      <c r="AD25" s="166"/>
      <c r="AE25" s="166"/>
      <c r="AF25" s="166"/>
      <c r="AG25" s="166" t="s">
        <v>228</v>
      </c>
      <c r="AH25" s="166">
        <v>0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3">
      <c r="A26" s="167"/>
      <c r="B26" s="168"/>
      <c r="C26" s="185" t="s">
        <v>723</v>
      </c>
      <c r="D26" s="186"/>
      <c r="E26" s="187">
        <v>3.8</v>
      </c>
      <c r="F26" s="164"/>
      <c r="G26" s="164"/>
      <c r="H26" s="164"/>
      <c r="I26" s="164"/>
      <c r="J26" s="164"/>
      <c r="K26" s="164"/>
      <c r="L26" s="164"/>
      <c r="M26" s="164"/>
      <c r="N26" s="165"/>
      <c r="O26" s="165"/>
      <c r="P26" s="165"/>
      <c r="Q26" s="165"/>
      <c r="R26" s="164"/>
      <c r="S26" s="164"/>
      <c r="T26" s="164"/>
      <c r="U26" s="164"/>
      <c r="V26" s="164"/>
      <c r="W26" s="164"/>
      <c r="X26" s="164"/>
      <c r="Y26" s="164"/>
      <c r="Z26" s="166"/>
      <c r="AA26" s="166"/>
      <c r="AB26" s="166"/>
      <c r="AC26" s="166"/>
      <c r="AD26" s="166"/>
      <c r="AE26" s="166"/>
      <c r="AF26" s="166"/>
      <c r="AG26" s="166" t="s">
        <v>228</v>
      </c>
      <c r="AH26" s="166">
        <v>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33.75" outlineLevel="1">
      <c r="A27" s="156">
        <v>6</v>
      </c>
      <c r="B27" s="157" t="s">
        <v>622</v>
      </c>
      <c r="C27" s="158" t="s">
        <v>623</v>
      </c>
      <c r="D27" s="159" t="s">
        <v>265</v>
      </c>
      <c r="E27" s="160">
        <v>0.19</v>
      </c>
      <c r="F27" s="161"/>
      <c r="G27" s="162">
        <f>ROUND(E27*F27,2)</f>
        <v>0</v>
      </c>
      <c r="H27" s="163">
        <v>0</v>
      </c>
      <c r="I27" s="164">
        <f>ROUND(E27*H27,2)</f>
        <v>0</v>
      </c>
      <c r="J27" s="163">
        <v>1520</v>
      </c>
      <c r="K27" s="164">
        <f>ROUND(E27*J27,2)</f>
        <v>288.8</v>
      </c>
      <c r="L27" s="164">
        <v>21</v>
      </c>
      <c r="M27" s="164">
        <f>G27*(1+L27/100)</f>
        <v>0</v>
      </c>
      <c r="N27" s="165">
        <v>0</v>
      </c>
      <c r="O27" s="165">
        <f>ROUND(E27*N27,2)</f>
        <v>0</v>
      </c>
      <c r="P27" s="165">
        <v>0</v>
      </c>
      <c r="Q27" s="165">
        <f>ROUND(E27*P27,2)</f>
        <v>0</v>
      </c>
      <c r="R27" s="164"/>
      <c r="S27" s="164" t="s">
        <v>613</v>
      </c>
      <c r="T27" s="164" t="s">
        <v>607</v>
      </c>
      <c r="U27" s="164">
        <v>0</v>
      </c>
      <c r="V27" s="164">
        <f>ROUND(E27*U27,2)</f>
        <v>0</v>
      </c>
      <c r="W27" s="164"/>
      <c r="X27" s="164" t="s">
        <v>218</v>
      </c>
      <c r="Y27" s="164" t="s">
        <v>199</v>
      </c>
      <c r="Z27" s="166"/>
      <c r="AA27" s="166"/>
      <c r="AB27" s="166"/>
      <c r="AC27" s="166"/>
      <c r="AD27" s="166"/>
      <c r="AE27" s="166"/>
      <c r="AF27" s="166"/>
      <c r="AG27" s="166" t="s">
        <v>302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4" customHeight="1" outlineLevel="2">
      <c r="A28" s="167"/>
      <c r="B28" s="168"/>
      <c r="C28" s="238" t="s">
        <v>624</v>
      </c>
      <c r="D28" s="238"/>
      <c r="E28" s="238"/>
      <c r="F28" s="238"/>
      <c r="G28" s="238"/>
      <c r="H28" s="164"/>
      <c r="I28" s="164"/>
      <c r="J28" s="164"/>
      <c r="K28" s="164"/>
      <c r="L28" s="164"/>
      <c r="M28" s="164"/>
      <c r="N28" s="165"/>
      <c r="O28" s="165"/>
      <c r="P28" s="165"/>
      <c r="Q28" s="165"/>
      <c r="R28" s="164"/>
      <c r="S28" s="164"/>
      <c r="T28" s="164"/>
      <c r="U28" s="164"/>
      <c r="V28" s="164"/>
      <c r="W28" s="164"/>
      <c r="X28" s="164"/>
      <c r="Y28" s="164"/>
      <c r="Z28" s="166"/>
      <c r="AA28" s="166"/>
      <c r="AB28" s="166"/>
      <c r="AC28" s="166"/>
      <c r="AD28" s="166"/>
      <c r="AE28" s="166"/>
      <c r="AF28" s="166"/>
      <c r="AG28" s="166" t="s">
        <v>202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22.5" outlineLevel="1">
      <c r="A29" s="156">
        <v>7</v>
      </c>
      <c r="B29" s="157" t="s">
        <v>625</v>
      </c>
      <c r="C29" s="158" t="s">
        <v>626</v>
      </c>
      <c r="D29" s="159" t="s">
        <v>265</v>
      </c>
      <c r="E29" s="160">
        <v>0.19</v>
      </c>
      <c r="F29" s="161"/>
      <c r="G29" s="162">
        <f>ROUND(E29*F29,2)</f>
        <v>0</v>
      </c>
      <c r="H29" s="163">
        <v>0</v>
      </c>
      <c r="I29" s="164">
        <f>ROUND(E29*H29,2)</f>
        <v>0</v>
      </c>
      <c r="J29" s="163">
        <v>143</v>
      </c>
      <c r="K29" s="164">
        <f>ROUND(E29*J29,2)</f>
        <v>27.17</v>
      </c>
      <c r="L29" s="164">
        <v>21</v>
      </c>
      <c r="M29" s="164">
        <f>G29*(1+L29/100)</f>
        <v>0</v>
      </c>
      <c r="N29" s="165">
        <v>0</v>
      </c>
      <c r="O29" s="165">
        <f>ROUND(E29*N29,2)</f>
        <v>0</v>
      </c>
      <c r="P29" s="165">
        <v>0</v>
      </c>
      <c r="Q29" s="165">
        <f>ROUND(E29*P29,2)</f>
        <v>0</v>
      </c>
      <c r="R29" s="164"/>
      <c r="S29" s="164" t="s">
        <v>613</v>
      </c>
      <c r="T29" s="164" t="s">
        <v>607</v>
      </c>
      <c r="U29" s="164">
        <v>0</v>
      </c>
      <c r="V29" s="164">
        <f>ROUND(E29*U29,2)</f>
        <v>0</v>
      </c>
      <c r="W29" s="164"/>
      <c r="X29" s="164" t="s">
        <v>218</v>
      </c>
      <c r="Y29" s="164" t="s">
        <v>199</v>
      </c>
      <c r="Z29" s="166"/>
      <c r="AA29" s="166"/>
      <c r="AB29" s="166"/>
      <c r="AC29" s="166"/>
      <c r="AD29" s="166"/>
      <c r="AE29" s="166"/>
      <c r="AF29" s="166"/>
      <c r="AG29" s="166" t="s">
        <v>302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4" customHeight="1" outlineLevel="2">
      <c r="A30" s="167"/>
      <c r="B30" s="168"/>
      <c r="C30" s="238" t="s">
        <v>627</v>
      </c>
      <c r="D30" s="238"/>
      <c r="E30" s="238"/>
      <c r="F30" s="238"/>
      <c r="G30" s="238"/>
      <c r="H30" s="164"/>
      <c r="I30" s="164"/>
      <c r="J30" s="164"/>
      <c r="K30" s="164"/>
      <c r="L30" s="164"/>
      <c r="M30" s="164"/>
      <c r="N30" s="165"/>
      <c r="O30" s="165"/>
      <c r="P30" s="165"/>
      <c r="Q30" s="165"/>
      <c r="R30" s="164"/>
      <c r="S30" s="164"/>
      <c r="T30" s="164"/>
      <c r="U30" s="164"/>
      <c r="V30" s="164"/>
      <c r="W30" s="164"/>
      <c r="X30" s="164"/>
      <c r="Y30" s="164"/>
      <c r="Z30" s="166"/>
      <c r="AA30" s="166"/>
      <c r="AB30" s="166"/>
      <c r="AC30" s="166"/>
      <c r="AD30" s="166"/>
      <c r="AE30" s="166"/>
      <c r="AF30" s="166"/>
      <c r="AG30" s="166" t="s">
        <v>202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33" ht="12.75">
      <c r="A31" s="147" t="s">
        <v>191</v>
      </c>
      <c r="B31" s="148" t="s">
        <v>126</v>
      </c>
      <c r="C31" s="149" t="s">
        <v>127</v>
      </c>
      <c r="D31" s="150"/>
      <c r="E31" s="151"/>
      <c r="F31" s="152"/>
      <c r="G31" s="153">
        <f>SUMIF(AG32:AG67,"&lt;&gt;NOR",G32:G67)</f>
        <v>0</v>
      </c>
      <c r="H31" s="154"/>
      <c r="I31" s="154">
        <f>SUM(I32:I67)</f>
        <v>0</v>
      </c>
      <c r="J31" s="154"/>
      <c r="K31" s="154">
        <f>SUM(K32:K67)</f>
        <v>8557.78</v>
      </c>
      <c r="L31" s="154"/>
      <c r="M31" s="154">
        <f>SUM(M32:M67)</f>
        <v>0</v>
      </c>
      <c r="N31" s="155"/>
      <c r="O31" s="155">
        <f>SUM(O32:O67)</f>
        <v>0.01</v>
      </c>
      <c r="P31" s="155"/>
      <c r="Q31" s="155">
        <f>SUM(Q32:Q67)</f>
        <v>0</v>
      </c>
      <c r="R31" s="154"/>
      <c r="S31" s="154"/>
      <c r="T31" s="154"/>
      <c r="U31" s="154"/>
      <c r="V31" s="154">
        <f>SUM(V32:V67)</f>
        <v>0.9600000000000001</v>
      </c>
      <c r="W31" s="154"/>
      <c r="X31" s="154"/>
      <c r="Y31" s="154"/>
      <c r="AG31" s="1" t="s">
        <v>192</v>
      </c>
    </row>
    <row r="32" spans="1:60" ht="22.5" outlineLevel="1">
      <c r="A32" s="156">
        <v>8</v>
      </c>
      <c r="B32" s="157" t="s">
        <v>724</v>
      </c>
      <c r="C32" s="158" t="s">
        <v>725</v>
      </c>
      <c r="D32" s="159" t="s">
        <v>295</v>
      </c>
      <c r="E32" s="160">
        <v>1.1</v>
      </c>
      <c r="F32" s="161"/>
      <c r="G32" s="162">
        <f>ROUND(E32*F32,2)</f>
        <v>0</v>
      </c>
      <c r="H32" s="163">
        <v>0</v>
      </c>
      <c r="I32" s="164">
        <f>ROUND(E32*H32,2)</f>
        <v>0</v>
      </c>
      <c r="J32" s="163">
        <v>50.5</v>
      </c>
      <c r="K32" s="164">
        <f>ROUND(E32*J32,2)</f>
        <v>55.55</v>
      </c>
      <c r="L32" s="164">
        <v>21</v>
      </c>
      <c r="M32" s="164">
        <f>G32*(1+L32/100)</f>
        <v>0</v>
      </c>
      <c r="N32" s="165">
        <v>4E-05</v>
      </c>
      <c r="O32" s="165">
        <f>ROUND(E32*N32,2)</f>
        <v>0</v>
      </c>
      <c r="P32" s="165">
        <v>0.00254</v>
      </c>
      <c r="Q32" s="165">
        <f>ROUND(E32*P32,2)</f>
        <v>0</v>
      </c>
      <c r="R32" s="164"/>
      <c r="S32" s="164" t="s">
        <v>196</v>
      </c>
      <c r="T32" s="164" t="s">
        <v>607</v>
      </c>
      <c r="U32" s="164">
        <v>0.083</v>
      </c>
      <c r="V32" s="164">
        <f>ROUND(E32*U32,2)</f>
        <v>0.09</v>
      </c>
      <c r="W32" s="164"/>
      <c r="X32" s="164" t="s">
        <v>218</v>
      </c>
      <c r="Y32" s="164" t="s">
        <v>199</v>
      </c>
      <c r="Z32" s="166"/>
      <c r="AA32" s="166"/>
      <c r="AB32" s="166"/>
      <c r="AC32" s="166"/>
      <c r="AD32" s="166"/>
      <c r="AE32" s="166"/>
      <c r="AF32" s="166"/>
      <c r="AG32" s="166" t="s">
        <v>342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4" customHeight="1" outlineLevel="2">
      <c r="A33" s="167"/>
      <c r="B33" s="168"/>
      <c r="C33" s="238" t="s">
        <v>726</v>
      </c>
      <c r="D33" s="238"/>
      <c r="E33" s="238"/>
      <c r="F33" s="238"/>
      <c r="G33" s="238"/>
      <c r="H33" s="164"/>
      <c r="I33" s="164"/>
      <c r="J33" s="164"/>
      <c r="K33" s="164"/>
      <c r="L33" s="164"/>
      <c r="M33" s="164"/>
      <c r="N33" s="165"/>
      <c r="O33" s="165"/>
      <c r="P33" s="165"/>
      <c r="Q33" s="165"/>
      <c r="R33" s="164"/>
      <c r="S33" s="164"/>
      <c r="T33" s="164"/>
      <c r="U33" s="164"/>
      <c r="V33" s="164"/>
      <c r="W33" s="164"/>
      <c r="X33" s="164"/>
      <c r="Y33" s="164"/>
      <c r="Z33" s="166"/>
      <c r="AA33" s="166"/>
      <c r="AB33" s="166"/>
      <c r="AC33" s="166"/>
      <c r="AD33" s="166"/>
      <c r="AE33" s="166"/>
      <c r="AF33" s="166"/>
      <c r="AG33" s="166" t="s">
        <v>202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2">
      <c r="A34" s="167"/>
      <c r="B34" s="168"/>
      <c r="C34" s="185" t="s">
        <v>727</v>
      </c>
      <c r="D34" s="186"/>
      <c r="E34" s="187"/>
      <c r="F34" s="164"/>
      <c r="G34" s="164"/>
      <c r="H34" s="164"/>
      <c r="I34" s="164"/>
      <c r="J34" s="164"/>
      <c r="K34" s="164"/>
      <c r="L34" s="164"/>
      <c r="M34" s="164"/>
      <c r="N34" s="165"/>
      <c r="O34" s="165"/>
      <c r="P34" s="165"/>
      <c r="Q34" s="165"/>
      <c r="R34" s="164"/>
      <c r="S34" s="164"/>
      <c r="T34" s="164"/>
      <c r="U34" s="164"/>
      <c r="V34" s="164"/>
      <c r="W34" s="164"/>
      <c r="X34" s="164"/>
      <c r="Y34" s="164"/>
      <c r="Z34" s="166"/>
      <c r="AA34" s="166"/>
      <c r="AB34" s="166"/>
      <c r="AC34" s="166"/>
      <c r="AD34" s="166"/>
      <c r="AE34" s="166"/>
      <c r="AF34" s="166"/>
      <c r="AG34" s="166" t="s">
        <v>228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3">
      <c r="A35" s="167"/>
      <c r="B35" s="168"/>
      <c r="C35" s="185" t="s">
        <v>728</v>
      </c>
      <c r="D35" s="186"/>
      <c r="E35" s="187">
        <v>1.1</v>
      </c>
      <c r="F35" s="164"/>
      <c r="G35" s="164"/>
      <c r="H35" s="164"/>
      <c r="I35" s="164"/>
      <c r="J35" s="164"/>
      <c r="K35" s="164"/>
      <c r="L35" s="164"/>
      <c r="M35" s="164"/>
      <c r="N35" s="165"/>
      <c r="O35" s="165"/>
      <c r="P35" s="165"/>
      <c r="Q35" s="165"/>
      <c r="R35" s="164"/>
      <c r="S35" s="164"/>
      <c r="T35" s="164"/>
      <c r="U35" s="164"/>
      <c r="V35" s="164"/>
      <c r="W35" s="164"/>
      <c r="X35" s="164"/>
      <c r="Y35" s="164"/>
      <c r="Z35" s="166"/>
      <c r="AA35" s="166"/>
      <c r="AB35" s="166"/>
      <c r="AC35" s="166"/>
      <c r="AD35" s="166"/>
      <c r="AE35" s="166"/>
      <c r="AF35" s="166"/>
      <c r="AG35" s="166" t="s">
        <v>228</v>
      </c>
      <c r="AH35" s="166">
        <v>0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33.75" outlineLevel="1">
      <c r="A36" s="156">
        <v>9</v>
      </c>
      <c r="B36" s="157" t="s">
        <v>729</v>
      </c>
      <c r="C36" s="158" t="s">
        <v>730</v>
      </c>
      <c r="D36" s="159" t="s">
        <v>295</v>
      </c>
      <c r="E36" s="160">
        <v>1.1</v>
      </c>
      <c r="F36" s="161"/>
      <c r="G36" s="162">
        <f>ROUND(E36*F36,2)</f>
        <v>0</v>
      </c>
      <c r="H36" s="163">
        <v>0</v>
      </c>
      <c r="I36" s="164">
        <f>ROUND(E36*H36,2)</f>
        <v>0</v>
      </c>
      <c r="J36" s="163">
        <v>340</v>
      </c>
      <c r="K36" s="164">
        <f>ROUND(E36*J36,2)</f>
        <v>374</v>
      </c>
      <c r="L36" s="164">
        <v>21</v>
      </c>
      <c r="M36" s="164">
        <f>G36*(1+L36/100)</f>
        <v>0</v>
      </c>
      <c r="N36" s="165">
        <v>0.00141</v>
      </c>
      <c r="O36" s="165">
        <f>ROUND(E36*N36,2)</f>
        <v>0</v>
      </c>
      <c r="P36" s="165">
        <v>0</v>
      </c>
      <c r="Q36" s="165">
        <f>ROUND(E36*P36,2)</f>
        <v>0</v>
      </c>
      <c r="R36" s="164"/>
      <c r="S36" s="164" t="s">
        <v>196</v>
      </c>
      <c r="T36" s="164" t="s">
        <v>607</v>
      </c>
      <c r="U36" s="164">
        <v>0.36</v>
      </c>
      <c r="V36" s="164">
        <f>ROUND(E36*U36,2)</f>
        <v>0.4</v>
      </c>
      <c r="W36" s="164"/>
      <c r="X36" s="164" t="s">
        <v>218</v>
      </c>
      <c r="Y36" s="164" t="s">
        <v>199</v>
      </c>
      <c r="Z36" s="166"/>
      <c r="AA36" s="166"/>
      <c r="AB36" s="166"/>
      <c r="AC36" s="166"/>
      <c r="AD36" s="166"/>
      <c r="AE36" s="166"/>
      <c r="AF36" s="166"/>
      <c r="AG36" s="166" t="s">
        <v>342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4" customHeight="1" outlineLevel="2">
      <c r="A37" s="167"/>
      <c r="B37" s="168"/>
      <c r="C37" s="238" t="s">
        <v>731</v>
      </c>
      <c r="D37" s="238"/>
      <c r="E37" s="238"/>
      <c r="F37" s="238"/>
      <c r="G37" s="238"/>
      <c r="H37" s="164"/>
      <c r="I37" s="164"/>
      <c r="J37" s="164"/>
      <c r="K37" s="164"/>
      <c r="L37" s="164"/>
      <c r="M37" s="164"/>
      <c r="N37" s="165"/>
      <c r="O37" s="165"/>
      <c r="P37" s="165"/>
      <c r="Q37" s="165"/>
      <c r="R37" s="164"/>
      <c r="S37" s="164"/>
      <c r="T37" s="164"/>
      <c r="U37" s="164"/>
      <c r="V37" s="164"/>
      <c r="W37" s="164"/>
      <c r="X37" s="164"/>
      <c r="Y37" s="164"/>
      <c r="Z37" s="166"/>
      <c r="AA37" s="166"/>
      <c r="AB37" s="166"/>
      <c r="AC37" s="166"/>
      <c r="AD37" s="166"/>
      <c r="AE37" s="166"/>
      <c r="AF37" s="166"/>
      <c r="AG37" s="166" t="s">
        <v>202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2">
      <c r="A38" s="167"/>
      <c r="B38" s="168"/>
      <c r="C38" s="185" t="s">
        <v>727</v>
      </c>
      <c r="D38" s="186"/>
      <c r="E38" s="187"/>
      <c r="F38" s="164"/>
      <c r="G38" s="164"/>
      <c r="H38" s="164"/>
      <c r="I38" s="164"/>
      <c r="J38" s="164"/>
      <c r="K38" s="164"/>
      <c r="L38" s="164"/>
      <c r="M38" s="164"/>
      <c r="N38" s="165"/>
      <c r="O38" s="165"/>
      <c r="P38" s="165"/>
      <c r="Q38" s="165"/>
      <c r="R38" s="164"/>
      <c r="S38" s="164"/>
      <c r="T38" s="164"/>
      <c r="U38" s="164"/>
      <c r="V38" s="164"/>
      <c r="W38" s="164"/>
      <c r="X38" s="164"/>
      <c r="Y38" s="164"/>
      <c r="Z38" s="166"/>
      <c r="AA38" s="166"/>
      <c r="AB38" s="166"/>
      <c r="AC38" s="166"/>
      <c r="AD38" s="166"/>
      <c r="AE38" s="166"/>
      <c r="AF38" s="166"/>
      <c r="AG38" s="166" t="s">
        <v>228</v>
      </c>
      <c r="AH38" s="166">
        <v>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3">
      <c r="A39" s="167"/>
      <c r="B39" s="168"/>
      <c r="C39" s="185" t="s">
        <v>728</v>
      </c>
      <c r="D39" s="186"/>
      <c r="E39" s="187">
        <v>1.1</v>
      </c>
      <c r="F39" s="164"/>
      <c r="G39" s="164"/>
      <c r="H39" s="164"/>
      <c r="I39" s="164"/>
      <c r="J39" s="164"/>
      <c r="K39" s="164"/>
      <c r="L39" s="164"/>
      <c r="M39" s="164"/>
      <c r="N39" s="165"/>
      <c r="O39" s="165"/>
      <c r="P39" s="165"/>
      <c r="Q39" s="165"/>
      <c r="R39" s="164"/>
      <c r="S39" s="164"/>
      <c r="T39" s="164"/>
      <c r="U39" s="164"/>
      <c r="V39" s="164"/>
      <c r="W39" s="164"/>
      <c r="X39" s="164"/>
      <c r="Y39" s="164"/>
      <c r="Z39" s="166"/>
      <c r="AA39" s="166"/>
      <c r="AB39" s="166"/>
      <c r="AC39" s="166"/>
      <c r="AD39" s="166"/>
      <c r="AE39" s="166"/>
      <c r="AF39" s="166"/>
      <c r="AG39" s="166" t="s">
        <v>228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33.75" outlineLevel="1">
      <c r="A40" s="156">
        <v>10</v>
      </c>
      <c r="B40" s="157" t="s">
        <v>732</v>
      </c>
      <c r="C40" s="158" t="s">
        <v>733</v>
      </c>
      <c r="D40" s="159" t="s">
        <v>295</v>
      </c>
      <c r="E40" s="160">
        <v>1.1</v>
      </c>
      <c r="F40" s="161"/>
      <c r="G40" s="162">
        <f>ROUND(E40*F40,2)</f>
        <v>0</v>
      </c>
      <c r="H40" s="163">
        <v>0</v>
      </c>
      <c r="I40" s="164">
        <f>ROUND(E40*H40,2)</f>
        <v>0</v>
      </c>
      <c r="J40" s="163">
        <v>13.2</v>
      </c>
      <c r="K40" s="164">
        <f>ROUND(E40*J40,2)</f>
        <v>14.52</v>
      </c>
      <c r="L40" s="164">
        <v>21</v>
      </c>
      <c r="M40" s="164">
        <f>G40*(1+L40/100)</f>
        <v>0</v>
      </c>
      <c r="N40" s="165">
        <v>0</v>
      </c>
      <c r="O40" s="165">
        <f>ROUND(E40*N40,2)</f>
        <v>0</v>
      </c>
      <c r="P40" s="165">
        <v>0</v>
      </c>
      <c r="Q40" s="165">
        <f>ROUND(E40*P40,2)</f>
        <v>0</v>
      </c>
      <c r="R40" s="164"/>
      <c r="S40" s="164" t="s">
        <v>196</v>
      </c>
      <c r="T40" s="164" t="s">
        <v>607</v>
      </c>
      <c r="U40" s="164">
        <v>0.021</v>
      </c>
      <c r="V40" s="164">
        <f>ROUND(E40*U40,2)</f>
        <v>0.02</v>
      </c>
      <c r="W40" s="164"/>
      <c r="X40" s="164" t="s">
        <v>218</v>
      </c>
      <c r="Y40" s="164" t="s">
        <v>199</v>
      </c>
      <c r="Z40" s="166"/>
      <c r="AA40" s="166"/>
      <c r="AB40" s="166"/>
      <c r="AC40" s="166"/>
      <c r="AD40" s="166"/>
      <c r="AE40" s="166"/>
      <c r="AF40" s="166"/>
      <c r="AG40" s="166" t="s">
        <v>342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4" customHeight="1" outlineLevel="2">
      <c r="A41" s="167"/>
      <c r="B41" s="168"/>
      <c r="C41" s="238" t="s">
        <v>734</v>
      </c>
      <c r="D41" s="238"/>
      <c r="E41" s="238"/>
      <c r="F41" s="238"/>
      <c r="G41" s="238"/>
      <c r="H41" s="164"/>
      <c r="I41" s="164"/>
      <c r="J41" s="164"/>
      <c r="K41" s="164"/>
      <c r="L41" s="164"/>
      <c r="M41" s="164"/>
      <c r="N41" s="165"/>
      <c r="O41" s="165"/>
      <c r="P41" s="165"/>
      <c r="Q41" s="165"/>
      <c r="R41" s="164"/>
      <c r="S41" s="164"/>
      <c r="T41" s="164"/>
      <c r="U41" s="164"/>
      <c r="V41" s="164"/>
      <c r="W41" s="164"/>
      <c r="X41" s="164"/>
      <c r="Y41" s="164"/>
      <c r="Z41" s="166"/>
      <c r="AA41" s="166"/>
      <c r="AB41" s="166"/>
      <c r="AC41" s="166"/>
      <c r="AD41" s="166"/>
      <c r="AE41" s="166"/>
      <c r="AF41" s="166"/>
      <c r="AG41" s="166" t="s">
        <v>202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2">
      <c r="A42" s="167"/>
      <c r="B42" s="168"/>
      <c r="C42" s="185" t="s">
        <v>727</v>
      </c>
      <c r="D42" s="186"/>
      <c r="E42" s="187"/>
      <c r="F42" s="164"/>
      <c r="G42" s="164"/>
      <c r="H42" s="164"/>
      <c r="I42" s="164"/>
      <c r="J42" s="164"/>
      <c r="K42" s="164"/>
      <c r="L42" s="164"/>
      <c r="M42" s="164"/>
      <c r="N42" s="165"/>
      <c r="O42" s="165"/>
      <c r="P42" s="165"/>
      <c r="Q42" s="165"/>
      <c r="R42" s="164"/>
      <c r="S42" s="164"/>
      <c r="T42" s="164"/>
      <c r="U42" s="164"/>
      <c r="V42" s="164"/>
      <c r="W42" s="164"/>
      <c r="X42" s="164"/>
      <c r="Y42" s="164"/>
      <c r="Z42" s="166"/>
      <c r="AA42" s="166"/>
      <c r="AB42" s="166"/>
      <c r="AC42" s="166"/>
      <c r="AD42" s="166"/>
      <c r="AE42" s="166"/>
      <c r="AF42" s="166"/>
      <c r="AG42" s="166" t="s">
        <v>228</v>
      </c>
      <c r="AH42" s="166">
        <v>0</v>
      </c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3">
      <c r="A43" s="167"/>
      <c r="B43" s="168"/>
      <c r="C43" s="185" t="s">
        <v>728</v>
      </c>
      <c r="D43" s="186"/>
      <c r="E43" s="187">
        <v>1.1</v>
      </c>
      <c r="F43" s="164"/>
      <c r="G43" s="164"/>
      <c r="H43" s="164"/>
      <c r="I43" s="164"/>
      <c r="J43" s="164"/>
      <c r="K43" s="164"/>
      <c r="L43" s="164"/>
      <c r="M43" s="164"/>
      <c r="N43" s="165"/>
      <c r="O43" s="165"/>
      <c r="P43" s="165"/>
      <c r="Q43" s="165"/>
      <c r="R43" s="164"/>
      <c r="S43" s="164"/>
      <c r="T43" s="164"/>
      <c r="U43" s="164"/>
      <c r="V43" s="164"/>
      <c r="W43" s="164"/>
      <c r="X43" s="164"/>
      <c r="Y43" s="164"/>
      <c r="Z43" s="166"/>
      <c r="AA43" s="166"/>
      <c r="AB43" s="166"/>
      <c r="AC43" s="166"/>
      <c r="AD43" s="166"/>
      <c r="AE43" s="166"/>
      <c r="AF43" s="166"/>
      <c r="AG43" s="166" t="s">
        <v>228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33.75" outlineLevel="1">
      <c r="A44" s="156">
        <v>11</v>
      </c>
      <c r="B44" s="157" t="s">
        <v>735</v>
      </c>
      <c r="C44" s="158" t="s">
        <v>736</v>
      </c>
      <c r="D44" s="159" t="s">
        <v>275</v>
      </c>
      <c r="E44" s="160">
        <v>1</v>
      </c>
      <c r="F44" s="161"/>
      <c r="G44" s="162">
        <f>ROUND(E44*F44,2)</f>
        <v>0</v>
      </c>
      <c r="H44" s="163">
        <v>0</v>
      </c>
      <c r="I44" s="164">
        <f>ROUND(E44*H44,2)</f>
        <v>0</v>
      </c>
      <c r="J44" s="163">
        <v>160</v>
      </c>
      <c r="K44" s="164">
        <f>ROUND(E44*J44,2)</f>
        <v>160</v>
      </c>
      <c r="L44" s="164">
        <v>21</v>
      </c>
      <c r="M44" s="164">
        <f>G44*(1+L44/100)</f>
        <v>0</v>
      </c>
      <c r="N44" s="165">
        <v>0.00032</v>
      </c>
      <c r="O44" s="165">
        <f>ROUND(E44*N44,2)</f>
        <v>0</v>
      </c>
      <c r="P44" s="165">
        <v>0</v>
      </c>
      <c r="Q44" s="165">
        <f>ROUND(E44*P44,2)</f>
        <v>0</v>
      </c>
      <c r="R44" s="164"/>
      <c r="S44" s="164" t="s">
        <v>196</v>
      </c>
      <c r="T44" s="164" t="s">
        <v>607</v>
      </c>
      <c r="U44" s="164">
        <v>0.14400000000000002</v>
      </c>
      <c r="V44" s="164">
        <f>ROUND(E44*U44,2)</f>
        <v>0.14</v>
      </c>
      <c r="W44" s="164"/>
      <c r="X44" s="164" t="s">
        <v>218</v>
      </c>
      <c r="Y44" s="164" t="s">
        <v>199</v>
      </c>
      <c r="Z44" s="166"/>
      <c r="AA44" s="166"/>
      <c r="AB44" s="166"/>
      <c r="AC44" s="166"/>
      <c r="AD44" s="166"/>
      <c r="AE44" s="166"/>
      <c r="AF44" s="166"/>
      <c r="AG44" s="166" t="s">
        <v>342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4" customHeight="1" outlineLevel="2">
      <c r="A45" s="167"/>
      <c r="B45" s="168"/>
      <c r="C45" s="238" t="s">
        <v>737</v>
      </c>
      <c r="D45" s="238"/>
      <c r="E45" s="238"/>
      <c r="F45" s="238"/>
      <c r="G45" s="238"/>
      <c r="H45" s="164"/>
      <c r="I45" s="164"/>
      <c r="J45" s="164"/>
      <c r="K45" s="164"/>
      <c r="L45" s="164"/>
      <c r="M45" s="164"/>
      <c r="N45" s="165"/>
      <c r="O45" s="165"/>
      <c r="P45" s="165"/>
      <c r="Q45" s="165"/>
      <c r="R45" s="164"/>
      <c r="S45" s="164"/>
      <c r="T45" s="164"/>
      <c r="U45" s="164"/>
      <c r="V45" s="164"/>
      <c r="W45" s="164"/>
      <c r="X45" s="164"/>
      <c r="Y45" s="164"/>
      <c r="Z45" s="166"/>
      <c r="AA45" s="166"/>
      <c r="AB45" s="166"/>
      <c r="AC45" s="166"/>
      <c r="AD45" s="166"/>
      <c r="AE45" s="166"/>
      <c r="AF45" s="166"/>
      <c r="AG45" s="166" t="s">
        <v>202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33.75" outlineLevel="1">
      <c r="A46" s="156">
        <v>12</v>
      </c>
      <c r="B46" s="157" t="s">
        <v>738</v>
      </c>
      <c r="C46" s="158" t="s">
        <v>739</v>
      </c>
      <c r="D46" s="159" t="s">
        <v>275</v>
      </c>
      <c r="E46" s="160">
        <v>1</v>
      </c>
      <c r="F46" s="161"/>
      <c r="G46" s="162">
        <f>ROUND(E46*F46,2)</f>
        <v>0</v>
      </c>
      <c r="H46" s="163">
        <v>0</v>
      </c>
      <c r="I46" s="164">
        <f>ROUND(E46*H46,2)</f>
        <v>0</v>
      </c>
      <c r="J46" s="163">
        <v>290</v>
      </c>
      <c r="K46" s="164">
        <f>ROUND(E46*J46,2)</f>
        <v>290</v>
      </c>
      <c r="L46" s="164">
        <v>21</v>
      </c>
      <c r="M46" s="164">
        <f>G46*(1+L46/100)</f>
        <v>0</v>
      </c>
      <c r="N46" s="165">
        <v>0.00054</v>
      </c>
      <c r="O46" s="165">
        <f>ROUND(E46*N46,2)</f>
        <v>0</v>
      </c>
      <c r="P46" s="165">
        <v>0</v>
      </c>
      <c r="Q46" s="165">
        <f>ROUND(E46*P46,2)</f>
        <v>0</v>
      </c>
      <c r="R46" s="164"/>
      <c r="S46" s="164" t="s">
        <v>196</v>
      </c>
      <c r="T46" s="164" t="s">
        <v>607</v>
      </c>
      <c r="U46" s="164">
        <v>0.278</v>
      </c>
      <c r="V46" s="164">
        <f>ROUND(E46*U46,2)</f>
        <v>0.28</v>
      </c>
      <c r="W46" s="164"/>
      <c r="X46" s="164" t="s">
        <v>218</v>
      </c>
      <c r="Y46" s="164" t="s">
        <v>199</v>
      </c>
      <c r="Z46" s="166"/>
      <c r="AA46" s="166"/>
      <c r="AB46" s="166"/>
      <c r="AC46" s="166"/>
      <c r="AD46" s="166"/>
      <c r="AE46" s="166"/>
      <c r="AF46" s="166"/>
      <c r="AG46" s="166" t="s">
        <v>342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4" customHeight="1" outlineLevel="2">
      <c r="A47" s="167"/>
      <c r="B47" s="168"/>
      <c r="C47" s="238" t="s">
        <v>740</v>
      </c>
      <c r="D47" s="238"/>
      <c r="E47" s="238"/>
      <c r="F47" s="238"/>
      <c r="G47" s="238"/>
      <c r="H47" s="164"/>
      <c r="I47" s="164"/>
      <c r="J47" s="164"/>
      <c r="K47" s="164"/>
      <c r="L47" s="164"/>
      <c r="M47" s="164"/>
      <c r="N47" s="165"/>
      <c r="O47" s="165"/>
      <c r="P47" s="165"/>
      <c r="Q47" s="165"/>
      <c r="R47" s="164"/>
      <c r="S47" s="164"/>
      <c r="T47" s="164"/>
      <c r="U47" s="164"/>
      <c r="V47" s="164"/>
      <c r="W47" s="164"/>
      <c r="X47" s="164"/>
      <c r="Y47" s="164"/>
      <c r="Z47" s="166"/>
      <c r="AA47" s="166"/>
      <c r="AB47" s="166"/>
      <c r="AC47" s="166"/>
      <c r="AD47" s="166"/>
      <c r="AE47" s="166"/>
      <c r="AF47" s="166"/>
      <c r="AG47" s="166" t="s">
        <v>202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22.5" outlineLevel="1">
      <c r="A48" s="156">
        <v>13</v>
      </c>
      <c r="B48" s="157" t="s">
        <v>741</v>
      </c>
      <c r="C48" s="158" t="s">
        <v>742</v>
      </c>
      <c r="D48" s="159" t="s">
        <v>295</v>
      </c>
      <c r="E48" s="160">
        <v>14.6</v>
      </c>
      <c r="F48" s="161"/>
      <c r="G48" s="162">
        <f>ROUND(E48*F48,2)</f>
        <v>0</v>
      </c>
      <c r="H48" s="163">
        <v>0</v>
      </c>
      <c r="I48" s="164">
        <f>ROUND(E48*H48,2)</f>
        <v>0</v>
      </c>
      <c r="J48" s="163">
        <v>433</v>
      </c>
      <c r="K48" s="164">
        <f>ROUND(E48*J48,2)</f>
        <v>6321.8</v>
      </c>
      <c r="L48" s="164">
        <v>21</v>
      </c>
      <c r="M48" s="164">
        <f>G48*(1+L48/100)</f>
        <v>0</v>
      </c>
      <c r="N48" s="165">
        <v>0.00046</v>
      </c>
      <c r="O48" s="165">
        <f>ROUND(E48*N48,2)</f>
        <v>0.01</v>
      </c>
      <c r="P48" s="165">
        <v>0</v>
      </c>
      <c r="Q48" s="165">
        <f>ROUND(E48*P48,2)</f>
        <v>0</v>
      </c>
      <c r="R48" s="164"/>
      <c r="S48" s="164" t="s">
        <v>613</v>
      </c>
      <c r="T48" s="164" t="s">
        <v>607</v>
      </c>
      <c r="U48" s="164">
        <v>0</v>
      </c>
      <c r="V48" s="164">
        <f>ROUND(E48*U48,2)</f>
        <v>0</v>
      </c>
      <c r="W48" s="164"/>
      <c r="X48" s="164" t="s">
        <v>218</v>
      </c>
      <c r="Y48" s="164" t="s">
        <v>199</v>
      </c>
      <c r="Z48" s="166"/>
      <c r="AA48" s="166"/>
      <c r="AB48" s="166"/>
      <c r="AC48" s="166"/>
      <c r="AD48" s="166"/>
      <c r="AE48" s="166"/>
      <c r="AF48" s="166"/>
      <c r="AG48" s="166" t="s">
        <v>342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4" customHeight="1" outlineLevel="2">
      <c r="A49" s="167"/>
      <c r="B49" s="168"/>
      <c r="C49" s="238" t="s">
        <v>743</v>
      </c>
      <c r="D49" s="238"/>
      <c r="E49" s="238"/>
      <c r="F49" s="238"/>
      <c r="G49" s="238"/>
      <c r="H49" s="164"/>
      <c r="I49" s="164"/>
      <c r="J49" s="164"/>
      <c r="K49" s="164"/>
      <c r="L49" s="164"/>
      <c r="M49" s="164"/>
      <c r="N49" s="165"/>
      <c r="O49" s="165"/>
      <c r="P49" s="165"/>
      <c r="Q49" s="165"/>
      <c r="R49" s="164"/>
      <c r="S49" s="164"/>
      <c r="T49" s="164"/>
      <c r="U49" s="164"/>
      <c r="V49" s="164"/>
      <c r="W49" s="164"/>
      <c r="X49" s="164"/>
      <c r="Y49" s="164"/>
      <c r="Z49" s="166"/>
      <c r="AA49" s="166"/>
      <c r="AB49" s="166"/>
      <c r="AC49" s="166"/>
      <c r="AD49" s="166"/>
      <c r="AE49" s="166"/>
      <c r="AF49" s="166"/>
      <c r="AG49" s="166" t="s">
        <v>202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2">
      <c r="A50" s="167"/>
      <c r="B50" s="168"/>
      <c r="C50" s="185" t="s">
        <v>744</v>
      </c>
      <c r="D50" s="186"/>
      <c r="E50" s="187"/>
      <c r="F50" s="164"/>
      <c r="G50" s="164"/>
      <c r="H50" s="164"/>
      <c r="I50" s="164"/>
      <c r="J50" s="164"/>
      <c r="K50" s="164"/>
      <c r="L50" s="164"/>
      <c r="M50" s="164"/>
      <c r="N50" s="165"/>
      <c r="O50" s="165"/>
      <c r="P50" s="165"/>
      <c r="Q50" s="165"/>
      <c r="R50" s="164"/>
      <c r="S50" s="164"/>
      <c r="T50" s="164"/>
      <c r="U50" s="164"/>
      <c r="V50" s="164"/>
      <c r="W50" s="164"/>
      <c r="X50" s="164"/>
      <c r="Y50" s="164"/>
      <c r="Z50" s="166"/>
      <c r="AA50" s="166"/>
      <c r="AB50" s="166"/>
      <c r="AC50" s="166"/>
      <c r="AD50" s="166"/>
      <c r="AE50" s="166"/>
      <c r="AF50" s="166"/>
      <c r="AG50" s="166" t="s">
        <v>228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3">
      <c r="A51" s="167"/>
      <c r="B51" s="168"/>
      <c r="C51" s="185" t="s">
        <v>745</v>
      </c>
      <c r="D51" s="186"/>
      <c r="E51" s="187">
        <v>14.6</v>
      </c>
      <c r="F51" s="164"/>
      <c r="G51" s="164"/>
      <c r="H51" s="164"/>
      <c r="I51" s="164"/>
      <c r="J51" s="164"/>
      <c r="K51" s="164"/>
      <c r="L51" s="164"/>
      <c r="M51" s="164"/>
      <c r="N51" s="165"/>
      <c r="O51" s="165"/>
      <c r="P51" s="165"/>
      <c r="Q51" s="165"/>
      <c r="R51" s="164"/>
      <c r="S51" s="164"/>
      <c r="T51" s="164"/>
      <c r="U51" s="164"/>
      <c r="V51" s="164"/>
      <c r="W51" s="164"/>
      <c r="X51" s="164"/>
      <c r="Y51" s="164"/>
      <c r="Z51" s="166"/>
      <c r="AA51" s="166"/>
      <c r="AB51" s="166"/>
      <c r="AC51" s="166"/>
      <c r="AD51" s="166"/>
      <c r="AE51" s="166"/>
      <c r="AF51" s="166"/>
      <c r="AG51" s="166" t="s">
        <v>228</v>
      </c>
      <c r="AH51" s="166">
        <v>0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56">
        <v>14</v>
      </c>
      <c r="B52" s="157" t="s">
        <v>746</v>
      </c>
      <c r="C52" s="158" t="s">
        <v>747</v>
      </c>
      <c r="D52" s="159" t="s">
        <v>295</v>
      </c>
      <c r="E52" s="160">
        <v>4.4</v>
      </c>
      <c r="F52" s="161"/>
      <c r="G52" s="162">
        <f>ROUND(E52*F52,2)</f>
        <v>0</v>
      </c>
      <c r="H52" s="163">
        <v>0</v>
      </c>
      <c r="I52" s="164">
        <f>ROUND(E52*H52,2)</f>
        <v>0</v>
      </c>
      <c r="J52" s="163">
        <v>50.3</v>
      </c>
      <c r="K52" s="164">
        <f>ROUND(E52*J52,2)</f>
        <v>221.32</v>
      </c>
      <c r="L52" s="164">
        <v>21</v>
      </c>
      <c r="M52" s="164">
        <f>G52*(1+L52/100)</f>
        <v>0</v>
      </c>
      <c r="N52" s="165">
        <v>3.0000000000000004E-05</v>
      </c>
      <c r="O52" s="165">
        <f>ROUND(E52*N52,2)</f>
        <v>0</v>
      </c>
      <c r="P52" s="165">
        <v>0.0010600000000000002</v>
      </c>
      <c r="Q52" s="165">
        <f>ROUND(E52*P52,2)</f>
        <v>0</v>
      </c>
      <c r="R52" s="164"/>
      <c r="S52" s="164" t="s">
        <v>613</v>
      </c>
      <c r="T52" s="164" t="s">
        <v>607</v>
      </c>
      <c r="U52" s="164">
        <v>0</v>
      </c>
      <c r="V52" s="164">
        <f>ROUND(E52*U52,2)</f>
        <v>0</v>
      </c>
      <c r="W52" s="164"/>
      <c r="X52" s="164" t="s">
        <v>218</v>
      </c>
      <c r="Y52" s="164" t="s">
        <v>199</v>
      </c>
      <c r="Z52" s="166"/>
      <c r="AA52" s="166"/>
      <c r="AB52" s="166"/>
      <c r="AC52" s="166"/>
      <c r="AD52" s="166"/>
      <c r="AE52" s="166"/>
      <c r="AF52" s="166"/>
      <c r="AG52" s="166" t="s">
        <v>342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4" customHeight="1" outlineLevel="2">
      <c r="A53" s="167"/>
      <c r="B53" s="168"/>
      <c r="C53" s="238" t="s">
        <v>748</v>
      </c>
      <c r="D53" s="238"/>
      <c r="E53" s="238"/>
      <c r="F53" s="238"/>
      <c r="G53" s="238"/>
      <c r="H53" s="164"/>
      <c r="I53" s="164"/>
      <c r="J53" s="164"/>
      <c r="K53" s="164"/>
      <c r="L53" s="164"/>
      <c r="M53" s="164"/>
      <c r="N53" s="165"/>
      <c r="O53" s="165"/>
      <c r="P53" s="165"/>
      <c r="Q53" s="165"/>
      <c r="R53" s="164"/>
      <c r="S53" s="164"/>
      <c r="T53" s="164"/>
      <c r="U53" s="164"/>
      <c r="V53" s="164"/>
      <c r="W53" s="164"/>
      <c r="X53" s="164"/>
      <c r="Y53" s="164"/>
      <c r="Z53" s="166"/>
      <c r="AA53" s="166"/>
      <c r="AB53" s="166"/>
      <c r="AC53" s="166"/>
      <c r="AD53" s="166"/>
      <c r="AE53" s="166"/>
      <c r="AF53" s="166"/>
      <c r="AG53" s="166" t="s">
        <v>202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2">
      <c r="A54" s="167"/>
      <c r="B54" s="168"/>
      <c r="C54" s="185" t="s">
        <v>749</v>
      </c>
      <c r="D54" s="186"/>
      <c r="E54" s="187"/>
      <c r="F54" s="164"/>
      <c r="G54" s="164"/>
      <c r="H54" s="164"/>
      <c r="I54" s="164"/>
      <c r="J54" s="164"/>
      <c r="K54" s="164"/>
      <c r="L54" s="164"/>
      <c r="M54" s="164"/>
      <c r="N54" s="165"/>
      <c r="O54" s="165"/>
      <c r="P54" s="165"/>
      <c r="Q54" s="165"/>
      <c r="R54" s="164"/>
      <c r="S54" s="164"/>
      <c r="T54" s="164"/>
      <c r="U54" s="164"/>
      <c r="V54" s="164"/>
      <c r="W54" s="164"/>
      <c r="X54" s="164"/>
      <c r="Y54" s="164"/>
      <c r="Z54" s="166"/>
      <c r="AA54" s="166"/>
      <c r="AB54" s="166"/>
      <c r="AC54" s="166"/>
      <c r="AD54" s="166"/>
      <c r="AE54" s="166"/>
      <c r="AF54" s="166"/>
      <c r="AG54" s="166" t="s">
        <v>228</v>
      </c>
      <c r="AH54" s="166">
        <v>0</v>
      </c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3">
      <c r="A55" s="167"/>
      <c r="B55" s="168"/>
      <c r="C55" s="185" t="s">
        <v>750</v>
      </c>
      <c r="D55" s="186"/>
      <c r="E55" s="187">
        <v>4.4</v>
      </c>
      <c r="F55" s="164"/>
      <c r="G55" s="164"/>
      <c r="H55" s="164"/>
      <c r="I55" s="164"/>
      <c r="J55" s="164"/>
      <c r="K55" s="164"/>
      <c r="L55" s="164"/>
      <c r="M55" s="164"/>
      <c r="N55" s="165"/>
      <c r="O55" s="165"/>
      <c r="P55" s="165"/>
      <c r="Q55" s="165"/>
      <c r="R55" s="164"/>
      <c r="S55" s="164"/>
      <c r="T55" s="164"/>
      <c r="U55" s="164"/>
      <c r="V55" s="164"/>
      <c r="W55" s="164"/>
      <c r="X55" s="164"/>
      <c r="Y55" s="164"/>
      <c r="Z55" s="166"/>
      <c r="AA55" s="166"/>
      <c r="AB55" s="166"/>
      <c r="AC55" s="166"/>
      <c r="AD55" s="166"/>
      <c r="AE55" s="166"/>
      <c r="AF55" s="166"/>
      <c r="AG55" s="166" t="s">
        <v>228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22.5" outlineLevel="1">
      <c r="A56" s="156">
        <v>15</v>
      </c>
      <c r="B56" s="157" t="s">
        <v>751</v>
      </c>
      <c r="C56" s="158" t="s">
        <v>752</v>
      </c>
      <c r="D56" s="159" t="s">
        <v>295</v>
      </c>
      <c r="E56" s="160">
        <v>14.6</v>
      </c>
      <c r="F56" s="161"/>
      <c r="G56" s="162">
        <f>ROUND(E56*F56,2)</f>
        <v>0</v>
      </c>
      <c r="H56" s="163">
        <v>0</v>
      </c>
      <c r="I56" s="164">
        <f>ROUND(E56*H56,2)</f>
        <v>0</v>
      </c>
      <c r="J56" s="163">
        <v>23.4</v>
      </c>
      <c r="K56" s="164">
        <f>ROUND(E56*J56,2)</f>
        <v>341.64</v>
      </c>
      <c r="L56" s="164">
        <v>21</v>
      </c>
      <c r="M56" s="164">
        <f>G56*(1+L56/100)</f>
        <v>0</v>
      </c>
      <c r="N56" s="165">
        <v>0</v>
      </c>
      <c r="O56" s="165">
        <f>ROUND(E56*N56,2)</f>
        <v>0</v>
      </c>
      <c r="P56" s="165">
        <v>0</v>
      </c>
      <c r="Q56" s="165">
        <f>ROUND(E56*P56,2)</f>
        <v>0</v>
      </c>
      <c r="R56" s="164"/>
      <c r="S56" s="164" t="s">
        <v>613</v>
      </c>
      <c r="T56" s="164" t="s">
        <v>607</v>
      </c>
      <c r="U56" s="164">
        <v>0</v>
      </c>
      <c r="V56" s="164">
        <f>ROUND(E56*U56,2)</f>
        <v>0</v>
      </c>
      <c r="W56" s="164"/>
      <c r="X56" s="164" t="s">
        <v>218</v>
      </c>
      <c r="Y56" s="164" t="s">
        <v>199</v>
      </c>
      <c r="Z56" s="166"/>
      <c r="AA56" s="166"/>
      <c r="AB56" s="166"/>
      <c r="AC56" s="166"/>
      <c r="AD56" s="166"/>
      <c r="AE56" s="166"/>
      <c r="AF56" s="166"/>
      <c r="AG56" s="166" t="s">
        <v>342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4" customHeight="1" outlineLevel="2">
      <c r="A57" s="167"/>
      <c r="B57" s="168"/>
      <c r="C57" s="238" t="s">
        <v>753</v>
      </c>
      <c r="D57" s="238"/>
      <c r="E57" s="238"/>
      <c r="F57" s="238"/>
      <c r="G57" s="238"/>
      <c r="H57" s="164"/>
      <c r="I57" s="164"/>
      <c r="J57" s="164"/>
      <c r="K57" s="164"/>
      <c r="L57" s="164"/>
      <c r="M57" s="164"/>
      <c r="N57" s="165"/>
      <c r="O57" s="165"/>
      <c r="P57" s="165"/>
      <c r="Q57" s="165"/>
      <c r="R57" s="164"/>
      <c r="S57" s="164"/>
      <c r="T57" s="164"/>
      <c r="U57" s="164"/>
      <c r="V57" s="164"/>
      <c r="W57" s="164"/>
      <c r="X57" s="164"/>
      <c r="Y57" s="164"/>
      <c r="Z57" s="166"/>
      <c r="AA57" s="166"/>
      <c r="AB57" s="166"/>
      <c r="AC57" s="166"/>
      <c r="AD57" s="166"/>
      <c r="AE57" s="166"/>
      <c r="AF57" s="166"/>
      <c r="AG57" s="166" t="s">
        <v>202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2">
      <c r="A58" s="167"/>
      <c r="B58" s="168"/>
      <c r="C58" s="185" t="s">
        <v>744</v>
      </c>
      <c r="D58" s="186"/>
      <c r="E58" s="187"/>
      <c r="F58" s="164"/>
      <c r="G58" s="164"/>
      <c r="H58" s="164"/>
      <c r="I58" s="164"/>
      <c r="J58" s="164"/>
      <c r="K58" s="164"/>
      <c r="L58" s="164"/>
      <c r="M58" s="164"/>
      <c r="N58" s="165"/>
      <c r="O58" s="165"/>
      <c r="P58" s="165"/>
      <c r="Q58" s="165"/>
      <c r="R58" s="164"/>
      <c r="S58" s="164"/>
      <c r="T58" s="164"/>
      <c r="U58" s="164"/>
      <c r="V58" s="164"/>
      <c r="W58" s="164"/>
      <c r="X58" s="164"/>
      <c r="Y58" s="164"/>
      <c r="Z58" s="166"/>
      <c r="AA58" s="166"/>
      <c r="AB58" s="166"/>
      <c r="AC58" s="166"/>
      <c r="AD58" s="166"/>
      <c r="AE58" s="166"/>
      <c r="AF58" s="166"/>
      <c r="AG58" s="166" t="s">
        <v>228</v>
      </c>
      <c r="AH58" s="166">
        <v>0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3">
      <c r="A59" s="167"/>
      <c r="B59" s="168"/>
      <c r="C59" s="185" t="s">
        <v>745</v>
      </c>
      <c r="D59" s="186"/>
      <c r="E59" s="187">
        <v>14.6</v>
      </c>
      <c r="F59" s="164"/>
      <c r="G59" s="164"/>
      <c r="H59" s="164"/>
      <c r="I59" s="164"/>
      <c r="J59" s="164"/>
      <c r="K59" s="164"/>
      <c r="L59" s="164"/>
      <c r="M59" s="164"/>
      <c r="N59" s="165"/>
      <c r="O59" s="165"/>
      <c r="P59" s="165"/>
      <c r="Q59" s="165"/>
      <c r="R59" s="164"/>
      <c r="S59" s="164"/>
      <c r="T59" s="164"/>
      <c r="U59" s="164"/>
      <c r="V59" s="164"/>
      <c r="W59" s="164"/>
      <c r="X59" s="164"/>
      <c r="Y59" s="164"/>
      <c r="Z59" s="166"/>
      <c r="AA59" s="166"/>
      <c r="AB59" s="166"/>
      <c r="AC59" s="166"/>
      <c r="AD59" s="166"/>
      <c r="AE59" s="166"/>
      <c r="AF59" s="166"/>
      <c r="AG59" s="166" t="s">
        <v>228</v>
      </c>
      <c r="AH59" s="166">
        <v>0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22.5" outlineLevel="1">
      <c r="A60" s="156">
        <v>16</v>
      </c>
      <c r="B60" s="157" t="s">
        <v>754</v>
      </c>
      <c r="C60" s="158" t="s">
        <v>755</v>
      </c>
      <c r="D60" s="159" t="s">
        <v>275</v>
      </c>
      <c r="E60" s="160">
        <v>1</v>
      </c>
      <c r="F60" s="161"/>
      <c r="G60" s="162">
        <f>ROUND(E60*F60,2)</f>
        <v>0</v>
      </c>
      <c r="H60" s="163">
        <v>0</v>
      </c>
      <c r="I60" s="164">
        <f>ROUND(E60*H60,2)</f>
        <v>0</v>
      </c>
      <c r="J60" s="163">
        <v>183</v>
      </c>
      <c r="K60" s="164">
        <f>ROUND(E60*J60,2)</f>
        <v>183</v>
      </c>
      <c r="L60" s="164">
        <v>21</v>
      </c>
      <c r="M60" s="164">
        <f>G60*(1+L60/100)</f>
        <v>0</v>
      </c>
      <c r="N60" s="165">
        <v>2E-05</v>
      </c>
      <c r="O60" s="165">
        <f>ROUND(E60*N60,2)</f>
        <v>0</v>
      </c>
      <c r="P60" s="165">
        <v>0</v>
      </c>
      <c r="Q60" s="165">
        <f>ROUND(E60*P60,2)</f>
        <v>0</v>
      </c>
      <c r="R60" s="164"/>
      <c r="S60" s="164" t="s">
        <v>613</v>
      </c>
      <c r="T60" s="164" t="s">
        <v>607</v>
      </c>
      <c r="U60" s="164">
        <v>0</v>
      </c>
      <c r="V60" s="164">
        <f>ROUND(E60*U60,2)</f>
        <v>0</v>
      </c>
      <c r="W60" s="164"/>
      <c r="X60" s="164" t="s">
        <v>218</v>
      </c>
      <c r="Y60" s="164" t="s">
        <v>199</v>
      </c>
      <c r="Z60" s="166"/>
      <c r="AA60" s="166"/>
      <c r="AB60" s="166"/>
      <c r="AC60" s="166"/>
      <c r="AD60" s="166"/>
      <c r="AE60" s="166"/>
      <c r="AF60" s="166"/>
      <c r="AG60" s="166" t="s">
        <v>342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4" customHeight="1" outlineLevel="2">
      <c r="A61" s="167"/>
      <c r="B61" s="168"/>
      <c r="C61" s="238" t="s">
        <v>756</v>
      </c>
      <c r="D61" s="238"/>
      <c r="E61" s="238"/>
      <c r="F61" s="238"/>
      <c r="G61" s="238"/>
      <c r="H61" s="164"/>
      <c r="I61" s="164"/>
      <c r="J61" s="164"/>
      <c r="K61" s="164"/>
      <c r="L61" s="164"/>
      <c r="M61" s="164"/>
      <c r="N61" s="165"/>
      <c r="O61" s="165"/>
      <c r="P61" s="165"/>
      <c r="Q61" s="165"/>
      <c r="R61" s="164"/>
      <c r="S61" s="164"/>
      <c r="T61" s="164"/>
      <c r="U61" s="164"/>
      <c r="V61" s="164"/>
      <c r="W61" s="164"/>
      <c r="X61" s="164"/>
      <c r="Y61" s="164"/>
      <c r="Z61" s="166"/>
      <c r="AA61" s="166"/>
      <c r="AB61" s="166"/>
      <c r="AC61" s="166"/>
      <c r="AD61" s="166"/>
      <c r="AE61" s="166"/>
      <c r="AF61" s="166"/>
      <c r="AG61" s="166" t="s">
        <v>202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22.5" outlineLevel="1">
      <c r="A62" s="156">
        <v>17</v>
      </c>
      <c r="B62" s="157" t="s">
        <v>757</v>
      </c>
      <c r="C62" s="158" t="s">
        <v>758</v>
      </c>
      <c r="D62" s="159" t="s">
        <v>275</v>
      </c>
      <c r="E62" s="160">
        <v>3</v>
      </c>
      <c r="F62" s="161"/>
      <c r="G62" s="162">
        <f>ROUND(E62*F62,2)</f>
        <v>0</v>
      </c>
      <c r="H62" s="163">
        <v>0</v>
      </c>
      <c r="I62" s="164">
        <f>ROUND(E62*H62,2)</f>
        <v>0</v>
      </c>
      <c r="J62" s="163">
        <v>194</v>
      </c>
      <c r="K62" s="164">
        <f>ROUND(E62*J62,2)</f>
        <v>582</v>
      </c>
      <c r="L62" s="164">
        <v>21</v>
      </c>
      <c r="M62" s="164">
        <f>G62*(1+L62/100)</f>
        <v>0</v>
      </c>
      <c r="N62" s="165">
        <v>2E-05</v>
      </c>
      <c r="O62" s="165">
        <f>ROUND(E62*N62,2)</f>
        <v>0</v>
      </c>
      <c r="P62" s="165">
        <v>0</v>
      </c>
      <c r="Q62" s="165">
        <f>ROUND(E62*P62,2)</f>
        <v>0</v>
      </c>
      <c r="R62" s="164"/>
      <c r="S62" s="164" t="s">
        <v>613</v>
      </c>
      <c r="T62" s="164" t="s">
        <v>607</v>
      </c>
      <c r="U62" s="164">
        <v>0</v>
      </c>
      <c r="V62" s="164">
        <f>ROUND(E62*U62,2)</f>
        <v>0</v>
      </c>
      <c r="W62" s="164"/>
      <c r="X62" s="164" t="s">
        <v>218</v>
      </c>
      <c r="Y62" s="164" t="s">
        <v>199</v>
      </c>
      <c r="Z62" s="166"/>
      <c r="AA62" s="166"/>
      <c r="AB62" s="166"/>
      <c r="AC62" s="166"/>
      <c r="AD62" s="166"/>
      <c r="AE62" s="166"/>
      <c r="AF62" s="166"/>
      <c r="AG62" s="166" t="s">
        <v>342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4" customHeight="1" outlineLevel="2">
      <c r="A63" s="167"/>
      <c r="B63" s="168"/>
      <c r="C63" s="238" t="s">
        <v>759</v>
      </c>
      <c r="D63" s="238"/>
      <c r="E63" s="238"/>
      <c r="F63" s="238"/>
      <c r="G63" s="238"/>
      <c r="H63" s="164"/>
      <c r="I63" s="164"/>
      <c r="J63" s="164"/>
      <c r="K63" s="164"/>
      <c r="L63" s="164"/>
      <c r="M63" s="164"/>
      <c r="N63" s="165"/>
      <c r="O63" s="165"/>
      <c r="P63" s="165"/>
      <c r="Q63" s="165"/>
      <c r="R63" s="164"/>
      <c r="S63" s="164"/>
      <c r="T63" s="164"/>
      <c r="U63" s="164"/>
      <c r="V63" s="164"/>
      <c r="W63" s="164"/>
      <c r="X63" s="164"/>
      <c r="Y63" s="164"/>
      <c r="Z63" s="166"/>
      <c r="AA63" s="166"/>
      <c r="AB63" s="166"/>
      <c r="AC63" s="166"/>
      <c r="AD63" s="166"/>
      <c r="AE63" s="166"/>
      <c r="AF63" s="166"/>
      <c r="AG63" s="166" t="s">
        <v>202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2">
      <c r="A64" s="167"/>
      <c r="B64" s="168"/>
      <c r="C64" s="185" t="s">
        <v>697</v>
      </c>
      <c r="D64" s="186"/>
      <c r="E64" s="187"/>
      <c r="F64" s="164"/>
      <c r="G64" s="164"/>
      <c r="H64" s="164"/>
      <c r="I64" s="164"/>
      <c r="J64" s="164"/>
      <c r="K64" s="164"/>
      <c r="L64" s="164"/>
      <c r="M64" s="164"/>
      <c r="N64" s="165"/>
      <c r="O64" s="165"/>
      <c r="P64" s="165"/>
      <c r="Q64" s="165"/>
      <c r="R64" s="164"/>
      <c r="S64" s="164"/>
      <c r="T64" s="164"/>
      <c r="U64" s="164"/>
      <c r="V64" s="164"/>
      <c r="W64" s="164"/>
      <c r="X64" s="164"/>
      <c r="Y64" s="164"/>
      <c r="Z64" s="166"/>
      <c r="AA64" s="166"/>
      <c r="AB64" s="166"/>
      <c r="AC64" s="166"/>
      <c r="AD64" s="166"/>
      <c r="AE64" s="166"/>
      <c r="AF64" s="166"/>
      <c r="AG64" s="166" t="s">
        <v>228</v>
      </c>
      <c r="AH64" s="166">
        <v>0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3">
      <c r="A65" s="167"/>
      <c r="B65" s="168"/>
      <c r="C65" s="185" t="s">
        <v>76</v>
      </c>
      <c r="D65" s="186"/>
      <c r="E65" s="187">
        <v>3</v>
      </c>
      <c r="F65" s="164"/>
      <c r="G65" s="164"/>
      <c r="H65" s="164"/>
      <c r="I65" s="164"/>
      <c r="J65" s="164"/>
      <c r="K65" s="164"/>
      <c r="L65" s="164"/>
      <c r="M65" s="164"/>
      <c r="N65" s="165"/>
      <c r="O65" s="165"/>
      <c r="P65" s="165"/>
      <c r="Q65" s="165"/>
      <c r="R65" s="164"/>
      <c r="S65" s="164"/>
      <c r="T65" s="164"/>
      <c r="U65" s="164"/>
      <c r="V65" s="164"/>
      <c r="W65" s="164"/>
      <c r="X65" s="164"/>
      <c r="Y65" s="164"/>
      <c r="Z65" s="166"/>
      <c r="AA65" s="166"/>
      <c r="AB65" s="166"/>
      <c r="AC65" s="166"/>
      <c r="AD65" s="166"/>
      <c r="AE65" s="166"/>
      <c r="AF65" s="166"/>
      <c r="AG65" s="166" t="s">
        <v>228</v>
      </c>
      <c r="AH65" s="166">
        <v>0</v>
      </c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45" outlineLevel="1">
      <c r="A66" s="156">
        <v>18</v>
      </c>
      <c r="B66" s="157" t="s">
        <v>760</v>
      </c>
      <c r="C66" s="158" t="s">
        <v>761</v>
      </c>
      <c r="D66" s="159" t="s">
        <v>265</v>
      </c>
      <c r="E66" s="160">
        <v>0.009000000000000001</v>
      </c>
      <c r="F66" s="161"/>
      <c r="G66" s="162">
        <f>ROUND(E66*F66,2)</f>
        <v>0</v>
      </c>
      <c r="H66" s="163">
        <v>0</v>
      </c>
      <c r="I66" s="164">
        <f>ROUND(E66*H66,2)</f>
        <v>0</v>
      </c>
      <c r="J66" s="163">
        <v>1550</v>
      </c>
      <c r="K66" s="164">
        <f>ROUND(E66*J66,2)</f>
        <v>13.95</v>
      </c>
      <c r="L66" s="164">
        <v>21</v>
      </c>
      <c r="M66" s="164">
        <f>G66*(1+L66/100)</f>
        <v>0</v>
      </c>
      <c r="N66" s="165">
        <v>0</v>
      </c>
      <c r="O66" s="165">
        <f>ROUND(E66*N66,2)</f>
        <v>0</v>
      </c>
      <c r="P66" s="165">
        <v>0</v>
      </c>
      <c r="Q66" s="165">
        <f>ROUND(E66*P66,2)</f>
        <v>0</v>
      </c>
      <c r="R66" s="164"/>
      <c r="S66" s="164" t="s">
        <v>196</v>
      </c>
      <c r="T66" s="164" t="s">
        <v>607</v>
      </c>
      <c r="U66" s="164">
        <v>3.563</v>
      </c>
      <c r="V66" s="164">
        <f>ROUND(E66*U66,2)</f>
        <v>0.03</v>
      </c>
      <c r="W66" s="164"/>
      <c r="X66" s="164" t="s">
        <v>218</v>
      </c>
      <c r="Y66" s="164" t="s">
        <v>199</v>
      </c>
      <c r="Z66" s="166"/>
      <c r="AA66" s="166"/>
      <c r="AB66" s="166"/>
      <c r="AC66" s="166"/>
      <c r="AD66" s="166"/>
      <c r="AE66" s="166"/>
      <c r="AF66" s="166"/>
      <c r="AG66" s="166" t="s">
        <v>342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12.4" customHeight="1" outlineLevel="2">
      <c r="A67" s="167"/>
      <c r="B67" s="168"/>
      <c r="C67" s="238" t="s">
        <v>762</v>
      </c>
      <c r="D67" s="238"/>
      <c r="E67" s="238"/>
      <c r="F67" s="238"/>
      <c r="G67" s="238"/>
      <c r="H67" s="164"/>
      <c r="I67" s="164"/>
      <c r="J67" s="164"/>
      <c r="K67" s="164"/>
      <c r="L67" s="164"/>
      <c r="M67" s="164"/>
      <c r="N67" s="165"/>
      <c r="O67" s="165"/>
      <c r="P67" s="165"/>
      <c r="Q67" s="165"/>
      <c r="R67" s="164"/>
      <c r="S67" s="164"/>
      <c r="T67" s="164"/>
      <c r="U67" s="164"/>
      <c r="V67" s="164"/>
      <c r="W67" s="164"/>
      <c r="X67" s="164"/>
      <c r="Y67" s="164"/>
      <c r="Z67" s="166"/>
      <c r="AA67" s="166"/>
      <c r="AB67" s="166"/>
      <c r="AC67" s="166"/>
      <c r="AD67" s="166"/>
      <c r="AE67" s="166"/>
      <c r="AF67" s="166"/>
      <c r="AG67" s="166" t="s">
        <v>202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33" ht="12.75">
      <c r="A68" s="147" t="s">
        <v>191</v>
      </c>
      <c r="B68" s="148" t="s">
        <v>128</v>
      </c>
      <c r="C68" s="149" t="s">
        <v>129</v>
      </c>
      <c r="D68" s="150"/>
      <c r="E68" s="151"/>
      <c r="F68" s="152"/>
      <c r="G68" s="153">
        <f>SUMIF(AG69:AG101,"&lt;&gt;NOR",G69:G101)</f>
        <v>0</v>
      </c>
      <c r="H68" s="154"/>
      <c r="I68" s="154">
        <f>SUM(I69:I101)</f>
        <v>20984</v>
      </c>
      <c r="J68" s="154"/>
      <c r="K68" s="154">
        <f>SUM(K69:K101)</f>
        <v>9381.96</v>
      </c>
      <c r="L68" s="154"/>
      <c r="M68" s="154">
        <f>SUM(M69:M101)</f>
        <v>0</v>
      </c>
      <c r="N68" s="155"/>
      <c r="O68" s="155">
        <f>SUM(O69:O101)</f>
        <v>0</v>
      </c>
      <c r="P68" s="155"/>
      <c r="Q68" s="155">
        <f>SUM(Q69:Q101)</f>
        <v>0.01</v>
      </c>
      <c r="R68" s="154"/>
      <c r="S68" s="154"/>
      <c r="T68" s="154"/>
      <c r="U68" s="154"/>
      <c r="V68" s="154">
        <f>SUM(V69:V101)</f>
        <v>0.75</v>
      </c>
      <c r="W68" s="154"/>
      <c r="X68" s="154"/>
      <c r="Y68" s="154"/>
      <c r="AG68" s="1" t="s">
        <v>192</v>
      </c>
    </row>
    <row r="69" spans="1:60" ht="22.5" outlineLevel="1">
      <c r="A69" s="156">
        <v>19</v>
      </c>
      <c r="B69" s="157" t="s">
        <v>763</v>
      </c>
      <c r="C69" s="158" t="s">
        <v>764</v>
      </c>
      <c r="D69" s="159" t="s">
        <v>275</v>
      </c>
      <c r="E69" s="160">
        <v>10</v>
      </c>
      <c r="F69" s="161"/>
      <c r="G69" s="162">
        <f>ROUND(E69*F69,2)</f>
        <v>0</v>
      </c>
      <c r="H69" s="163">
        <v>0</v>
      </c>
      <c r="I69" s="164">
        <f>ROUND(E69*H69,2)</f>
        <v>0</v>
      </c>
      <c r="J69" s="163">
        <v>51.1</v>
      </c>
      <c r="K69" s="164">
        <f>ROUND(E69*J69,2)</f>
        <v>511</v>
      </c>
      <c r="L69" s="164">
        <v>21</v>
      </c>
      <c r="M69" s="164">
        <f>G69*(1+L69/100)</f>
        <v>0</v>
      </c>
      <c r="N69" s="165">
        <v>6.000000000000001E-05</v>
      </c>
      <c r="O69" s="165">
        <f>ROUND(E69*N69,2)</f>
        <v>0</v>
      </c>
      <c r="P69" s="165">
        <v>0.0011</v>
      </c>
      <c r="Q69" s="165">
        <f>ROUND(E69*P69,2)</f>
        <v>0.01</v>
      </c>
      <c r="R69" s="164"/>
      <c r="S69" s="164" t="s">
        <v>196</v>
      </c>
      <c r="T69" s="164" t="s">
        <v>607</v>
      </c>
      <c r="U69" s="164">
        <v>0.073</v>
      </c>
      <c r="V69" s="164">
        <f>ROUND(E69*U69,2)</f>
        <v>0.73</v>
      </c>
      <c r="W69" s="164"/>
      <c r="X69" s="164" t="s">
        <v>218</v>
      </c>
      <c r="Y69" s="164" t="s">
        <v>199</v>
      </c>
      <c r="Z69" s="166"/>
      <c r="AA69" s="166"/>
      <c r="AB69" s="166"/>
      <c r="AC69" s="166"/>
      <c r="AD69" s="166"/>
      <c r="AE69" s="166"/>
      <c r="AF69" s="166"/>
      <c r="AG69" s="166" t="s">
        <v>342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4" customHeight="1" outlineLevel="2">
      <c r="A70" s="167"/>
      <c r="B70" s="168"/>
      <c r="C70" s="238" t="s">
        <v>765</v>
      </c>
      <c r="D70" s="238"/>
      <c r="E70" s="238"/>
      <c r="F70" s="238"/>
      <c r="G70" s="238"/>
      <c r="H70" s="164"/>
      <c r="I70" s="164"/>
      <c r="J70" s="164"/>
      <c r="K70" s="164"/>
      <c r="L70" s="164"/>
      <c r="M70" s="164"/>
      <c r="N70" s="165"/>
      <c r="O70" s="165"/>
      <c r="P70" s="165"/>
      <c r="Q70" s="165"/>
      <c r="R70" s="164"/>
      <c r="S70" s="164"/>
      <c r="T70" s="164"/>
      <c r="U70" s="164"/>
      <c r="V70" s="164"/>
      <c r="W70" s="164"/>
      <c r="X70" s="164"/>
      <c r="Y70" s="164"/>
      <c r="Z70" s="166"/>
      <c r="AA70" s="166"/>
      <c r="AB70" s="166"/>
      <c r="AC70" s="166"/>
      <c r="AD70" s="166"/>
      <c r="AE70" s="166"/>
      <c r="AF70" s="166"/>
      <c r="AG70" s="166" t="s">
        <v>202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2">
      <c r="A71" s="167"/>
      <c r="B71" s="168"/>
      <c r="C71" s="185" t="s">
        <v>766</v>
      </c>
      <c r="D71" s="186"/>
      <c r="E71" s="187"/>
      <c r="F71" s="164"/>
      <c r="G71" s="164"/>
      <c r="H71" s="164"/>
      <c r="I71" s="164"/>
      <c r="J71" s="164"/>
      <c r="K71" s="164"/>
      <c r="L71" s="164"/>
      <c r="M71" s="164"/>
      <c r="N71" s="165"/>
      <c r="O71" s="165"/>
      <c r="P71" s="165"/>
      <c r="Q71" s="165"/>
      <c r="R71" s="164"/>
      <c r="S71" s="164"/>
      <c r="T71" s="164"/>
      <c r="U71" s="164"/>
      <c r="V71" s="164"/>
      <c r="W71" s="164"/>
      <c r="X71" s="164"/>
      <c r="Y71" s="164"/>
      <c r="Z71" s="166"/>
      <c r="AA71" s="166"/>
      <c r="AB71" s="166"/>
      <c r="AC71" s="166"/>
      <c r="AD71" s="166"/>
      <c r="AE71" s="166"/>
      <c r="AF71" s="166"/>
      <c r="AG71" s="166" t="s">
        <v>228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3">
      <c r="A72" s="167"/>
      <c r="B72" s="168"/>
      <c r="C72" s="185" t="s">
        <v>767</v>
      </c>
      <c r="D72" s="186"/>
      <c r="E72" s="187">
        <v>10</v>
      </c>
      <c r="F72" s="164"/>
      <c r="G72" s="164"/>
      <c r="H72" s="164"/>
      <c r="I72" s="164"/>
      <c r="J72" s="164"/>
      <c r="K72" s="164"/>
      <c r="L72" s="164"/>
      <c r="M72" s="164"/>
      <c r="N72" s="165"/>
      <c r="O72" s="165"/>
      <c r="P72" s="165"/>
      <c r="Q72" s="165"/>
      <c r="R72" s="164"/>
      <c r="S72" s="164"/>
      <c r="T72" s="164"/>
      <c r="U72" s="164"/>
      <c r="V72" s="164"/>
      <c r="W72" s="164"/>
      <c r="X72" s="164"/>
      <c r="Y72" s="164"/>
      <c r="Z72" s="166"/>
      <c r="AA72" s="166"/>
      <c r="AB72" s="166"/>
      <c r="AC72" s="166"/>
      <c r="AD72" s="166"/>
      <c r="AE72" s="166"/>
      <c r="AF72" s="166"/>
      <c r="AG72" s="166" t="s">
        <v>228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22.5" outlineLevel="1">
      <c r="A73" s="156">
        <v>20</v>
      </c>
      <c r="B73" s="157" t="s">
        <v>768</v>
      </c>
      <c r="C73" s="158" t="s">
        <v>769</v>
      </c>
      <c r="D73" s="159" t="s">
        <v>275</v>
      </c>
      <c r="E73" s="160">
        <v>2</v>
      </c>
      <c r="F73" s="161"/>
      <c r="G73" s="162">
        <f>ROUND(E73*F73,2)</f>
        <v>0</v>
      </c>
      <c r="H73" s="163">
        <v>5246</v>
      </c>
      <c r="I73" s="164">
        <f>ROUND(E73*H73,2)</f>
        <v>10492</v>
      </c>
      <c r="J73" s="163">
        <v>0</v>
      </c>
      <c r="K73" s="164">
        <f>ROUND(E73*J73,2)</f>
        <v>0</v>
      </c>
      <c r="L73" s="164">
        <v>21</v>
      </c>
      <c r="M73" s="164">
        <f>G73*(1+L73/100)</f>
        <v>0</v>
      </c>
      <c r="N73" s="165">
        <v>0</v>
      </c>
      <c r="O73" s="165">
        <f>ROUND(E73*N73,2)</f>
        <v>0</v>
      </c>
      <c r="P73" s="165">
        <v>0</v>
      </c>
      <c r="Q73" s="165">
        <f>ROUND(E73*P73,2)</f>
        <v>0</v>
      </c>
      <c r="R73" s="164"/>
      <c r="S73" s="164" t="s">
        <v>209</v>
      </c>
      <c r="T73" s="164" t="s">
        <v>197</v>
      </c>
      <c r="U73" s="164">
        <v>0</v>
      </c>
      <c r="V73" s="164">
        <f>ROUND(E73*U73,2)</f>
        <v>0</v>
      </c>
      <c r="W73" s="164"/>
      <c r="X73" s="164" t="s">
        <v>281</v>
      </c>
      <c r="Y73" s="164" t="s">
        <v>199</v>
      </c>
      <c r="Z73" s="166"/>
      <c r="AA73" s="166"/>
      <c r="AB73" s="166"/>
      <c r="AC73" s="166"/>
      <c r="AD73" s="166"/>
      <c r="AE73" s="166"/>
      <c r="AF73" s="166"/>
      <c r="AG73" s="166" t="s">
        <v>689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customHeight="1" outlineLevel="2">
      <c r="A74" s="167"/>
      <c r="B74" s="168"/>
      <c r="C74" s="238" t="s">
        <v>690</v>
      </c>
      <c r="D74" s="238"/>
      <c r="E74" s="238"/>
      <c r="F74" s="238"/>
      <c r="G74" s="238"/>
      <c r="H74" s="164"/>
      <c r="I74" s="164"/>
      <c r="J74" s="164"/>
      <c r="K74" s="164"/>
      <c r="L74" s="164"/>
      <c r="M74" s="164"/>
      <c r="N74" s="165"/>
      <c r="O74" s="165"/>
      <c r="P74" s="165"/>
      <c r="Q74" s="165"/>
      <c r="R74" s="164"/>
      <c r="S74" s="164"/>
      <c r="T74" s="164"/>
      <c r="U74" s="164"/>
      <c r="V74" s="164"/>
      <c r="W74" s="164"/>
      <c r="X74" s="164"/>
      <c r="Y74" s="164"/>
      <c r="Z74" s="166"/>
      <c r="AA74" s="166"/>
      <c r="AB74" s="166"/>
      <c r="AC74" s="166"/>
      <c r="AD74" s="166"/>
      <c r="AE74" s="166"/>
      <c r="AF74" s="166"/>
      <c r="AG74" s="166" t="s">
        <v>202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customHeight="1" outlineLevel="3">
      <c r="A75" s="167"/>
      <c r="B75" s="168"/>
      <c r="C75" s="232" t="s">
        <v>770</v>
      </c>
      <c r="D75" s="232"/>
      <c r="E75" s="232"/>
      <c r="F75" s="232"/>
      <c r="G75" s="232"/>
      <c r="H75" s="164"/>
      <c r="I75" s="164"/>
      <c r="J75" s="164"/>
      <c r="K75" s="164"/>
      <c r="L75" s="164"/>
      <c r="M75" s="164"/>
      <c r="N75" s="165"/>
      <c r="O75" s="165"/>
      <c r="P75" s="165"/>
      <c r="Q75" s="165"/>
      <c r="R75" s="164"/>
      <c r="S75" s="164"/>
      <c r="T75" s="164"/>
      <c r="U75" s="164"/>
      <c r="V75" s="164"/>
      <c r="W75" s="164"/>
      <c r="X75" s="164"/>
      <c r="Y75" s="164"/>
      <c r="Z75" s="166"/>
      <c r="AA75" s="166"/>
      <c r="AB75" s="166"/>
      <c r="AC75" s="166"/>
      <c r="AD75" s="166"/>
      <c r="AE75" s="166"/>
      <c r="AF75" s="166"/>
      <c r="AG75" s="166" t="s">
        <v>202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2">
      <c r="A76" s="167"/>
      <c r="B76" s="168"/>
      <c r="C76" s="185" t="s">
        <v>665</v>
      </c>
      <c r="D76" s="186"/>
      <c r="E76" s="187"/>
      <c r="F76" s="164"/>
      <c r="G76" s="164"/>
      <c r="H76" s="164"/>
      <c r="I76" s="164"/>
      <c r="J76" s="164"/>
      <c r="K76" s="164"/>
      <c r="L76" s="164"/>
      <c r="M76" s="164"/>
      <c r="N76" s="165"/>
      <c r="O76" s="165"/>
      <c r="P76" s="165"/>
      <c r="Q76" s="165"/>
      <c r="R76" s="164"/>
      <c r="S76" s="164"/>
      <c r="T76" s="164"/>
      <c r="U76" s="164"/>
      <c r="V76" s="164"/>
      <c r="W76" s="164"/>
      <c r="X76" s="164"/>
      <c r="Y76" s="164"/>
      <c r="Z76" s="166"/>
      <c r="AA76" s="166"/>
      <c r="AB76" s="166"/>
      <c r="AC76" s="166"/>
      <c r="AD76" s="166"/>
      <c r="AE76" s="166"/>
      <c r="AF76" s="166"/>
      <c r="AG76" s="166" t="s">
        <v>228</v>
      </c>
      <c r="AH76" s="166">
        <v>0</v>
      </c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outlineLevel="3">
      <c r="A77" s="167"/>
      <c r="B77" s="168"/>
      <c r="C77" s="185" t="s">
        <v>666</v>
      </c>
      <c r="D77" s="186"/>
      <c r="E77" s="187">
        <v>2</v>
      </c>
      <c r="F77" s="164"/>
      <c r="G77" s="164"/>
      <c r="H77" s="164"/>
      <c r="I77" s="164"/>
      <c r="J77" s="164"/>
      <c r="K77" s="164"/>
      <c r="L77" s="164"/>
      <c r="M77" s="164"/>
      <c r="N77" s="165"/>
      <c r="O77" s="165"/>
      <c r="P77" s="165"/>
      <c r="Q77" s="165"/>
      <c r="R77" s="164"/>
      <c r="S77" s="164"/>
      <c r="T77" s="164"/>
      <c r="U77" s="164"/>
      <c r="V77" s="164"/>
      <c r="W77" s="164"/>
      <c r="X77" s="164"/>
      <c r="Y77" s="164"/>
      <c r="Z77" s="166"/>
      <c r="AA77" s="166"/>
      <c r="AB77" s="166"/>
      <c r="AC77" s="166"/>
      <c r="AD77" s="166"/>
      <c r="AE77" s="166"/>
      <c r="AF77" s="166"/>
      <c r="AG77" s="166" t="s">
        <v>228</v>
      </c>
      <c r="AH77" s="166">
        <v>0</v>
      </c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22.5" outlineLevel="1">
      <c r="A78" s="156">
        <v>21</v>
      </c>
      <c r="B78" s="157" t="s">
        <v>771</v>
      </c>
      <c r="C78" s="158" t="s">
        <v>772</v>
      </c>
      <c r="D78" s="159" t="s">
        <v>275</v>
      </c>
      <c r="E78" s="160">
        <v>2</v>
      </c>
      <c r="F78" s="161"/>
      <c r="G78" s="162">
        <f>ROUND(E78*F78,2)</f>
        <v>0</v>
      </c>
      <c r="H78" s="163">
        <v>5246</v>
      </c>
      <c r="I78" s="164">
        <f>ROUND(E78*H78,2)</f>
        <v>10492</v>
      </c>
      <c r="J78" s="163">
        <v>0</v>
      </c>
      <c r="K78" s="164">
        <f>ROUND(E78*J78,2)</f>
        <v>0</v>
      </c>
      <c r="L78" s="164">
        <v>21</v>
      </c>
      <c r="M78" s="164">
        <f>G78*(1+L78/100)</f>
        <v>0</v>
      </c>
      <c r="N78" s="165">
        <v>0</v>
      </c>
      <c r="O78" s="165">
        <f>ROUND(E78*N78,2)</f>
        <v>0</v>
      </c>
      <c r="P78" s="165">
        <v>0</v>
      </c>
      <c r="Q78" s="165">
        <f>ROUND(E78*P78,2)</f>
        <v>0</v>
      </c>
      <c r="R78" s="164"/>
      <c r="S78" s="164" t="s">
        <v>209</v>
      </c>
      <c r="T78" s="164" t="s">
        <v>197</v>
      </c>
      <c r="U78" s="164">
        <v>0</v>
      </c>
      <c r="V78" s="164">
        <f>ROUND(E78*U78,2)</f>
        <v>0</v>
      </c>
      <c r="W78" s="164"/>
      <c r="X78" s="164" t="s">
        <v>281</v>
      </c>
      <c r="Y78" s="164" t="s">
        <v>199</v>
      </c>
      <c r="Z78" s="166"/>
      <c r="AA78" s="166"/>
      <c r="AB78" s="166"/>
      <c r="AC78" s="166"/>
      <c r="AD78" s="166"/>
      <c r="AE78" s="166"/>
      <c r="AF78" s="166"/>
      <c r="AG78" s="166" t="s">
        <v>689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75" outlineLevel="2">
      <c r="A79" s="167"/>
      <c r="B79" s="168"/>
      <c r="C79" s="185" t="s">
        <v>665</v>
      </c>
      <c r="D79" s="186"/>
      <c r="E79" s="187"/>
      <c r="F79" s="164"/>
      <c r="G79" s="164"/>
      <c r="H79" s="164"/>
      <c r="I79" s="164"/>
      <c r="J79" s="164"/>
      <c r="K79" s="164"/>
      <c r="L79" s="164"/>
      <c r="M79" s="164"/>
      <c r="N79" s="165"/>
      <c r="O79" s="165"/>
      <c r="P79" s="165"/>
      <c r="Q79" s="165"/>
      <c r="R79" s="164"/>
      <c r="S79" s="164"/>
      <c r="T79" s="164"/>
      <c r="U79" s="164"/>
      <c r="V79" s="164"/>
      <c r="W79" s="164"/>
      <c r="X79" s="164"/>
      <c r="Y79" s="164"/>
      <c r="Z79" s="166"/>
      <c r="AA79" s="166"/>
      <c r="AB79" s="166"/>
      <c r="AC79" s="166"/>
      <c r="AD79" s="166"/>
      <c r="AE79" s="166"/>
      <c r="AF79" s="166"/>
      <c r="AG79" s="166" t="s">
        <v>228</v>
      </c>
      <c r="AH79" s="166">
        <v>0</v>
      </c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12.75" outlineLevel="3">
      <c r="A80" s="167"/>
      <c r="B80" s="168"/>
      <c r="C80" s="185" t="s">
        <v>666</v>
      </c>
      <c r="D80" s="186"/>
      <c r="E80" s="187">
        <v>2</v>
      </c>
      <c r="F80" s="164"/>
      <c r="G80" s="164"/>
      <c r="H80" s="164"/>
      <c r="I80" s="164"/>
      <c r="J80" s="164"/>
      <c r="K80" s="164"/>
      <c r="L80" s="164"/>
      <c r="M80" s="164"/>
      <c r="N80" s="165"/>
      <c r="O80" s="165"/>
      <c r="P80" s="165"/>
      <c r="Q80" s="165"/>
      <c r="R80" s="164"/>
      <c r="S80" s="164"/>
      <c r="T80" s="164"/>
      <c r="U80" s="164"/>
      <c r="V80" s="164"/>
      <c r="W80" s="164"/>
      <c r="X80" s="164"/>
      <c r="Y80" s="164"/>
      <c r="Z80" s="166"/>
      <c r="AA80" s="166"/>
      <c r="AB80" s="166"/>
      <c r="AC80" s="166"/>
      <c r="AD80" s="166"/>
      <c r="AE80" s="166"/>
      <c r="AF80" s="166"/>
      <c r="AG80" s="166" t="s">
        <v>228</v>
      </c>
      <c r="AH80" s="166">
        <v>0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22.5" outlineLevel="1">
      <c r="A81" s="156">
        <v>22</v>
      </c>
      <c r="B81" s="157" t="s">
        <v>773</v>
      </c>
      <c r="C81" s="158" t="s">
        <v>774</v>
      </c>
      <c r="D81" s="159" t="s">
        <v>275</v>
      </c>
      <c r="E81" s="160">
        <v>4</v>
      </c>
      <c r="F81" s="161"/>
      <c r="G81" s="162">
        <f>ROUND(E81*F81,2)</f>
        <v>0</v>
      </c>
      <c r="H81" s="163">
        <v>0</v>
      </c>
      <c r="I81" s="164">
        <f>ROUND(E81*H81,2)</f>
        <v>0</v>
      </c>
      <c r="J81" s="163">
        <v>80.5</v>
      </c>
      <c r="K81" s="164">
        <f>ROUND(E81*J81,2)</f>
        <v>322</v>
      </c>
      <c r="L81" s="164">
        <v>21</v>
      </c>
      <c r="M81" s="164">
        <f>G81*(1+L81/100)</f>
        <v>0</v>
      </c>
      <c r="N81" s="165">
        <v>9E-05</v>
      </c>
      <c r="O81" s="165">
        <f>ROUND(E81*N81,2)</f>
        <v>0</v>
      </c>
      <c r="P81" s="165">
        <v>0</v>
      </c>
      <c r="Q81" s="165">
        <f>ROUND(E81*P81,2)</f>
        <v>0</v>
      </c>
      <c r="R81" s="164"/>
      <c r="S81" s="164" t="s">
        <v>613</v>
      </c>
      <c r="T81" s="164" t="s">
        <v>607</v>
      </c>
      <c r="U81" s="164">
        <v>0</v>
      </c>
      <c r="V81" s="164">
        <f>ROUND(E81*U81,2)</f>
        <v>0</v>
      </c>
      <c r="W81" s="164"/>
      <c r="X81" s="164" t="s">
        <v>218</v>
      </c>
      <c r="Y81" s="164" t="s">
        <v>199</v>
      </c>
      <c r="Z81" s="166"/>
      <c r="AA81" s="166"/>
      <c r="AB81" s="166"/>
      <c r="AC81" s="166"/>
      <c r="AD81" s="166"/>
      <c r="AE81" s="166"/>
      <c r="AF81" s="166"/>
      <c r="AG81" s="166" t="s">
        <v>342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4" customHeight="1" outlineLevel="2">
      <c r="A82" s="167"/>
      <c r="B82" s="168"/>
      <c r="C82" s="238" t="s">
        <v>775</v>
      </c>
      <c r="D82" s="238"/>
      <c r="E82" s="238"/>
      <c r="F82" s="238"/>
      <c r="G82" s="238"/>
      <c r="H82" s="164"/>
      <c r="I82" s="164"/>
      <c r="J82" s="164"/>
      <c r="K82" s="164"/>
      <c r="L82" s="164"/>
      <c r="M82" s="164"/>
      <c r="N82" s="165"/>
      <c r="O82" s="165"/>
      <c r="P82" s="165"/>
      <c r="Q82" s="165"/>
      <c r="R82" s="164"/>
      <c r="S82" s="164"/>
      <c r="T82" s="164"/>
      <c r="U82" s="164"/>
      <c r="V82" s="164"/>
      <c r="W82" s="164"/>
      <c r="X82" s="164"/>
      <c r="Y82" s="164"/>
      <c r="Z82" s="166"/>
      <c r="AA82" s="166"/>
      <c r="AB82" s="166"/>
      <c r="AC82" s="166"/>
      <c r="AD82" s="166"/>
      <c r="AE82" s="166"/>
      <c r="AF82" s="166"/>
      <c r="AG82" s="166" t="s">
        <v>202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4" customHeight="1" outlineLevel="3">
      <c r="A83" s="167"/>
      <c r="B83" s="168"/>
      <c r="C83" s="232" t="s">
        <v>690</v>
      </c>
      <c r="D83" s="232"/>
      <c r="E83" s="232"/>
      <c r="F83" s="232"/>
      <c r="G83" s="232"/>
      <c r="H83" s="164"/>
      <c r="I83" s="164"/>
      <c r="J83" s="164"/>
      <c r="K83" s="164"/>
      <c r="L83" s="164"/>
      <c r="M83" s="164"/>
      <c r="N83" s="165"/>
      <c r="O83" s="165"/>
      <c r="P83" s="165"/>
      <c r="Q83" s="165"/>
      <c r="R83" s="164"/>
      <c r="S83" s="164"/>
      <c r="T83" s="164"/>
      <c r="U83" s="164"/>
      <c r="V83" s="164"/>
      <c r="W83" s="164"/>
      <c r="X83" s="164"/>
      <c r="Y83" s="164"/>
      <c r="Z83" s="166"/>
      <c r="AA83" s="166"/>
      <c r="AB83" s="166"/>
      <c r="AC83" s="166"/>
      <c r="AD83" s="166"/>
      <c r="AE83" s="166"/>
      <c r="AF83" s="166"/>
      <c r="AG83" s="166" t="s">
        <v>202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4" customHeight="1" outlineLevel="3">
      <c r="A84" s="167"/>
      <c r="B84" s="168"/>
      <c r="C84" s="232" t="s">
        <v>776</v>
      </c>
      <c r="D84" s="232"/>
      <c r="E84" s="232"/>
      <c r="F84" s="232"/>
      <c r="G84" s="232"/>
      <c r="H84" s="164"/>
      <c r="I84" s="164"/>
      <c r="J84" s="164"/>
      <c r="K84" s="164"/>
      <c r="L84" s="164"/>
      <c r="M84" s="164"/>
      <c r="N84" s="165"/>
      <c r="O84" s="165"/>
      <c r="P84" s="165"/>
      <c r="Q84" s="165"/>
      <c r="R84" s="164"/>
      <c r="S84" s="164"/>
      <c r="T84" s="164"/>
      <c r="U84" s="164"/>
      <c r="V84" s="164"/>
      <c r="W84" s="164"/>
      <c r="X84" s="164"/>
      <c r="Y84" s="164"/>
      <c r="Z84" s="166"/>
      <c r="AA84" s="166"/>
      <c r="AB84" s="166"/>
      <c r="AC84" s="166"/>
      <c r="AD84" s="166"/>
      <c r="AE84" s="166"/>
      <c r="AF84" s="166"/>
      <c r="AG84" s="166" t="s">
        <v>202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4" customHeight="1" outlineLevel="3">
      <c r="A85" s="167"/>
      <c r="B85" s="168"/>
      <c r="C85" s="232" t="s">
        <v>777</v>
      </c>
      <c r="D85" s="232"/>
      <c r="E85" s="232"/>
      <c r="F85" s="232"/>
      <c r="G85" s="232"/>
      <c r="H85" s="164"/>
      <c r="I85" s="164"/>
      <c r="J85" s="164"/>
      <c r="K85" s="164"/>
      <c r="L85" s="164"/>
      <c r="M85" s="164"/>
      <c r="N85" s="165"/>
      <c r="O85" s="165"/>
      <c r="P85" s="165"/>
      <c r="Q85" s="165"/>
      <c r="R85" s="164"/>
      <c r="S85" s="164"/>
      <c r="T85" s="164"/>
      <c r="U85" s="164"/>
      <c r="V85" s="164"/>
      <c r="W85" s="164"/>
      <c r="X85" s="164"/>
      <c r="Y85" s="164"/>
      <c r="Z85" s="166"/>
      <c r="AA85" s="166"/>
      <c r="AB85" s="166"/>
      <c r="AC85" s="166"/>
      <c r="AD85" s="166"/>
      <c r="AE85" s="166"/>
      <c r="AF85" s="166"/>
      <c r="AG85" s="166" t="s">
        <v>202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2">
      <c r="A86" s="167"/>
      <c r="B86" s="168"/>
      <c r="C86" s="185" t="s">
        <v>778</v>
      </c>
      <c r="D86" s="186"/>
      <c r="E86" s="187"/>
      <c r="F86" s="164"/>
      <c r="G86" s="164"/>
      <c r="H86" s="164"/>
      <c r="I86" s="164"/>
      <c r="J86" s="164"/>
      <c r="K86" s="164"/>
      <c r="L86" s="164"/>
      <c r="M86" s="164"/>
      <c r="N86" s="165"/>
      <c r="O86" s="165"/>
      <c r="P86" s="165"/>
      <c r="Q86" s="165"/>
      <c r="R86" s="164"/>
      <c r="S86" s="164"/>
      <c r="T86" s="164"/>
      <c r="U86" s="164"/>
      <c r="V86" s="164"/>
      <c r="W86" s="164"/>
      <c r="X86" s="164"/>
      <c r="Y86" s="164"/>
      <c r="Z86" s="166"/>
      <c r="AA86" s="166"/>
      <c r="AB86" s="166"/>
      <c r="AC86" s="166"/>
      <c r="AD86" s="166"/>
      <c r="AE86" s="166"/>
      <c r="AF86" s="166"/>
      <c r="AG86" s="166" t="s">
        <v>228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3">
      <c r="A87" s="167"/>
      <c r="B87" s="168"/>
      <c r="C87" s="185" t="s">
        <v>779</v>
      </c>
      <c r="D87" s="186"/>
      <c r="E87" s="187">
        <v>4</v>
      </c>
      <c r="F87" s="164"/>
      <c r="G87" s="164"/>
      <c r="H87" s="164"/>
      <c r="I87" s="164"/>
      <c r="J87" s="164"/>
      <c r="K87" s="164"/>
      <c r="L87" s="164"/>
      <c r="M87" s="164"/>
      <c r="N87" s="165"/>
      <c r="O87" s="165"/>
      <c r="P87" s="165"/>
      <c r="Q87" s="165"/>
      <c r="R87" s="164"/>
      <c r="S87" s="164"/>
      <c r="T87" s="164"/>
      <c r="U87" s="164"/>
      <c r="V87" s="164"/>
      <c r="W87" s="164"/>
      <c r="X87" s="164"/>
      <c r="Y87" s="164"/>
      <c r="Z87" s="166"/>
      <c r="AA87" s="166"/>
      <c r="AB87" s="166"/>
      <c r="AC87" s="166"/>
      <c r="AD87" s="166"/>
      <c r="AE87" s="166"/>
      <c r="AF87" s="166"/>
      <c r="AG87" s="166" t="s">
        <v>228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33.75" outlineLevel="1">
      <c r="A88" s="156">
        <v>23</v>
      </c>
      <c r="B88" s="157" t="s">
        <v>780</v>
      </c>
      <c r="C88" s="158" t="s">
        <v>781</v>
      </c>
      <c r="D88" s="159" t="s">
        <v>275</v>
      </c>
      <c r="E88" s="160">
        <v>7</v>
      </c>
      <c r="F88" s="161"/>
      <c r="G88" s="162">
        <f>ROUND(E88*F88,2)</f>
        <v>0</v>
      </c>
      <c r="H88" s="163">
        <v>0</v>
      </c>
      <c r="I88" s="164">
        <f>ROUND(E88*H88,2)</f>
        <v>0</v>
      </c>
      <c r="J88" s="163">
        <v>437</v>
      </c>
      <c r="K88" s="164">
        <f>ROUND(E88*J88,2)</f>
        <v>3059</v>
      </c>
      <c r="L88" s="164">
        <v>21</v>
      </c>
      <c r="M88" s="164">
        <f>G88*(1+L88/100)</f>
        <v>0</v>
      </c>
      <c r="N88" s="165">
        <v>0.00029</v>
      </c>
      <c r="O88" s="165">
        <f>ROUND(E88*N88,2)</f>
        <v>0</v>
      </c>
      <c r="P88" s="165">
        <v>0</v>
      </c>
      <c r="Q88" s="165">
        <f>ROUND(E88*P88,2)</f>
        <v>0</v>
      </c>
      <c r="R88" s="164"/>
      <c r="S88" s="164" t="s">
        <v>613</v>
      </c>
      <c r="T88" s="164" t="s">
        <v>607</v>
      </c>
      <c r="U88" s="164">
        <v>0</v>
      </c>
      <c r="V88" s="164">
        <f>ROUND(E88*U88,2)</f>
        <v>0</v>
      </c>
      <c r="W88" s="164"/>
      <c r="X88" s="164" t="s">
        <v>218</v>
      </c>
      <c r="Y88" s="164" t="s">
        <v>199</v>
      </c>
      <c r="Z88" s="166"/>
      <c r="AA88" s="166"/>
      <c r="AB88" s="166"/>
      <c r="AC88" s="166"/>
      <c r="AD88" s="166"/>
      <c r="AE88" s="166"/>
      <c r="AF88" s="166"/>
      <c r="AG88" s="166" t="s">
        <v>342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4" customHeight="1" outlineLevel="2">
      <c r="A89" s="167"/>
      <c r="B89" s="168"/>
      <c r="C89" s="238" t="s">
        <v>782</v>
      </c>
      <c r="D89" s="238"/>
      <c r="E89" s="238"/>
      <c r="F89" s="238"/>
      <c r="G89" s="238"/>
      <c r="H89" s="164"/>
      <c r="I89" s="164"/>
      <c r="J89" s="164"/>
      <c r="K89" s="164"/>
      <c r="L89" s="164"/>
      <c r="M89" s="164"/>
      <c r="N89" s="165"/>
      <c r="O89" s="165"/>
      <c r="P89" s="165"/>
      <c r="Q89" s="165"/>
      <c r="R89" s="164"/>
      <c r="S89" s="164"/>
      <c r="T89" s="164"/>
      <c r="U89" s="164"/>
      <c r="V89" s="164"/>
      <c r="W89" s="164"/>
      <c r="X89" s="164"/>
      <c r="Y89" s="164"/>
      <c r="Z89" s="166"/>
      <c r="AA89" s="166"/>
      <c r="AB89" s="166"/>
      <c r="AC89" s="166"/>
      <c r="AD89" s="166"/>
      <c r="AE89" s="166"/>
      <c r="AF89" s="166"/>
      <c r="AG89" s="166" t="s">
        <v>202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2">
      <c r="A90" s="167"/>
      <c r="B90" s="168"/>
      <c r="C90" s="185" t="s">
        <v>609</v>
      </c>
      <c r="D90" s="186"/>
      <c r="E90" s="187"/>
      <c r="F90" s="164"/>
      <c r="G90" s="164"/>
      <c r="H90" s="164"/>
      <c r="I90" s="164"/>
      <c r="J90" s="164"/>
      <c r="K90" s="164"/>
      <c r="L90" s="164"/>
      <c r="M90" s="164"/>
      <c r="N90" s="165"/>
      <c r="O90" s="165"/>
      <c r="P90" s="165"/>
      <c r="Q90" s="165"/>
      <c r="R90" s="164"/>
      <c r="S90" s="164"/>
      <c r="T90" s="164"/>
      <c r="U90" s="164"/>
      <c r="V90" s="164"/>
      <c r="W90" s="164"/>
      <c r="X90" s="164"/>
      <c r="Y90" s="164"/>
      <c r="Z90" s="166"/>
      <c r="AA90" s="166"/>
      <c r="AB90" s="166"/>
      <c r="AC90" s="166"/>
      <c r="AD90" s="166"/>
      <c r="AE90" s="166"/>
      <c r="AF90" s="166"/>
      <c r="AG90" s="166" t="s">
        <v>228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3">
      <c r="A91" s="167"/>
      <c r="B91" s="168"/>
      <c r="C91" s="185" t="s">
        <v>610</v>
      </c>
      <c r="D91" s="186"/>
      <c r="E91" s="187">
        <v>7</v>
      </c>
      <c r="F91" s="164"/>
      <c r="G91" s="164"/>
      <c r="H91" s="164"/>
      <c r="I91" s="164"/>
      <c r="J91" s="164"/>
      <c r="K91" s="164"/>
      <c r="L91" s="164"/>
      <c r="M91" s="164"/>
      <c r="N91" s="165"/>
      <c r="O91" s="165"/>
      <c r="P91" s="165"/>
      <c r="Q91" s="165"/>
      <c r="R91" s="164"/>
      <c r="S91" s="164"/>
      <c r="T91" s="164"/>
      <c r="U91" s="164"/>
      <c r="V91" s="164"/>
      <c r="W91" s="164"/>
      <c r="X91" s="164"/>
      <c r="Y91" s="164"/>
      <c r="Z91" s="166"/>
      <c r="AA91" s="166"/>
      <c r="AB91" s="166"/>
      <c r="AC91" s="166"/>
      <c r="AD91" s="166"/>
      <c r="AE91" s="166"/>
      <c r="AF91" s="166"/>
      <c r="AG91" s="166" t="s">
        <v>228</v>
      </c>
      <c r="AH91" s="166">
        <v>0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1">
      <c r="A92" s="156">
        <v>24</v>
      </c>
      <c r="B92" s="157" t="s">
        <v>783</v>
      </c>
      <c r="C92" s="158" t="s">
        <v>784</v>
      </c>
      <c r="D92" s="159" t="s">
        <v>275</v>
      </c>
      <c r="E92" s="160">
        <v>14</v>
      </c>
      <c r="F92" s="161"/>
      <c r="G92" s="162">
        <f>ROUND(E92*F92,2)</f>
        <v>0</v>
      </c>
      <c r="H92" s="163">
        <v>0</v>
      </c>
      <c r="I92" s="164">
        <f>ROUND(E92*H92,2)</f>
        <v>0</v>
      </c>
      <c r="J92" s="163">
        <v>208</v>
      </c>
      <c r="K92" s="164">
        <f>ROUND(E92*J92,2)</f>
        <v>2912</v>
      </c>
      <c r="L92" s="164">
        <v>21</v>
      </c>
      <c r="M92" s="164">
        <f>G92*(1+L92/100)</f>
        <v>0</v>
      </c>
      <c r="N92" s="165">
        <v>0.00025</v>
      </c>
      <c r="O92" s="165">
        <f>ROUND(E92*N92,2)</f>
        <v>0</v>
      </c>
      <c r="P92" s="165">
        <v>0</v>
      </c>
      <c r="Q92" s="165">
        <f>ROUND(E92*P92,2)</f>
        <v>0</v>
      </c>
      <c r="R92" s="164"/>
      <c r="S92" s="164" t="s">
        <v>613</v>
      </c>
      <c r="T92" s="164" t="s">
        <v>607</v>
      </c>
      <c r="U92" s="164">
        <v>0</v>
      </c>
      <c r="V92" s="164">
        <f>ROUND(E92*U92,2)</f>
        <v>0</v>
      </c>
      <c r="W92" s="164"/>
      <c r="X92" s="164" t="s">
        <v>218</v>
      </c>
      <c r="Y92" s="164" t="s">
        <v>199</v>
      </c>
      <c r="Z92" s="166"/>
      <c r="AA92" s="166"/>
      <c r="AB92" s="166"/>
      <c r="AC92" s="166"/>
      <c r="AD92" s="166"/>
      <c r="AE92" s="166"/>
      <c r="AF92" s="166"/>
      <c r="AG92" s="166" t="s">
        <v>342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4" customHeight="1" outlineLevel="2">
      <c r="A93" s="167"/>
      <c r="B93" s="168"/>
      <c r="C93" s="238" t="s">
        <v>785</v>
      </c>
      <c r="D93" s="238"/>
      <c r="E93" s="238"/>
      <c r="F93" s="238"/>
      <c r="G93" s="238"/>
      <c r="H93" s="164"/>
      <c r="I93" s="164"/>
      <c r="J93" s="164"/>
      <c r="K93" s="164"/>
      <c r="L93" s="164"/>
      <c r="M93" s="164"/>
      <c r="N93" s="165"/>
      <c r="O93" s="165"/>
      <c r="P93" s="165"/>
      <c r="Q93" s="165"/>
      <c r="R93" s="164"/>
      <c r="S93" s="164"/>
      <c r="T93" s="164"/>
      <c r="U93" s="164"/>
      <c r="V93" s="164"/>
      <c r="W93" s="164"/>
      <c r="X93" s="164"/>
      <c r="Y93" s="164"/>
      <c r="Z93" s="166"/>
      <c r="AA93" s="166"/>
      <c r="AB93" s="166"/>
      <c r="AC93" s="166"/>
      <c r="AD93" s="166"/>
      <c r="AE93" s="166"/>
      <c r="AF93" s="166"/>
      <c r="AG93" s="166" t="s">
        <v>202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2">
      <c r="A94" s="167"/>
      <c r="B94" s="168"/>
      <c r="C94" s="185" t="s">
        <v>786</v>
      </c>
      <c r="D94" s="186"/>
      <c r="E94" s="187"/>
      <c r="F94" s="164"/>
      <c r="G94" s="164"/>
      <c r="H94" s="164"/>
      <c r="I94" s="164"/>
      <c r="J94" s="164"/>
      <c r="K94" s="164"/>
      <c r="L94" s="164"/>
      <c r="M94" s="164"/>
      <c r="N94" s="165"/>
      <c r="O94" s="165"/>
      <c r="P94" s="165"/>
      <c r="Q94" s="165"/>
      <c r="R94" s="164"/>
      <c r="S94" s="164"/>
      <c r="T94" s="164"/>
      <c r="U94" s="164"/>
      <c r="V94" s="164"/>
      <c r="W94" s="164"/>
      <c r="X94" s="164"/>
      <c r="Y94" s="164"/>
      <c r="Z94" s="166"/>
      <c r="AA94" s="166"/>
      <c r="AB94" s="166"/>
      <c r="AC94" s="166"/>
      <c r="AD94" s="166"/>
      <c r="AE94" s="166"/>
      <c r="AF94" s="166"/>
      <c r="AG94" s="166" t="s">
        <v>228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3">
      <c r="A95" s="167"/>
      <c r="B95" s="168"/>
      <c r="C95" s="185" t="s">
        <v>787</v>
      </c>
      <c r="D95" s="186"/>
      <c r="E95" s="187">
        <v>14</v>
      </c>
      <c r="F95" s="164"/>
      <c r="G95" s="164"/>
      <c r="H95" s="164"/>
      <c r="I95" s="164"/>
      <c r="J95" s="164"/>
      <c r="K95" s="164"/>
      <c r="L95" s="164"/>
      <c r="M95" s="164"/>
      <c r="N95" s="165"/>
      <c r="O95" s="165"/>
      <c r="P95" s="165"/>
      <c r="Q95" s="165"/>
      <c r="R95" s="164"/>
      <c r="S95" s="164"/>
      <c r="T95" s="164"/>
      <c r="U95" s="164"/>
      <c r="V95" s="164"/>
      <c r="W95" s="164"/>
      <c r="X95" s="164"/>
      <c r="Y95" s="164"/>
      <c r="Z95" s="166"/>
      <c r="AA95" s="166"/>
      <c r="AB95" s="166"/>
      <c r="AC95" s="166"/>
      <c r="AD95" s="166"/>
      <c r="AE95" s="166"/>
      <c r="AF95" s="166"/>
      <c r="AG95" s="166" t="s">
        <v>228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22.5" outlineLevel="1">
      <c r="A96" s="156">
        <v>25</v>
      </c>
      <c r="B96" s="157" t="s">
        <v>788</v>
      </c>
      <c r="C96" s="158" t="s">
        <v>789</v>
      </c>
      <c r="D96" s="159" t="s">
        <v>275</v>
      </c>
      <c r="E96" s="160">
        <v>7</v>
      </c>
      <c r="F96" s="161"/>
      <c r="G96" s="162">
        <f>ROUND(E96*F96,2)</f>
        <v>0</v>
      </c>
      <c r="H96" s="163">
        <v>0</v>
      </c>
      <c r="I96" s="164">
        <f>ROUND(E96*H96,2)</f>
        <v>0</v>
      </c>
      <c r="J96" s="163">
        <v>367</v>
      </c>
      <c r="K96" s="164">
        <f>ROUND(E96*J96,2)</f>
        <v>2569</v>
      </c>
      <c r="L96" s="164">
        <v>21</v>
      </c>
      <c r="M96" s="164">
        <f>G96*(1+L96/100)</f>
        <v>0</v>
      </c>
      <c r="N96" s="165">
        <v>0.00026000000000000003</v>
      </c>
      <c r="O96" s="165">
        <f>ROUND(E96*N96,2)</f>
        <v>0</v>
      </c>
      <c r="P96" s="165">
        <v>0</v>
      </c>
      <c r="Q96" s="165">
        <f>ROUND(E96*P96,2)</f>
        <v>0</v>
      </c>
      <c r="R96" s="164"/>
      <c r="S96" s="164" t="s">
        <v>613</v>
      </c>
      <c r="T96" s="164" t="s">
        <v>607</v>
      </c>
      <c r="U96" s="164">
        <v>0</v>
      </c>
      <c r="V96" s="164">
        <f>ROUND(E96*U96,2)</f>
        <v>0</v>
      </c>
      <c r="W96" s="164"/>
      <c r="X96" s="164" t="s">
        <v>218</v>
      </c>
      <c r="Y96" s="164" t="s">
        <v>199</v>
      </c>
      <c r="Z96" s="166"/>
      <c r="AA96" s="166"/>
      <c r="AB96" s="166"/>
      <c r="AC96" s="166"/>
      <c r="AD96" s="166"/>
      <c r="AE96" s="166"/>
      <c r="AF96" s="166"/>
      <c r="AG96" s="166" t="s">
        <v>342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4" customHeight="1" outlineLevel="2">
      <c r="A97" s="167"/>
      <c r="B97" s="168"/>
      <c r="C97" s="238" t="s">
        <v>790</v>
      </c>
      <c r="D97" s="238"/>
      <c r="E97" s="238"/>
      <c r="F97" s="238"/>
      <c r="G97" s="238"/>
      <c r="H97" s="164"/>
      <c r="I97" s="164"/>
      <c r="J97" s="164"/>
      <c r="K97" s="164"/>
      <c r="L97" s="164"/>
      <c r="M97" s="164"/>
      <c r="N97" s="165"/>
      <c r="O97" s="165"/>
      <c r="P97" s="165"/>
      <c r="Q97" s="165"/>
      <c r="R97" s="164"/>
      <c r="S97" s="164"/>
      <c r="T97" s="164"/>
      <c r="U97" s="164"/>
      <c r="V97" s="164"/>
      <c r="W97" s="164"/>
      <c r="X97" s="164"/>
      <c r="Y97" s="164"/>
      <c r="Z97" s="166"/>
      <c r="AA97" s="166"/>
      <c r="AB97" s="166"/>
      <c r="AC97" s="166"/>
      <c r="AD97" s="166"/>
      <c r="AE97" s="166"/>
      <c r="AF97" s="166"/>
      <c r="AG97" s="166" t="s">
        <v>202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2">
      <c r="A98" s="167"/>
      <c r="B98" s="168"/>
      <c r="C98" s="185" t="s">
        <v>609</v>
      </c>
      <c r="D98" s="186"/>
      <c r="E98" s="187"/>
      <c r="F98" s="164"/>
      <c r="G98" s="164"/>
      <c r="H98" s="164"/>
      <c r="I98" s="164"/>
      <c r="J98" s="164"/>
      <c r="K98" s="164"/>
      <c r="L98" s="164"/>
      <c r="M98" s="164"/>
      <c r="N98" s="165"/>
      <c r="O98" s="165"/>
      <c r="P98" s="165"/>
      <c r="Q98" s="165"/>
      <c r="R98" s="164"/>
      <c r="S98" s="164"/>
      <c r="T98" s="164"/>
      <c r="U98" s="164"/>
      <c r="V98" s="164"/>
      <c r="W98" s="164"/>
      <c r="X98" s="164"/>
      <c r="Y98" s="164"/>
      <c r="Z98" s="166"/>
      <c r="AA98" s="166"/>
      <c r="AB98" s="166"/>
      <c r="AC98" s="166"/>
      <c r="AD98" s="166"/>
      <c r="AE98" s="166"/>
      <c r="AF98" s="166"/>
      <c r="AG98" s="166" t="s">
        <v>228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12.75" outlineLevel="3">
      <c r="A99" s="167"/>
      <c r="B99" s="168"/>
      <c r="C99" s="185" t="s">
        <v>610</v>
      </c>
      <c r="D99" s="186"/>
      <c r="E99" s="187">
        <v>7</v>
      </c>
      <c r="F99" s="164"/>
      <c r="G99" s="164"/>
      <c r="H99" s="164"/>
      <c r="I99" s="164"/>
      <c r="J99" s="164"/>
      <c r="K99" s="164"/>
      <c r="L99" s="164"/>
      <c r="M99" s="164"/>
      <c r="N99" s="165"/>
      <c r="O99" s="165"/>
      <c r="P99" s="165"/>
      <c r="Q99" s="165"/>
      <c r="R99" s="164"/>
      <c r="S99" s="164"/>
      <c r="T99" s="164"/>
      <c r="U99" s="164"/>
      <c r="V99" s="164"/>
      <c r="W99" s="164"/>
      <c r="X99" s="164"/>
      <c r="Y99" s="164"/>
      <c r="Z99" s="166"/>
      <c r="AA99" s="166"/>
      <c r="AB99" s="166"/>
      <c r="AC99" s="166"/>
      <c r="AD99" s="166"/>
      <c r="AE99" s="166"/>
      <c r="AF99" s="166"/>
      <c r="AG99" s="166" t="s">
        <v>228</v>
      </c>
      <c r="AH99" s="166">
        <v>0</v>
      </c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33.75" outlineLevel="1">
      <c r="A100" s="156">
        <v>26</v>
      </c>
      <c r="B100" s="157" t="s">
        <v>791</v>
      </c>
      <c r="C100" s="158" t="s">
        <v>792</v>
      </c>
      <c r="D100" s="159" t="s">
        <v>265</v>
      </c>
      <c r="E100" s="160">
        <v>0.008</v>
      </c>
      <c r="F100" s="161"/>
      <c r="G100" s="162">
        <f>ROUND(E100*F100,2)</f>
        <v>0</v>
      </c>
      <c r="H100" s="163">
        <v>0</v>
      </c>
      <c r="I100" s="164">
        <f>ROUND(E100*H100,2)</f>
        <v>0</v>
      </c>
      <c r="J100" s="163">
        <v>1120</v>
      </c>
      <c r="K100" s="164">
        <f>ROUND(E100*J100,2)</f>
        <v>8.96</v>
      </c>
      <c r="L100" s="164">
        <v>21</v>
      </c>
      <c r="M100" s="164">
        <f>G100*(1+L100/100)</f>
        <v>0</v>
      </c>
      <c r="N100" s="165">
        <v>0</v>
      </c>
      <c r="O100" s="165">
        <f>ROUND(E100*N100,2)</f>
        <v>0</v>
      </c>
      <c r="P100" s="165">
        <v>0</v>
      </c>
      <c r="Q100" s="165">
        <f>ROUND(E100*P100,2)</f>
        <v>0</v>
      </c>
      <c r="R100" s="164"/>
      <c r="S100" s="164" t="s">
        <v>196</v>
      </c>
      <c r="T100" s="164" t="s">
        <v>607</v>
      </c>
      <c r="U100" s="164">
        <v>2.575</v>
      </c>
      <c r="V100" s="164">
        <f>ROUND(E100*U100,2)</f>
        <v>0.02</v>
      </c>
      <c r="W100" s="164"/>
      <c r="X100" s="164" t="s">
        <v>218</v>
      </c>
      <c r="Y100" s="164" t="s">
        <v>199</v>
      </c>
      <c r="Z100" s="166"/>
      <c r="AA100" s="166"/>
      <c r="AB100" s="166"/>
      <c r="AC100" s="166"/>
      <c r="AD100" s="166"/>
      <c r="AE100" s="166"/>
      <c r="AF100" s="166"/>
      <c r="AG100" s="166" t="s">
        <v>342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4" customHeight="1" outlineLevel="2">
      <c r="A101" s="167"/>
      <c r="B101" s="168"/>
      <c r="C101" s="238" t="s">
        <v>793</v>
      </c>
      <c r="D101" s="238"/>
      <c r="E101" s="238"/>
      <c r="F101" s="238"/>
      <c r="G101" s="238"/>
      <c r="H101" s="164"/>
      <c r="I101" s="164"/>
      <c r="J101" s="164"/>
      <c r="K101" s="164"/>
      <c r="L101" s="164"/>
      <c r="M101" s="164"/>
      <c r="N101" s="165"/>
      <c r="O101" s="165"/>
      <c r="P101" s="165"/>
      <c r="Q101" s="165"/>
      <c r="R101" s="164"/>
      <c r="S101" s="164"/>
      <c r="T101" s="164"/>
      <c r="U101" s="164"/>
      <c r="V101" s="164"/>
      <c r="W101" s="164"/>
      <c r="X101" s="164"/>
      <c r="Y101" s="164"/>
      <c r="Z101" s="166"/>
      <c r="AA101" s="166"/>
      <c r="AB101" s="166"/>
      <c r="AC101" s="166"/>
      <c r="AD101" s="166"/>
      <c r="AE101" s="166"/>
      <c r="AF101" s="166"/>
      <c r="AG101" s="166" t="s">
        <v>202</v>
      </c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33" ht="12.75">
      <c r="A102" s="147" t="s">
        <v>191</v>
      </c>
      <c r="B102" s="148" t="s">
        <v>130</v>
      </c>
      <c r="C102" s="149" t="s">
        <v>131</v>
      </c>
      <c r="D102" s="150"/>
      <c r="E102" s="151"/>
      <c r="F102" s="152"/>
      <c r="G102" s="153">
        <f>SUMIF(AG103:AG154,"&lt;&gt;NOR",G103:G154)</f>
        <v>0</v>
      </c>
      <c r="H102" s="154"/>
      <c r="I102" s="154">
        <f>SUM(I103:I154)</f>
        <v>5310.84</v>
      </c>
      <c r="J102" s="154"/>
      <c r="K102" s="154">
        <f>SUM(K103:K154)</f>
        <v>57047.79</v>
      </c>
      <c r="L102" s="154"/>
      <c r="M102" s="154">
        <f>SUM(M103:M154)</f>
        <v>0</v>
      </c>
      <c r="N102" s="155"/>
      <c r="O102" s="155">
        <f>SUM(O103:O154)</f>
        <v>0.05</v>
      </c>
      <c r="P102" s="155"/>
      <c r="Q102" s="155">
        <f>SUM(Q103:Q154)</f>
        <v>0.09000000000000001</v>
      </c>
      <c r="R102" s="154"/>
      <c r="S102" s="154"/>
      <c r="T102" s="154"/>
      <c r="U102" s="154"/>
      <c r="V102" s="154">
        <f>SUM(V103:V154)</f>
        <v>19.169999999999998</v>
      </c>
      <c r="W102" s="154"/>
      <c r="X102" s="154"/>
      <c r="Y102" s="154"/>
      <c r="AG102" s="1" t="s">
        <v>192</v>
      </c>
    </row>
    <row r="103" spans="1:60" ht="56.25" outlineLevel="1">
      <c r="A103" s="156">
        <v>27</v>
      </c>
      <c r="B103" s="157" t="s">
        <v>794</v>
      </c>
      <c r="C103" s="158" t="s">
        <v>795</v>
      </c>
      <c r="D103" s="159"/>
      <c r="E103" s="160">
        <v>5</v>
      </c>
      <c r="F103" s="161"/>
      <c r="G103" s="162">
        <f>ROUND(E103*F103,2)</f>
        <v>0</v>
      </c>
      <c r="H103" s="163">
        <v>0</v>
      </c>
      <c r="I103" s="164">
        <f>ROUND(E103*H103,2)</f>
        <v>0</v>
      </c>
      <c r="J103" s="163">
        <v>5660</v>
      </c>
      <c r="K103" s="164">
        <f>ROUND(E103*J103,2)</f>
        <v>28300</v>
      </c>
      <c r="L103" s="164">
        <v>21</v>
      </c>
      <c r="M103" s="164">
        <f>G103*(1+L103/100)</f>
        <v>0</v>
      </c>
      <c r="N103" s="165">
        <v>0</v>
      </c>
      <c r="O103" s="165">
        <f>ROUND(E103*N103,2)</f>
        <v>0</v>
      </c>
      <c r="P103" s="165">
        <v>0</v>
      </c>
      <c r="Q103" s="165">
        <f>ROUND(E103*P103,2)</f>
        <v>0</v>
      </c>
      <c r="R103" s="164"/>
      <c r="S103" s="164" t="s">
        <v>209</v>
      </c>
      <c r="T103" s="164" t="s">
        <v>197</v>
      </c>
      <c r="U103" s="164">
        <v>0</v>
      </c>
      <c r="V103" s="164">
        <f>ROUND(E103*U103,2)</f>
        <v>0</v>
      </c>
      <c r="W103" s="164"/>
      <c r="X103" s="164" t="s">
        <v>218</v>
      </c>
      <c r="Y103" s="164" t="s">
        <v>199</v>
      </c>
      <c r="Z103" s="166"/>
      <c r="AA103" s="166"/>
      <c r="AB103" s="166"/>
      <c r="AC103" s="166"/>
      <c r="AD103" s="166"/>
      <c r="AE103" s="166"/>
      <c r="AF103" s="166"/>
      <c r="AG103" s="166" t="s">
        <v>342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12.75" customHeight="1" outlineLevel="2">
      <c r="A104" s="167"/>
      <c r="B104" s="168"/>
      <c r="C104" s="238" t="s">
        <v>796</v>
      </c>
      <c r="D104" s="238"/>
      <c r="E104" s="238"/>
      <c r="F104" s="238"/>
      <c r="G104" s="238"/>
      <c r="H104" s="164"/>
      <c r="I104" s="164"/>
      <c r="J104" s="164"/>
      <c r="K104" s="164"/>
      <c r="L104" s="164"/>
      <c r="M104" s="164"/>
      <c r="N104" s="165"/>
      <c r="O104" s="165"/>
      <c r="P104" s="165"/>
      <c r="Q104" s="165"/>
      <c r="R104" s="164"/>
      <c r="S104" s="164"/>
      <c r="T104" s="164"/>
      <c r="U104" s="164"/>
      <c r="V104" s="164"/>
      <c r="W104" s="164"/>
      <c r="X104" s="164"/>
      <c r="Y104" s="164"/>
      <c r="Z104" s="166"/>
      <c r="AA104" s="166"/>
      <c r="AB104" s="166"/>
      <c r="AC104" s="166"/>
      <c r="AD104" s="166"/>
      <c r="AE104" s="166"/>
      <c r="AF104" s="166"/>
      <c r="AG104" s="166" t="s">
        <v>202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customHeight="1" outlineLevel="3">
      <c r="A105" s="167"/>
      <c r="B105" s="168"/>
      <c r="C105" s="232" t="s">
        <v>690</v>
      </c>
      <c r="D105" s="232"/>
      <c r="E105" s="232"/>
      <c r="F105" s="232"/>
      <c r="G105" s="232"/>
      <c r="H105" s="164"/>
      <c r="I105" s="164"/>
      <c r="J105" s="164"/>
      <c r="K105" s="164"/>
      <c r="L105" s="164"/>
      <c r="M105" s="164"/>
      <c r="N105" s="165"/>
      <c r="O105" s="165"/>
      <c r="P105" s="165"/>
      <c r="Q105" s="165"/>
      <c r="R105" s="164"/>
      <c r="S105" s="164"/>
      <c r="T105" s="164"/>
      <c r="U105" s="164"/>
      <c r="V105" s="164"/>
      <c r="W105" s="164"/>
      <c r="X105" s="164"/>
      <c r="Y105" s="164"/>
      <c r="Z105" s="166"/>
      <c r="AA105" s="166"/>
      <c r="AB105" s="166"/>
      <c r="AC105" s="166"/>
      <c r="AD105" s="166"/>
      <c r="AE105" s="166"/>
      <c r="AF105" s="166"/>
      <c r="AG105" s="166" t="s">
        <v>202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21" customHeight="1" outlineLevel="3">
      <c r="A106" s="167"/>
      <c r="B106" s="168"/>
      <c r="C106" s="232" t="s">
        <v>797</v>
      </c>
      <c r="D106" s="232"/>
      <c r="E106" s="232"/>
      <c r="F106" s="232"/>
      <c r="G106" s="232"/>
      <c r="H106" s="164"/>
      <c r="I106" s="164"/>
      <c r="J106" s="164"/>
      <c r="K106" s="164"/>
      <c r="L106" s="164"/>
      <c r="M106" s="164"/>
      <c r="N106" s="165"/>
      <c r="O106" s="165"/>
      <c r="P106" s="165"/>
      <c r="Q106" s="165"/>
      <c r="R106" s="164"/>
      <c r="S106" s="164"/>
      <c r="T106" s="164"/>
      <c r="U106" s="164"/>
      <c r="V106" s="164"/>
      <c r="W106" s="164"/>
      <c r="X106" s="164"/>
      <c r="Y106" s="164"/>
      <c r="Z106" s="166"/>
      <c r="AA106" s="166"/>
      <c r="AB106" s="166"/>
      <c r="AC106" s="166"/>
      <c r="AD106" s="166"/>
      <c r="AE106" s="166"/>
      <c r="AF106" s="166"/>
      <c r="AG106" s="166" t="s">
        <v>202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9" t="str">
        <f>C106</f>
        <v>V projektu je uvažováno s finanční rezervou na výměnu pěti ocelových deskových otopných těles o rozměrech 500/1000 mm v dvoudeskovém provedení.</v>
      </c>
      <c r="BB106" s="166"/>
      <c r="BC106" s="166"/>
      <c r="BD106" s="166"/>
      <c r="BE106" s="166"/>
      <c r="BF106" s="166"/>
      <c r="BG106" s="166"/>
      <c r="BH106" s="166"/>
    </row>
    <row r="107" spans="1:60" ht="12.75" outlineLevel="2">
      <c r="A107" s="167"/>
      <c r="B107" s="168"/>
      <c r="C107" s="185" t="s">
        <v>670</v>
      </c>
      <c r="D107" s="186"/>
      <c r="E107" s="187"/>
      <c r="F107" s="164"/>
      <c r="G107" s="164"/>
      <c r="H107" s="164"/>
      <c r="I107" s="164"/>
      <c r="J107" s="164"/>
      <c r="K107" s="164"/>
      <c r="L107" s="164"/>
      <c r="M107" s="164"/>
      <c r="N107" s="165"/>
      <c r="O107" s="165"/>
      <c r="P107" s="165"/>
      <c r="Q107" s="165"/>
      <c r="R107" s="164"/>
      <c r="S107" s="164"/>
      <c r="T107" s="164"/>
      <c r="U107" s="164"/>
      <c r="V107" s="164"/>
      <c r="W107" s="164"/>
      <c r="X107" s="164"/>
      <c r="Y107" s="164"/>
      <c r="Z107" s="166"/>
      <c r="AA107" s="166"/>
      <c r="AB107" s="166"/>
      <c r="AC107" s="166"/>
      <c r="AD107" s="166"/>
      <c r="AE107" s="166"/>
      <c r="AF107" s="166"/>
      <c r="AG107" s="166" t="s">
        <v>228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12.75" outlineLevel="3">
      <c r="A108" s="167"/>
      <c r="B108" s="168"/>
      <c r="C108" s="185" t="s">
        <v>84</v>
      </c>
      <c r="D108" s="186"/>
      <c r="E108" s="187">
        <v>5</v>
      </c>
      <c r="F108" s="164"/>
      <c r="G108" s="164"/>
      <c r="H108" s="164"/>
      <c r="I108" s="164"/>
      <c r="J108" s="164"/>
      <c r="K108" s="164"/>
      <c r="L108" s="164"/>
      <c r="M108" s="164"/>
      <c r="N108" s="165"/>
      <c r="O108" s="165"/>
      <c r="P108" s="165"/>
      <c r="Q108" s="165"/>
      <c r="R108" s="164"/>
      <c r="S108" s="164"/>
      <c r="T108" s="164"/>
      <c r="U108" s="164"/>
      <c r="V108" s="164"/>
      <c r="W108" s="164"/>
      <c r="X108" s="164"/>
      <c r="Y108" s="164"/>
      <c r="Z108" s="166"/>
      <c r="AA108" s="166"/>
      <c r="AB108" s="166"/>
      <c r="AC108" s="166"/>
      <c r="AD108" s="166"/>
      <c r="AE108" s="166"/>
      <c r="AF108" s="166"/>
      <c r="AG108" s="166" t="s">
        <v>228</v>
      </c>
      <c r="AH108" s="166">
        <v>0</v>
      </c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1">
      <c r="A109" s="156">
        <v>28</v>
      </c>
      <c r="B109" s="157" t="s">
        <v>798</v>
      </c>
      <c r="C109" s="158" t="s">
        <v>799</v>
      </c>
      <c r="D109" s="159" t="s">
        <v>217</v>
      </c>
      <c r="E109" s="160">
        <v>0.72</v>
      </c>
      <c r="F109" s="161"/>
      <c r="G109" s="162">
        <f>ROUND(E109*F109,2)</f>
        <v>0</v>
      </c>
      <c r="H109" s="163">
        <v>0</v>
      </c>
      <c r="I109" s="164">
        <f>ROUND(E109*H109,2)</f>
        <v>0</v>
      </c>
      <c r="J109" s="163">
        <v>40.5</v>
      </c>
      <c r="K109" s="164">
        <f>ROUND(E109*J109,2)</f>
        <v>29.16</v>
      </c>
      <c r="L109" s="164">
        <v>21</v>
      </c>
      <c r="M109" s="164">
        <f>G109*(1+L109/100)</f>
        <v>0</v>
      </c>
      <c r="N109" s="165">
        <v>0</v>
      </c>
      <c r="O109" s="165">
        <f>ROUND(E109*N109,2)</f>
        <v>0</v>
      </c>
      <c r="P109" s="165">
        <v>0.0238</v>
      </c>
      <c r="Q109" s="165">
        <f>ROUND(E109*P109,2)</f>
        <v>0.02</v>
      </c>
      <c r="R109" s="164"/>
      <c r="S109" s="164" t="s">
        <v>196</v>
      </c>
      <c r="T109" s="164" t="s">
        <v>607</v>
      </c>
      <c r="U109" s="164">
        <v>0</v>
      </c>
      <c r="V109" s="164">
        <f>ROUND(E109*U109,2)</f>
        <v>0</v>
      </c>
      <c r="W109" s="164"/>
      <c r="X109" s="164" t="s">
        <v>800</v>
      </c>
      <c r="Y109" s="164" t="s">
        <v>199</v>
      </c>
      <c r="Z109" s="166"/>
      <c r="AA109" s="166"/>
      <c r="AB109" s="166"/>
      <c r="AC109" s="166"/>
      <c r="AD109" s="166"/>
      <c r="AE109" s="166"/>
      <c r="AF109" s="166"/>
      <c r="AG109" s="166" t="s">
        <v>801</v>
      </c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12.4" customHeight="1" outlineLevel="2">
      <c r="A110" s="167"/>
      <c r="B110" s="168"/>
      <c r="C110" s="238" t="s">
        <v>802</v>
      </c>
      <c r="D110" s="238"/>
      <c r="E110" s="238"/>
      <c r="F110" s="238"/>
      <c r="G110" s="238"/>
      <c r="H110" s="164"/>
      <c r="I110" s="164"/>
      <c r="J110" s="164"/>
      <c r="K110" s="164"/>
      <c r="L110" s="164"/>
      <c r="M110" s="164"/>
      <c r="N110" s="165"/>
      <c r="O110" s="165"/>
      <c r="P110" s="165"/>
      <c r="Q110" s="165"/>
      <c r="R110" s="164"/>
      <c r="S110" s="164"/>
      <c r="T110" s="164"/>
      <c r="U110" s="164"/>
      <c r="V110" s="164"/>
      <c r="W110" s="164"/>
      <c r="X110" s="164"/>
      <c r="Y110" s="164"/>
      <c r="Z110" s="166"/>
      <c r="AA110" s="166"/>
      <c r="AB110" s="166"/>
      <c r="AC110" s="166"/>
      <c r="AD110" s="166"/>
      <c r="AE110" s="166"/>
      <c r="AF110" s="166"/>
      <c r="AG110" s="166" t="s">
        <v>202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75" outlineLevel="2">
      <c r="A111" s="167"/>
      <c r="B111" s="168"/>
      <c r="C111" s="185" t="s">
        <v>803</v>
      </c>
      <c r="D111" s="186"/>
      <c r="E111" s="187"/>
      <c r="F111" s="164"/>
      <c r="G111" s="164"/>
      <c r="H111" s="164"/>
      <c r="I111" s="164"/>
      <c r="J111" s="164"/>
      <c r="K111" s="164"/>
      <c r="L111" s="164"/>
      <c r="M111" s="164"/>
      <c r="N111" s="165"/>
      <c r="O111" s="165"/>
      <c r="P111" s="165"/>
      <c r="Q111" s="165"/>
      <c r="R111" s="164"/>
      <c r="S111" s="164"/>
      <c r="T111" s="164"/>
      <c r="U111" s="164"/>
      <c r="V111" s="164"/>
      <c r="W111" s="164"/>
      <c r="X111" s="164"/>
      <c r="Y111" s="164"/>
      <c r="Z111" s="166"/>
      <c r="AA111" s="166"/>
      <c r="AB111" s="166"/>
      <c r="AC111" s="166"/>
      <c r="AD111" s="166"/>
      <c r="AE111" s="166"/>
      <c r="AF111" s="166"/>
      <c r="AG111" s="166" t="s">
        <v>228</v>
      </c>
      <c r="AH111" s="166">
        <v>0</v>
      </c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3">
      <c r="A112" s="167"/>
      <c r="B112" s="168"/>
      <c r="C112" s="185" t="s">
        <v>804</v>
      </c>
      <c r="D112" s="186"/>
      <c r="E112" s="187">
        <v>0.72</v>
      </c>
      <c r="F112" s="164"/>
      <c r="G112" s="164"/>
      <c r="H112" s="164"/>
      <c r="I112" s="164"/>
      <c r="J112" s="164"/>
      <c r="K112" s="164"/>
      <c r="L112" s="164"/>
      <c r="M112" s="164"/>
      <c r="N112" s="165"/>
      <c r="O112" s="165"/>
      <c r="P112" s="165"/>
      <c r="Q112" s="165"/>
      <c r="R112" s="164"/>
      <c r="S112" s="164"/>
      <c r="T112" s="164"/>
      <c r="U112" s="164"/>
      <c r="V112" s="164"/>
      <c r="W112" s="164"/>
      <c r="X112" s="164"/>
      <c r="Y112" s="164"/>
      <c r="Z112" s="166"/>
      <c r="AA112" s="166"/>
      <c r="AB112" s="166"/>
      <c r="AC112" s="166"/>
      <c r="AD112" s="166"/>
      <c r="AE112" s="166"/>
      <c r="AF112" s="166"/>
      <c r="AG112" s="166" t="s">
        <v>228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22.5" outlineLevel="1">
      <c r="A113" s="156">
        <v>29</v>
      </c>
      <c r="B113" s="157" t="s">
        <v>805</v>
      </c>
      <c r="C113" s="158" t="s">
        <v>806</v>
      </c>
      <c r="D113" s="159" t="s">
        <v>275</v>
      </c>
      <c r="E113" s="160">
        <v>2</v>
      </c>
      <c r="F113" s="161"/>
      <c r="G113" s="162">
        <f>ROUND(E113*F113,2)</f>
        <v>0</v>
      </c>
      <c r="H113" s="163">
        <v>2655.42</v>
      </c>
      <c r="I113" s="164">
        <f>ROUND(E113*H113,2)</f>
        <v>5310.84</v>
      </c>
      <c r="J113" s="163">
        <v>0</v>
      </c>
      <c r="K113" s="164">
        <f>ROUND(E113*J113,2)</f>
        <v>0</v>
      </c>
      <c r="L113" s="164">
        <v>21</v>
      </c>
      <c r="M113" s="164">
        <f>G113*(1+L113/100)</f>
        <v>0</v>
      </c>
      <c r="N113" s="165">
        <v>0</v>
      </c>
      <c r="O113" s="165">
        <f>ROUND(E113*N113,2)</f>
        <v>0</v>
      </c>
      <c r="P113" s="165">
        <v>0</v>
      </c>
      <c r="Q113" s="165">
        <f>ROUND(E113*P113,2)</f>
        <v>0</v>
      </c>
      <c r="R113" s="164"/>
      <c r="S113" s="164" t="s">
        <v>209</v>
      </c>
      <c r="T113" s="164" t="s">
        <v>197</v>
      </c>
      <c r="U113" s="164">
        <v>0</v>
      </c>
      <c r="V113" s="164">
        <f>ROUND(E113*U113,2)</f>
        <v>0</v>
      </c>
      <c r="W113" s="164"/>
      <c r="X113" s="164" t="s">
        <v>281</v>
      </c>
      <c r="Y113" s="164" t="s">
        <v>199</v>
      </c>
      <c r="Z113" s="166"/>
      <c r="AA113" s="166"/>
      <c r="AB113" s="166"/>
      <c r="AC113" s="166"/>
      <c r="AD113" s="166"/>
      <c r="AE113" s="166"/>
      <c r="AF113" s="166"/>
      <c r="AG113" s="166" t="s">
        <v>689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12.4" customHeight="1" outlineLevel="2">
      <c r="A114" s="167"/>
      <c r="B114" s="168"/>
      <c r="C114" s="238" t="s">
        <v>690</v>
      </c>
      <c r="D114" s="238"/>
      <c r="E114" s="238"/>
      <c r="F114" s="238"/>
      <c r="G114" s="238"/>
      <c r="H114" s="164"/>
      <c r="I114" s="164"/>
      <c r="J114" s="164"/>
      <c r="K114" s="164"/>
      <c r="L114" s="164"/>
      <c r="M114" s="164"/>
      <c r="N114" s="165"/>
      <c r="O114" s="165"/>
      <c r="P114" s="165"/>
      <c r="Q114" s="165"/>
      <c r="R114" s="164"/>
      <c r="S114" s="164"/>
      <c r="T114" s="164"/>
      <c r="U114" s="164"/>
      <c r="V114" s="164"/>
      <c r="W114" s="164"/>
      <c r="X114" s="164"/>
      <c r="Y114" s="164"/>
      <c r="Z114" s="166"/>
      <c r="AA114" s="166"/>
      <c r="AB114" s="166"/>
      <c r="AC114" s="166"/>
      <c r="AD114" s="166"/>
      <c r="AE114" s="166"/>
      <c r="AF114" s="166"/>
      <c r="AG114" s="166" t="s">
        <v>202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21" customHeight="1" outlineLevel="3">
      <c r="A115" s="167"/>
      <c r="B115" s="168"/>
      <c r="C115" s="232" t="s">
        <v>807</v>
      </c>
      <c r="D115" s="232"/>
      <c r="E115" s="232"/>
      <c r="F115" s="232"/>
      <c r="G115" s="232"/>
      <c r="H115" s="164"/>
      <c r="I115" s="164"/>
      <c r="J115" s="164"/>
      <c r="K115" s="164"/>
      <c r="L115" s="164"/>
      <c r="M115" s="164"/>
      <c r="N115" s="165"/>
      <c r="O115" s="165"/>
      <c r="P115" s="165"/>
      <c r="Q115" s="165"/>
      <c r="R115" s="164"/>
      <c r="S115" s="164"/>
      <c r="T115" s="164"/>
      <c r="U115" s="164"/>
      <c r="V115" s="164"/>
      <c r="W115" s="164"/>
      <c r="X115" s="164"/>
      <c r="Y115" s="164"/>
      <c r="Z115" s="166"/>
      <c r="AA115" s="166"/>
      <c r="AB115" s="166"/>
      <c r="AC115" s="166"/>
      <c r="AD115" s="166"/>
      <c r="AE115" s="166"/>
      <c r="AF115" s="166"/>
      <c r="AG115" s="166" t="s">
        <v>202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9" t="str">
        <f>C115</f>
        <v>Ocelové kombinované trubkové otopné těleso, které je upraveno pro spodní středové připojení s připojovací roztečí 50 mm.</v>
      </c>
      <c r="BB115" s="166"/>
      <c r="BC115" s="166"/>
      <c r="BD115" s="166"/>
      <c r="BE115" s="166"/>
      <c r="BF115" s="166"/>
      <c r="BG115" s="166"/>
      <c r="BH115" s="166"/>
    </row>
    <row r="116" spans="1:60" ht="12.75" outlineLevel="2">
      <c r="A116" s="167"/>
      <c r="B116" s="168"/>
      <c r="C116" s="185" t="s">
        <v>665</v>
      </c>
      <c r="D116" s="186"/>
      <c r="E116" s="187"/>
      <c r="F116" s="164"/>
      <c r="G116" s="164"/>
      <c r="H116" s="164"/>
      <c r="I116" s="164"/>
      <c r="J116" s="164"/>
      <c r="K116" s="164"/>
      <c r="L116" s="164"/>
      <c r="M116" s="164"/>
      <c r="N116" s="165"/>
      <c r="O116" s="165"/>
      <c r="P116" s="165"/>
      <c r="Q116" s="165"/>
      <c r="R116" s="164"/>
      <c r="S116" s="164"/>
      <c r="T116" s="164"/>
      <c r="U116" s="164"/>
      <c r="V116" s="164"/>
      <c r="W116" s="164"/>
      <c r="X116" s="164"/>
      <c r="Y116" s="164"/>
      <c r="Z116" s="166"/>
      <c r="AA116" s="166"/>
      <c r="AB116" s="166"/>
      <c r="AC116" s="166"/>
      <c r="AD116" s="166"/>
      <c r="AE116" s="166"/>
      <c r="AF116" s="166"/>
      <c r="AG116" s="166" t="s">
        <v>228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outlineLevel="3">
      <c r="A117" s="167"/>
      <c r="B117" s="168"/>
      <c r="C117" s="185" t="s">
        <v>666</v>
      </c>
      <c r="D117" s="186"/>
      <c r="E117" s="187">
        <v>2</v>
      </c>
      <c r="F117" s="164"/>
      <c r="G117" s="164"/>
      <c r="H117" s="164"/>
      <c r="I117" s="164"/>
      <c r="J117" s="164"/>
      <c r="K117" s="164"/>
      <c r="L117" s="164"/>
      <c r="M117" s="164"/>
      <c r="N117" s="165"/>
      <c r="O117" s="165"/>
      <c r="P117" s="165"/>
      <c r="Q117" s="165"/>
      <c r="R117" s="164"/>
      <c r="S117" s="164"/>
      <c r="T117" s="164"/>
      <c r="U117" s="164"/>
      <c r="V117" s="164"/>
      <c r="W117" s="164"/>
      <c r="X117" s="164"/>
      <c r="Y117" s="164"/>
      <c r="Z117" s="166"/>
      <c r="AA117" s="166"/>
      <c r="AB117" s="166"/>
      <c r="AC117" s="166"/>
      <c r="AD117" s="166"/>
      <c r="AE117" s="166"/>
      <c r="AF117" s="166"/>
      <c r="AG117" s="166" t="s">
        <v>228</v>
      </c>
      <c r="AH117" s="166">
        <v>0</v>
      </c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45" outlineLevel="1">
      <c r="A118" s="156">
        <v>30</v>
      </c>
      <c r="B118" s="157" t="s">
        <v>808</v>
      </c>
      <c r="C118" s="158" t="s">
        <v>809</v>
      </c>
      <c r="D118" s="159" t="s">
        <v>275</v>
      </c>
      <c r="E118" s="160">
        <v>1</v>
      </c>
      <c r="F118" s="161"/>
      <c r="G118" s="162">
        <f>ROUND(E118*F118,2)</f>
        <v>0</v>
      </c>
      <c r="H118" s="163">
        <v>0</v>
      </c>
      <c r="I118" s="164">
        <f>ROUND(E118*H118,2)</f>
        <v>0</v>
      </c>
      <c r="J118" s="163">
        <v>4990</v>
      </c>
      <c r="K118" s="164">
        <f>ROUND(E118*J118,2)</f>
        <v>4990</v>
      </c>
      <c r="L118" s="164">
        <v>21</v>
      </c>
      <c r="M118" s="164">
        <f>G118*(1+L118/100)</f>
        <v>0</v>
      </c>
      <c r="N118" s="165">
        <v>0.0234</v>
      </c>
      <c r="O118" s="165">
        <f>ROUND(E118*N118,2)</f>
        <v>0.02</v>
      </c>
      <c r="P118" s="165">
        <v>0</v>
      </c>
      <c r="Q118" s="165">
        <f>ROUND(E118*P118,2)</f>
        <v>0</v>
      </c>
      <c r="R118" s="164"/>
      <c r="S118" s="164" t="s">
        <v>613</v>
      </c>
      <c r="T118" s="164" t="s">
        <v>607</v>
      </c>
      <c r="U118" s="164">
        <v>0</v>
      </c>
      <c r="V118" s="164">
        <f>ROUND(E118*U118,2)</f>
        <v>0</v>
      </c>
      <c r="W118" s="164"/>
      <c r="X118" s="164" t="s">
        <v>218</v>
      </c>
      <c r="Y118" s="164" t="s">
        <v>199</v>
      </c>
      <c r="Z118" s="166"/>
      <c r="AA118" s="166"/>
      <c r="AB118" s="166"/>
      <c r="AC118" s="166"/>
      <c r="AD118" s="166"/>
      <c r="AE118" s="166"/>
      <c r="AF118" s="166"/>
      <c r="AG118" s="166" t="s">
        <v>342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12.75" customHeight="1" outlineLevel="2">
      <c r="A119" s="167"/>
      <c r="B119" s="168"/>
      <c r="C119" s="238" t="s">
        <v>810</v>
      </c>
      <c r="D119" s="238"/>
      <c r="E119" s="238"/>
      <c r="F119" s="238"/>
      <c r="G119" s="238"/>
      <c r="H119" s="164"/>
      <c r="I119" s="164"/>
      <c r="J119" s="164"/>
      <c r="K119" s="164"/>
      <c r="L119" s="164"/>
      <c r="M119" s="164"/>
      <c r="N119" s="165"/>
      <c r="O119" s="165"/>
      <c r="P119" s="165"/>
      <c r="Q119" s="165"/>
      <c r="R119" s="164"/>
      <c r="S119" s="164"/>
      <c r="T119" s="164"/>
      <c r="U119" s="164"/>
      <c r="V119" s="164"/>
      <c r="W119" s="164"/>
      <c r="X119" s="164"/>
      <c r="Y119" s="164"/>
      <c r="Z119" s="166"/>
      <c r="AA119" s="166"/>
      <c r="AB119" s="166"/>
      <c r="AC119" s="166"/>
      <c r="AD119" s="166"/>
      <c r="AE119" s="166"/>
      <c r="AF119" s="166"/>
      <c r="AG119" s="166" t="s">
        <v>202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75" customHeight="1" outlineLevel="3">
      <c r="A120" s="167"/>
      <c r="B120" s="168"/>
      <c r="C120" s="232" t="s">
        <v>690</v>
      </c>
      <c r="D120" s="232"/>
      <c r="E120" s="232"/>
      <c r="F120" s="232"/>
      <c r="G120" s="232"/>
      <c r="H120" s="164"/>
      <c r="I120" s="164"/>
      <c r="J120" s="164"/>
      <c r="K120" s="164"/>
      <c r="L120" s="164"/>
      <c r="M120" s="164"/>
      <c r="N120" s="165"/>
      <c r="O120" s="165"/>
      <c r="P120" s="165"/>
      <c r="Q120" s="165"/>
      <c r="R120" s="164"/>
      <c r="S120" s="164"/>
      <c r="T120" s="164"/>
      <c r="U120" s="164"/>
      <c r="V120" s="164"/>
      <c r="W120" s="164"/>
      <c r="X120" s="164"/>
      <c r="Y120" s="164"/>
      <c r="Z120" s="166"/>
      <c r="AA120" s="166"/>
      <c r="AB120" s="166"/>
      <c r="AC120" s="166"/>
      <c r="AD120" s="166"/>
      <c r="AE120" s="166"/>
      <c r="AF120" s="166"/>
      <c r="AG120" s="166" t="s">
        <v>202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12.4" customHeight="1" outlineLevel="3">
      <c r="A121" s="167"/>
      <c r="B121" s="168"/>
      <c r="C121" s="232" t="s">
        <v>811</v>
      </c>
      <c r="D121" s="232"/>
      <c r="E121" s="232"/>
      <c r="F121" s="232"/>
      <c r="G121" s="232"/>
      <c r="H121" s="164"/>
      <c r="I121" s="164"/>
      <c r="J121" s="164"/>
      <c r="K121" s="164"/>
      <c r="L121" s="164"/>
      <c r="M121" s="164"/>
      <c r="N121" s="165"/>
      <c r="O121" s="165"/>
      <c r="P121" s="165"/>
      <c r="Q121" s="165"/>
      <c r="R121" s="164"/>
      <c r="S121" s="164"/>
      <c r="T121" s="164"/>
      <c r="U121" s="164"/>
      <c r="V121" s="164"/>
      <c r="W121" s="164"/>
      <c r="X121" s="164"/>
      <c r="Y121" s="164"/>
      <c r="Z121" s="166"/>
      <c r="AA121" s="166"/>
      <c r="AB121" s="166"/>
      <c r="AC121" s="166"/>
      <c r="AD121" s="166"/>
      <c r="AE121" s="166"/>
      <c r="AF121" s="166"/>
      <c r="AG121" s="166" t="s">
        <v>202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12.75" outlineLevel="2">
      <c r="A122" s="167"/>
      <c r="B122" s="168"/>
      <c r="C122" s="185" t="s">
        <v>812</v>
      </c>
      <c r="D122" s="186"/>
      <c r="E122" s="187"/>
      <c r="F122" s="164"/>
      <c r="G122" s="164"/>
      <c r="H122" s="164"/>
      <c r="I122" s="164"/>
      <c r="J122" s="164"/>
      <c r="K122" s="164"/>
      <c r="L122" s="164"/>
      <c r="M122" s="164"/>
      <c r="N122" s="165"/>
      <c r="O122" s="165"/>
      <c r="P122" s="165"/>
      <c r="Q122" s="165"/>
      <c r="R122" s="164"/>
      <c r="S122" s="164"/>
      <c r="T122" s="164"/>
      <c r="U122" s="164"/>
      <c r="V122" s="164"/>
      <c r="W122" s="164"/>
      <c r="X122" s="164"/>
      <c r="Y122" s="164"/>
      <c r="Z122" s="166"/>
      <c r="AA122" s="166"/>
      <c r="AB122" s="166"/>
      <c r="AC122" s="166"/>
      <c r="AD122" s="166"/>
      <c r="AE122" s="166"/>
      <c r="AF122" s="166"/>
      <c r="AG122" s="166" t="s">
        <v>228</v>
      </c>
      <c r="AH122" s="166">
        <v>0</v>
      </c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75" outlineLevel="3">
      <c r="A123" s="167"/>
      <c r="B123" s="168"/>
      <c r="C123" s="185" t="s">
        <v>74</v>
      </c>
      <c r="D123" s="186"/>
      <c r="E123" s="187">
        <v>1</v>
      </c>
      <c r="F123" s="164"/>
      <c r="G123" s="164"/>
      <c r="H123" s="164"/>
      <c r="I123" s="164"/>
      <c r="J123" s="164"/>
      <c r="K123" s="164"/>
      <c r="L123" s="164"/>
      <c r="M123" s="164"/>
      <c r="N123" s="165"/>
      <c r="O123" s="165"/>
      <c r="P123" s="165"/>
      <c r="Q123" s="165"/>
      <c r="R123" s="164"/>
      <c r="S123" s="164"/>
      <c r="T123" s="164"/>
      <c r="U123" s="164"/>
      <c r="V123" s="164"/>
      <c r="W123" s="164"/>
      <c r="X123" s="164"/>
      <c r="Y123" s="164"/>
      <c r="Z123" s="166"/>
      <c r="AA123" s="166"/>
      <c r="AB123" s="166"/>
      <c r="AC123" s="166"/>
      <c r="AD123" s="166"/>
      <c r="AE123" s="166"/>
      <c r="AF123" s="166"/>
      <c r="AG123" s="166" t="s">
        <v>228</v>
      </c>
      <c r="AH123" s="166">
        <v>0</v>
      </c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45" outlineLevel="1">
      <c r="A124" s="156">
        <v>31</v>
      </c>
      <c r="B124" s="157" t="s">
        <v>813</v>
      </c>
      <c r="C124" s="158" t="s">
        <v>814</v>
      </c>
      <c r="D124" s="159" t="s">
        <v>275</v>
      </c>
      <c r="E124" s="160">
        <v>1</v>
      </c>
      <c r="F124" s="161"/>
      <c r="G124" s="162">
        <f>ROUND(E124*F124,2)</f>
        <v>0</v>
      </c>
      <c r="H124" s="163">
        <v>0</v>
      </c>
      <c r="I124" s="164">
        <f>ROUND(E124*H124,2)</f>
        <v>0</v>
      </c>
      <c r="J124" s="163">
        <v>5660</v>
      </c>
      <c r="K124" s="164">
        <f>ROUND(E124*J124,2)</f>
        <v>5660</v>
      </c>
      <c r="L124" s="164">
        <v>21</v>
      </c>
      <c r="M124" s="164">
        <f>G124*(1+L124/100)</f>
        <v>0</v>
      </c>
      <c r="N124" s="165">
        <v>0.0287</v>
      </c>
      <c r="O124" s="165">
        <f>ROUND(E124*N124,2)</f>
        <v>0.03</v>
      </c>
      <c r="P124" s="165">
        <v>0</v>
      </c>
      <c r="Q124" s="165">
        <f>ROUND(E124*P124,2)</f>
        <v>0</v>
      </c>
      <c r="R124" s="164"/>
      <c r="S124" s="164" t="s">
        <v>613</v>
      </c>
      <c r="T124" s="164" t="s">
        <v>607</v>
      </c>
      <c r="U124" s="164">
        <v>0</v>
      </c>
      <c r="V124" s="164">
        <f>ROUND(E124*U124,2)</f>
        <v>0</v>
      </c>
      <c r="W124" s="164"/>
      <c r="X124" s="164" t="s">
        <v>218</v>
      </c>
      <c r="Y124" s="164" t="s">
        <v>199</v>
      </c>
      <c r="Z124" s="166"/>
      <c r="AA124" s="166"/>
      <c r="AB124" s="166"/>
      <c r="AC124" s="166"/>
      <c r="AD124" s="166"/>
      <c r="AE124" s="166"/>
      <c r="AF124" s="166"/>
      <c r="AG124" s="166" t="s">
        <v>342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12.75" customHeight="1" outlineLevel="2">
      <c r="A125" s="167"/>
      <c r="B125" s="168"/>
      <c r="C125" s="238" t="s">
        <v>815</v>
      </c>
      <c r="D125" s="238"/>
      <c r="E125" s="238"/>
      <c r="F125" s="238"/>
      <c r="G125" s="238"/>
      <c r="H125" s="164"/>
      <c r="I125" s="164"/>
      <c r="J125" s="164"/>
      <c r="K125" s="164"/>
      <c r="L125" s="164"/>
      <c r="M125" s="164"/>
      <c r="N125" s="165"/>
      <c r="O125" s="165"/>
      <c r="P125" s="165"/>
      <c r="Q125" s="165"/>
      <c r="R125" s="164"/>
      <c r="S125" s="164"/>
      <c r="T125" s="164"/>
      <c r="U125" s="164"/>
      <c r="V125" s="164"/>
      <c r="W125" s="164"/>
      <c r="X125" s="164"/>
      <c r="Y125" s="164"/>
      <c r="Z125" s="166"/>
      <c r="AA125" s="166"/>
      <c r="AB125" s="166"/>
      <c r="AC125" s="166"/>
      <c r="AD125" s="166"/>
      <c r="AE125" s="166"/>
      <c r="AF125" s="166"/>
      <c r="AG125" s="166" t="s">
        <v>202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12.75" customHeight="1" outlineLevel="3">
      <c r="A126" s="167"/>
      <c r="B126" s="168"/>
      <c r="C126" s="232" t="s">
        <v>690</v>
      </c>
      <c r="D126" s="232"/>
      <c r="E126" s="232"/>
      <c r="F126" s="232"/>
      <c r="G126" s="232"/>
      <c r="H126" s="164"/>
      <c r="I126" s="164"/>
      <c r="J126" s="164"/>
      <c r="K126" s="164"/>
      <c r="L126" s="164"/>
      <c r="M126" s="164"/>
      <c r="N126" s="165"/>
      <c r="O126" s="165"/>
      <c r="P126" s="165"/>
      <c r="Q126" s="165"/>
      <c r="R126" s="164"/>
      <c r="S126" s="164"/>
      <c r="T126" s="164"/>
      <c r="U126" s="164"/>
      <c r="V126" s="164"/>
      <c r="W126" s="164"/>
      <c r="X126" s="164"/>
      <c r="Y126" s="164"/>
      <c r="Z126" s="166"/>
      <c r="AA126" s="166"/>
      <c r="AB126" s="166"/>
      <c r="AC126" s="166"/>
      <c r="AD126" s="166"/>
      <c r="AE126" s="166"/>
      <c r="AF126" s="166"/>
      <c r="AG126" s="166" t="s">
        <v>202</v>
      </c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12.4" customHeight="1" outlineLevel="3">
      <c r="A127" s="167"/>
      <c r="B127" s="168"/>
      <c r="C127" s="232" t="s">
        <v>816</v>
      </c>
      <c r="D127" s="232"/>
      <c r="E127" s="232"/>
      <c r="F127" s="232"/>
      <c r="G127" s="232"/>
      <c r="H127" s="164"/>
      <c r="I127" s="164"/>
      <c r="J127" s="164"/>
      <c r="K127" s="164"/>
      <c r="L127" s="164"/>
      <c r="M127" s="164"/>
      <c r="N127" s="165"/>
      <c r="O127" s="165"/>
      <c r="P127" s="165"/>
      <c r="Q127" s="165"/>
      <c r="R127" s="164"/>
      <c r="S127" s="164"/>
      <c r="T127" s="164"/>
      <c r="U127" s="164"/>
      <c r="V127" s="164"/>
      <c r="W127" s="164"/>
      <c r="X127" s="164"/>
      <c r="Y127" s="164"/>
      <c r="Z127" s="166"/>
      <c r="AA127" s="166"/>
      <c r="AB127" s="166"/>
      <c r="AC127" s="166"/>
      <c r="AD127" s="166"/>
      <c r="AE127" s="166"/>
      <c r="AF127" s="166"/>
      <c r="AG127" s="166" t="s">
        <v>202</v>
      </c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12.75" outlineLevel="2">
      <c r="A128" s="167"/>
      <c r="B128" s="168"/>
      <c r="C128" s="185" t="s">
        <v>812</v>
      </c>
      <c r="D128" s="186"/>
      <c r="E128" s="187"/>
      <c r="F128" s="164"/>
      <c r="G128" s="164"/>
      <c r="H128" s="164"/>
      <c r="I128" s="164"/>
      <c r="J128" s="164"/>
      <c r="K128" s="164"/>
      <c r="L128" s="164"/>
      <c r="M128" s="164"/>
      <c r="N128" s="165"/>
      <c r="O128" s="165"/>
      <c r="P128" s="165"/>
      <c r="Q128" s="165"/>
      <c r="R128" s="164"/>
      <c r="S128" s="164"/>
      <c r="T128" s="164"/>
      <c r="U128" s="164"/>
      <c r="V128" s="164"/>
      <c r="W128" s="164"/>
      <c r="X128" s="164"/>
      <c r="Y128" s="164"/>
      <c r="Z128" s="166"/>
      <c r="AA128" s="166"/>
      <c r="AB128" s="166"/>
      <c r="AC128" s="166"/>
      <c r="AD128" s="166"/>
      <c r="AE128" s="166"/>
      <c r="AF128" s="166"/>
      <c r="AG128" s="166" t="s">
        <v>228</v>
      </c>
      <c r="AH128" s="166">
        <v>0</v>
      </c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12.75" outlineLevel="3">
      <c r="A129" s="167"/>
      <c r="B129" s="168"/>
      <c r="C129" s="185" t="s">
        <v>74</v>
      </c>
      <c r="D129" s="186"/>
      <c r="E129" s="187">
        <v>1</v>
      </c>
      <c r="F129" s="164"/>
      <c r="G129" s="164"/>
      <c r="H129" s="164"/>
      <c r="I129" s="164"/>
      <c r="J129" s="164"/>
      <c r="K129" s="164"/>
      <c r="L129" s="164"/>
      <c r="M129" s="164"/>
      <c r="N129" s="165"/>
      <c r="O129" s="165"/>
      <c r="P129" s="165"/>
      <c r="Q129" s="165"/>
      <c r="R129" s="164"/>
      <c r="S129" s="164"/>
      <c r="T129" s="164"/>
      <c r="U129" s="164"/>
      <c r="V129" s="164"/>
      <c r="W129" s="164"/>
      <c r="X129" s="164"/>
      <c r="Y129" s="164"/>
      <c r="Z129" s="166"/>
      <c r="AA129" s="166"/>
      <c r="AB129" s="166"/>
      <c r="AC129" s="166"/>
      <c r="AD129" s="166"/>
      <c r="AE129" s="166"/>
      <c r="AF129" s="166"/>
      <c r="AG129" s="166" t="s">
        <v>228</v>
      </c>
      <c r="AH129" s="166">
        <v>0</v>
      </c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22.5" outlineLevel="1">
      <c r="A130" s="156">
        <v>32</v>
      </c>
      <c r="B130" s="157" t="s">
        <v>817</v>
      </c>
      <c r="C130" s="158" t="s">
        <v>818</v>
      </c>
      <c r="D130" s="159" t="s">
        <v>275</v>
      </c>
      <c r="E130" s="160">
        <v>3</v>
      </c>
      <c r="F130" s="161"/>
      <c r="G130" s="162">
        <f>ROUND(E130*F130,2)</f>
        <v>0</v>
      </c>
      <c r="H130" s="163">
        <v>0</v>
      </c>
      <c r="I130" s="164">
        <f>ROUND(E130*H130,2)</f>
        <v>0</v>
      </c>
      <c r="J130" s="163">
        <v>151</v>
      </c>
      <c r="K130" s="164">
        <f>ROUND(E130*J130,2)</f>
        <v>453</v>
      </c>
      <c r="L130" s="164">
        <v>21</v>
      </c>
      <c r="M130" s="164">
        <f>G130*(1+L130/100)</f>
        <v>0</v>
      </c>
      <c r="N130" s="165">
        <v>8E-05</v>
      </c>
      <c r="O130" s="165">
        <f>ROUND(E130*N130,2)</f>
        <v>0</v>
      </c>
      <c r="P130" s="165">
        <v>0.02493</v>
      </c>
      <c r="Q130" s="165">
        <f>ROUND(E130*P130,2)</f>
        <v>0.07</v>
      </c>
      <c r="R130" s="164"/>
      <c r="S130" s="164" t="s">
        <v>196</v>
      </c>
      <c r="T130" s="164" t="s">
        <v>607</v>
      </c>
      <c r="U130" s="164">
        <v>0.268</v>
      </c>
      <c r="V130" s="164">
        <f>ROUND(E130*U130,2)</f>
        <v>0.8</v>
      </c>
      <c r="W130" s="164"/>
      <c r="X130" s="164" t="s">
        <v>218</v>
      </c>
      <c r="Y130" s="164" t="s">
        <v>199</v>
      </c>
      <c r="Z130" s="166"/>
      <c r="AA130" s="166"/>
      <c r="AB130" s="166"/>
      <c r="AC130" s="166"/>
      <c r="AD130" s="166"/>
      <c r="AE130" s="166"/>
      <c r="AF130" s="166"/>
      <c r="AG130" s="166" t="s">
        <v>342</v>
      </c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12.4" customHeight="1" outlineLevel="2">
      <c r="A131" s="167"/>
      <c r="B131" s="168"/>
      <c r="C131" s="238" t="s">
        <v>819</v>
      </c>
      <c r="D131" s="238"/>
      <c r="E131" s="238"/>
      <c r="F131" s="238"/>
      <c r="G131" s="238"/>
      <c r="H131" s="164"/>
      <c r="I131" s="164"/>
      <c r="J131" s="164"/>
      <c r="K131" s="164"/>
      <c r="L131" s="164"/>
      <c r="M131" s="164"/>
      <c r="N131" s="165"/>
      <c r="O131" s="165"/>
      <c r="P131" s="165"/>
      <c r="Q131" s="165"/>
      <c r="R131" s="164"/>
      <c r="S131" s="164"/>
      <c r="T131" s="164"/>
      <c r="U131" s="164"/>
      <c r="V131" s="164"/>
      <c r="W131" s="164"/>
      <c r="X131" s="164"/>
      <c r="Y131" s="164"/>
      <c r="Z131" s="166"/>
      <c r="AA131" s="166"/>
      <c r="AB131" s="166"/>
      <c r="AC131" s="166"/>
      <c r="AD131" s="166"/>
      <c r="AE131" s="166"/>
      <c r="AF131" s="166"/>
      <c r="AG131" s="166" t="s">
        <v>202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2">
      <c r="A132" s="167"/>
      <c r="B132" s="168"/>
      <c r="C132" s="185" t="s">
        <v>697</v>
      </c>
      <c r="D132" s="186"/>
      <c r="E132" s="187"/>
      <c r="F132" s="164"/>
      <c r="G132" s="164"/>
      <c r="H132" s="164"/>
      <c r="I132" s="164"/>
      <c r="J132" s="164"/>
      <c r="K132" s="164"/>
      <c r="L132" s="164"/>
      <c r="M132" s="164"/>
      <c r="N132" s="165"/>
      <c r="O132" s="165"/>
      <c r="P132" s="165"/>
      <c r="Q132" s="165"/>
      <c r="R132" s="164"/>
      <c r="S132" s="164"/>
      <c r="T132" s="164"/>
      <c r="U132" s="164"/>
      <c r="V132" s="164"/>
      <c r="W132" s="164"/>
      <c r="X132" s="164"/>
      <c r="Y132" s="164"/>
      <c r="Z132" s="166"/>
      <c r="AA132" s="166"/>
      <c r="AB132" s="166"/>
      <c r="AC132" s="166"/>
      <c r="AD132" s="166"/>
      <c r="AE132" s="166"/>
      <c r="AF132" s="166"/>
      <c r="AG132" s="166" t="s">
        <v>228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12.75" outlineLevel="3">
      <c r="A133" s="167"/>
      <c r="B133" s="168"/>
      <c r="C133" s="185" t="s">
        <v>76</v>
      </c>
      <c r="D133" s="186"/>
      <c r="E133" s="187">
        <v>3</v>
      </c>
      <c r="F133" s="164"/>
      <c r="G133" s="164"/>
      <c r="H133" s="164"/>
      <c r="I133" s="164"/>
      <c r="J133" s="164"/>
      <c r="K133" s="164"/>
      <c r="L133" s="164"/>
      <c r="M133" s="164"/>
      <c r="N133" s="165"/>
      <c r="O133" s="165"/>
      <c r="P133" s="165"/>
      <c r="Q133" s="165"/>
      <c r="R133" s="164"/>
      <c r="S133" s="164"/>
      <c r="T133" s="164"/>
      <c r="U133" s="164"/>
      <c r="V133" s="164"/>
      <c r="W133" s="164"/>
      <c r="X133" s="164"/>
      <c r="Y133" s="164"/>
      <c r="Z133" s="166"/>
      <c r="AA133" s="166"/>
      <c r="AB133" s="166"/>
      <c r="AC133" s="166"/>
      <c r="AD133" s="166"/>
      <c r="AE133" s="166"/>
      <c r="AF133" s="166"/>
      <c r="AG133" s="166" t="s">
        <v>228</v>
      </c>
      <c r="AH133" s="166">
        <v>0</v>
      </c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ht="22.5" outlineLevel="1">
      <c r="A134" s="156">
        <v>33</v>
      </c>
      <c r="B134" s="157" t="s">
        <v>820</v>
      </c>
      <c r="C134" s="158" t="s">
        <v>821</v>
      </c>
      <c r="D134" s="159" t="s">
        <v>275</v>
      </c>
      <c r="E134" s="160">
        <v>2</v>
      </c>
      <c r="F134" s="161"/>
      <c r="G134" s="162">
        <f>ROUND(E134*F134,2)</f>
        <v>0</v>
      </c>
      <c r="H134" s="163">
        <v>0</v>
      </c>
      <c r="I134" s="164">
        <f>ROUND(E134*H134,2)</f>
        <v>0</v>
      </c>
      <c r="J134" s="163">
        <v>321</v>
      </c>
      <c r="K134" s="164">
        <f>ROUND(E134*J134,2)</f>
        <v>642</v>
      </c>
      <c r="L134" s="164">
        <v>21</v>
      </c>
      <c r="M134" s="164">
        <f>G134*(1+L134/100)</f>
        <v>0</v>
      </c>
      <c r="N134" s="165">
        <v>0</v>
      </c>
      <c r="O134" s="165">
        <f>ROUND(E134*N134,2)</f>
        <v>0</v>
      </c>
      <c r="P134" s="165">
        <v>0</v>
      </c>
      <c r="Q134" s="165">
        <f>ROUND(E134*P134,2)</f>
        <v>0</v>
      </c>
      <c r="R134" s="164"/>
      <c r="S134" s="164" t="s">
        <v>613</v>
      </c>
      <c r="T134" s="164" t="s">
        <v>607</v>
      </c>
      <c r="U134" s="164">
        <v>0</v>
      </c>
      <c r="V134" s="164">
        <f>ROUND(E134*U134,2)</f>
        <v>0</v>
      </c>
      <c r="W134" s="164"/>
      <c r="X134" s="164" t="s">
        <v>218</v>
      </c>
      <c r="Y134" s="164" t="s">
        <v>199</v>
      </c>
      <c r="Z134" s="166"/>
      <c r="AA134" s="166"/>
      <c r="AB134" s="166"/>
      <c r="AC134" s="166"/>
      <c r="AD134" s="166"/>
      <c r="AE134" s="166"/>
      <c r="AF134" s="166"/>
      <c r="AG134" s="166" t="s">
        <v>342</v>
      </c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12.4" customHeight="1" outlineLevel="2">
      <c r="A135" s="167"/>
      <c r="B135" s="168"/>
      <c r="C135" s="238" t="s">
        <v>822</v>
      </c>
      <c r="D135" s="238"/>
      <c r="E135" s="238"/>
      <c r="F135" s="238"/>
      <c r="G135" s="238"/>
      <c r="H135" s="164"/>
      <c r="I135" s="164"/>
      <c r="J135" s="164"/>
      <c r="K135" s="164"/>
      <c r="L135" s="164"/>
      <c r="M135" s="164"/>
      <c r="N135" s="165"/>
      <c r="O135" s="165"/>
      <c r="P135" s="165"/>
      <c r="Q135" s="165"/>
      <c r="R135" s="164"/>
      <c r="S135" s="164"/>
      <c r="T135" s="164"/>
      <c r="U135" s="164"/>
      <c r="V135" s="164"/>
      <c r="W135" s="164"/>
      <c r="X135" s="164"/>
      <c r="Y135" s="164"/>
      <c r="Z135" s="166"/>
      <c r="AA135" s="166"/>
      <c r="AB135" s="166"/>
      <c r="AC135" s="166"/>
      <c r="AD135" s="166"/>
      <c r="AE135" s="166"/>
      <c r="AF135" s="166"/>
      <c r="AG135" s="166" t="s">
        <v>202</v>
      </c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ht="12.75" outlineLevel="1">
      <c r="A136" s="156">
        <v>34</v>
      </c>
      <c r="B136" s="157" t="s">
        <v>823</v>
      </c>
      <c r="C136" s="158" t="s">
        <v>824</v>
      </c>
      <c r="D136" s="159" t="s">
        <v>275</v>
      </c>
      <c r="E136" s="160">
        <v>21</v>
      </c>
      <c r="F136" s="161"/>
      <c r="G136" s="162">
        <f>ROUND(E136*F136,2)</f>
        <v>0</v>
      </c>
      <c r="H136" s="163">
        <v>0</v>
      </c>
      <c r="I136" s="164">
        <f>ROUND(E136*H136,2)</f>
        <v>0</v>
      </c>
      <c r="J136" s="163">
        <v>30.6</v>
      </c>
      <c r="K136" s="164">
        <f>ROUND(E136*J136,2)</f>
        <v>642.6</v>
      </c>
      <c r="L136" s="164">
        <v>21</v>
      </c>
      <c r="M136" s="164">
        <f>G136*(1+L136/100)</f>
        <v>0</v>
      </c>
      <c r="N136" s="165">
        <v>0</v>
      </c>
      <c r="O136" s="165">
        <f>ROUND(E136*N136,2)</f>
        <v>0</v>
      </c>
      <c r="P136" s="165">
        <v>0</v>
      </c>
      <c r="Q136" s="165">
        <f>ROUND(E136*P136,2)</f>
        <v>0</v>
      </c>
      <c r="R136" s="164"/>
      <c r="S136" s="164" t="s">
        <v>196</v>
      </c>
      <c r="T136" s="164" t="s">
        <v>607</v>
      </c>
      <c r="U136" s="164">
        <v>0.062</v>
      </c>
      <c r="V136" s="164">
        <f>ROUND(E136*U136,2)</f>
        <v>1.3</v>
      </c>
      <c r="W136" s="164"/>
      <c r="X136" s="164" t="s">
        <v>218</v>
      </c>
      <c r="Y136" s="164" t="s">
        <v>199</v>
      </c>
      <c r="Z136" s="166"/>
      <c r="AA136" s="166"/>
      <c r="AB136" s="166"/>
      <c r="AC136" s="166"/>
      <c r="AD136" s="166"/>
      <c r="AE136" s="166"/>
      <c r="AF136" s="166"/>
      <c r="AG136" s="166" t="s">
        <v>342</v>
      </c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12.4" customHeight="1" outlineLevel="2">
      <c r="A137" s="167"/>
      <c r="B137" s="168"/>
      <c r="C137" s="238" t="s">
        <v>825</v>
      </c>
      <c r="D137" s="238"/>
      <c r="E137" s="238"/>
      <c r="F137" s="238"/>
      <c r="G137" s="238"/>
      <c r="H137" s="164"/>
      <c r="I137" s="164"/>
      <c r="J137" s="164"/>
      <c r="K137" s="164"/>
      <c r="L137" s="164"/>
      <c r="M137" s="164"/>
      <c r="N137" s="165"/>
      <c r="O137" s="165"/>
      <c r="P137" s="165"/>
      <c r="Q137" s="165"/>
      <c r="R137" s="164"/>
      <c r="S137" s="164"/>
      <c r="T137" s="164"/>
      <c r="U137" s="164"/>
      <c r="V137" s="164"/>
      <c r="W137" s="164"/>
      <c r="X137" s="164"/>
      <c r="Y137" s="164"/>
      <c r="Z137" s="166"/>
      <c r="AA137" s="166"/>
      <c r="AB137" s="166"/>
      <c r="AC137" s="166"/>
      <c r="AD137" s="166"/>
      <c r="AE137" s="166"/>
      <c r="AF137" s="166"/>
      <c r="AG137" s="166" t="s">
        <v>202</v>
      </c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ht="33.75" outlineLevel="1">
      <c r="A138" s="156">
        <v>35</v>
      </c>
      <c r="B138" s="157" t="s">
        <v>826</v>
      </c>
      <c r="C138" s="158" t="s">
        <v>827</v>
      </c>
      <c r="D138" s="159" t="s">
        <v>217</v>
      </c>
      <c r="E138" s="160">
        <v>202.39</v>
      </c>
      <c r="F138" s="161"/>
      <c r="G138" s="162">
        <f>ROUND(E138*F138,2)</f>
        <v>0</v>
      </c>
      <c r="H138" s="163">
        <v>0</v>
      </c>
      <c r="I138" s="164">
        <f>ROUND(E138*H138,2)</f>
        <v>0</v>
      </c>
      <c r="J138" s="163">
        <v>15.3</v>
      </c>
      <c r="K138" s="164">
        <f>ROUND(E138*J138,2)</f>
        <v>3096.57</v>
      </c>
      <c r="L138" s="164">
        <v>21</v>
      </c>
      <c r="M138" s="164">
        <f>G138*(1+L138/100)</f>
        <v>0</v>
      </c>
      <c r="N138" s="165">
        <v>0</v>
      </c>
      <c r="O138" s="165">
        <f>ROUND(E138*N138,2)</f>
        <v>0</v>
      </c>
      <c r="P138" s="165">
        <v>0</v>
      </c>
      <c r="Q138" s="165">
        <f>ROUND(E138*P138,2)</f>
        <v>0</v>
      </c>
      <c r="R138" s="164"/>
      <c r="S138" s="164" t="s">
        <v>196</v>
      </c>
      <c r="T138" s="164" t="s">
        <v>607</v>
      </c>
      <c r="U138" s="164">
        <v>0.031</v>
      </c>
      <c r="V138" s="164">
        <f>ROUND(E138*U138,2)</f>
        <v>6.27</v>
      </c>
      <c r="W138" s="164"/>
      <c r="X138" s="164" t="s">
        <v>218</v>
      </c>
      <c r="Y138" s="164" t="s">
        <v>199</v>
      </c>
      <c r="Z138" s="166"/>
      <c r="AA138" s="166"/>
      <c r="AB138" s="166"/>
      <c r="AC138" s="166"/>
      <c r="AD138" s="166"/>
      <c r="AE138" s="166"/>
      <c r="AF138" s="166"/>
      <c r="AG138" s="166" t="s">
        <v>342</v>
      </c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ht="12.4" customHeight="1" outlineLevel="2">
      <c r="A139" s="167"/>
      <c r="B139" s="168"/>
      <c r="C139" s="238" t="s">
        <v>828</v>
      </c>
      <c r="D139" s="238"/>
      <c r="E139" s="238"/>
      <c r="F139" s="238"/>
      <c r="G139" s="238"/>
      <c r="H139" s="164"/>
      <c r="I139" s="164"/>
      <c r="J139" s="164"/>
      <c r="K139" s="164"/>
      <c r="L139" s="164"/>
      <c r="M139" s="164"/>
      <c r="N139" s="165"/>
      <c r="O139" s="165"/>
      <c r="P139" s="165"/>
      <c r="Q139" s="165"/>
      <c r="R139" s="164"/>
      <c r="S139" s="164"/>
      <c r="T139" s="164"/>
      <c r="U139" s="164"/>
      <c r="V139" s="164"/>
      <c r="W139" s="164"/>
      <c r="X139" s="164"/>
      <c r="Y139" s="164"/>
      <c r="Z139" s="166"/>
      <c r="AA139" s="166"/>
      <c r="AB139" s="166"/>
      <c r="AC139" s="166"/>
      <c r="AD139" s="166"/>
      <c r="AE139" s="166"/>
      <c r="AF139" s="166"/>
      <c r="AG139" s="166" t="s">
        <v>202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ht="12.75" outlineLevel="2">
      <c r="A140" s="167"/>
      <c r="B140" s="168"/>
      <c r="C140" s="185" t="s">
        <v>829</v>
      </c>
      <c r="D140" s="186"/>
      <c r="E140" s="187"/>
      <c r="F140" s="164"/>
      <c r="G140" s="164"/>
      <c r="H140" s="164"/>
      <c r="I140" s="164"/>
      <c r="J140" s="164"/>
      <c r="K140" s="164"/>
      <c r="L140" s="164"/>
      <c r="M140" s="164"/>
      <c r="N140" s="165"/>
      <c r="O140" s="165"/>
      <c r="P140" s="165"/>
      <c r="Q140" s="165"/>
      <c r="R140" s="164"/>
      <c r="S140" s="164"/>
      <c r="T140" s="164"/>
      <c r="U140" s="164"/>
      <c r="V140" s="164"/>
      <c r="W140" s="164"/>
      <c r="X140" s="164"/>
      <c r="Y140" s="164"/>
      <c r="Z140" s="166"/>
      <c r="AA140" s="166"/>
      <c r="AB140" s="166"/>
      <c r="AC140" s="166"/>
      <c r="AD140" s="166"/>
      <c r="AE140" s="166"/>
      <c r="AF140" s="166"/>
      <c r="AG140" s="166" t="s">
        <v>228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ht="12.75" outlineLevel="3">
      <c r="A141" s="167"/>
      <c r="B141" s="168"/>
      <c r="C141" s="185" t="s">
        <v>830</v>
      </c>
      <c r="D141" s="186"/>
      <c r="E141" s="187">
        <v>202.39</v>
      </c>
      <c r="F141" s="164"/>
      <c r="G141" s="164"/>
      <c r="H141" s="164"/>
      <c r="I141" s="164"/>
      <c r="J141" s="164"/>
      <c r="K141" s="164"/>
      <c r="L141" s="164"/>
      <c r="M141" s="164"/>
      <c r="N141" s="165"/>
      <c r="O141" s="165"/>
      <c r="P141" s="165"/>
      <c r="Q141" s="165"/>
      <c r="R141" s="164"/>
      <c r="S141" s="164"/>
      <c r="T141" s="164"/>
      <c r="U141" s="164"/>
      <c r="V141" s="164"/>
      <c r="W141" s="164"/>
      <c r="X141" s="164"/>
      <c r="Y141" s="164"/>
      <c r="Z141" s="166"/>
      <c r="AA141" s="166"/>
      <c r="AB141" s="166"/>
      <c r="AC141" s="166"/>
      <c r="AD141" s="166"/>
      <c r="AE141" s="166"/>
      <c r="AF141" s="166"/>
      <c r="AG141" s="166" t="s">
        <v>228</v>
      </c>
      <c r="AH141" s="166">
        <v>0</v>
      </c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ht="22.5" outlineLevel="1">
      <c r="A142" s="156">
        <v>36</v>
      </c>
      <c r="B142" s="157" t="s">
        <v>831</v>
      </c>
      <c r="C142" s="158" t="s">
        <v>832</v>
      </c>
      <c r="D142" s="159" t="s">
        <v>275</v>
      </c>
      <c r="E142" s="160">
        <v>4</v>
      </c>
      <c r="F142" s="161"/>
      <c r="G142" s="162">
        <f>ROUND(E142*F142,2)</f>
        <v>0</v>
      </c>
      <c r="H142" s="163">
        <v>0</v>
      </c>
      <c r="I142" s="164">
        <f>ROUND(E142*H142,2)</f>
        <v>0</v>
      </c>
      <c r="J142" s="163">
        <v>15.1</v>
      </c>
      <c r="K142" s="164">
        <f>ROUND(E142*J142,2)</f>
        <v>60.4</v>
      </c>
      <c r="L142" s="164">
        <v>21</v>
      </c>
      <c r="M142" s="164">
        <f>G142*(1+L142/100)</f>
        <v>0</v>
      </c>
      <c r="N142" s="165">
        <v>1E-05</v>
      </c>
      <c r="O142" s="165">
        <f>ROUND(E142*N142,2)</f>
        <v>0</v>
      </c>
      <c r="P142" s="165">
        <v>0.00075</v>
      </c>
      <c r="Q142" s="165">
        <f>ROUND(E142*P142,2)</f>
        <v>0</v>
      </c>
      <c r="R142" s="164"/>
      <c r="S142" s="164" t="s">
        <v>196</v>
      </c>
      <c r="T142" s="164" t="s">
        <v>607</v>
      </c>
      <c r="U142" s="164">
        <v>0.029</v>
      </c>
      <c r="V142" s="164">
        <f>ROUND(E142*U142,2)</f>
        <v>0.12</v>
      </c>
      <c r="W142" s="164"/>
      <c r="X142" s="164" t="s">
        <v>218</v>
      </c>
      <c r="Y142" s="164" t="s">
        <v>199</v>
      </c>
      <c r="Z142" s="166"/>
      <c r="AA142" s="166"/>
      <c r="AB142" s="166"/>
      <c r="AC142" s="166"/>
      <c r="AD142" s="166"/>
      <c r="AE142" s="166"/>
      <c r="AF142" s="166"/>
      <c r="AG142" s="166" t="s">
        <v>342</v>
      </c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ht="12.4" customHeight="1" outlineLevel="2">
      <c r="A143" s="167"/>
      <c r="B143" s="168"/>
      <c r="C143" s="238" t="s">
        <v>833</v>
      </c>
      <c r="D143" s="238"/>
      <c r="E143" s="238"/>
      <c r="F143" s="238"/>
      <c r="G143" s="238"/>
      <c r="H143" s="164"/>
      <c r="I143" s="164"/>
      <c r="J143" s="164"/>
      <c r="K143" s="164"/>
      <c r="L143" s="164"/>
      <c r="M143" s="164"/>
      <c r="N143" s="165"/>
      <c r="O143" s="165"/>
      <c r="P143" s="165"/>
      <c r="Q143" s="165"/>
      <c r="R143" s="164"/>
      <c r="S143" s="164"/>
      <c r="T143" s="164"/>
      <c r="U143" s="164"/>
      <c r="V143" s="164"/>
      <c r="W143" s="164"/>
      <c r="X143" s="164"/>
      <c r="Y143" s="164"/>
      <c r="Z143" s="166"/>
      <c r="AA143" s="166"/>
      <c r="AB143" s="166"/>
      <c r="AC143" s="166"/>
      <c r="AD143" s="166"/>
      <c r="AE143" s="166"/>
      <c r="AF143" s="166"/>
      <c r="AG143" s="166" t="s">
        <v>202</v>
      </c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ht="12.75" outlineLevel="2">
      <c r="A144" s="167"/>
      <c r="B144" s="168"/>
      <c r="C144" s="185" t="s">
        <v>834</v>
      </c>
      <c r="D144" s="186"/>
      <c r="E144" s="187"/>
      <c r="F144" s="164"/>
      <c r="G144" s="164"/>
      <c r="H144" s="164"/>
      <c r="I144" s="164"/>
      <c r="J144" s="164"/>
      <c r="K144" s="164"/>
      <c r="L144" s="164"/>
      <c r="M144" s="164"/>
      <c r="N144" s="165"/>
      <c r="O144" s="165"/>
      <c r="P144" s="165"/>
      <c r="Q144" s="165"/>
      <c r="R144" s="164"/>
      <c r="S144" s="164"/>
      <c r="T144" s="164"/>
      <c r="U144" s="164"/>
      <c r="V144" s="164"/>
      <c r="W144" s="164"/>
      <c r="X144" s="164"/>
      <c r="Y144" s="164"/>
      <c r="Z144" s="166"/>
      <c r="AA144" s="166"/>
      <c r="AB144" s="166"/>
      <c r="AC144" s="166"/>
      <c r="AD144" s="166"/>
      <c r="AE144" s="166"/>
      <c r="AF144" s="166"/>
      <c r="AG144" s="166" t="s">
        <v>228</v>
      </c>
      <c r="AH144" s="166">
        <v>0</v>
      </c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12.75" outlineLevel="3">
      <c r="A145" s="167"/>
      <c r="B145" s="168"/>
      <c r="C145" s="185" t="s">
        <v>779</v>
      </c>
      <c r="D145" s="186"/>
      <c r="E145" s="187">
        <v>4</v>
      </c>
      <c r="F145" s="164"/>
      <c r="G145" s="164"/>
      <c r="H145" s="164"/>
      <c r="I145" s="164"/>
      <c r="J145" s="164"/>
      <c r="K145" s="164"/>
      <c r="L145" s="164"/>
      <c r="M145" s="164"/>
      <c r="N145" s="165"/>
      <c r="O145" s="165"/>
      <c r="P145" s="165"/>
      <c r="Q145" s="165"/>
      <c r="R145" s="164"/>
      <c r="S145" s="164"/>
      <c r="T145" s="164"/>
      <c r="U145" s="164"/>
      <c r="V145" s="164"/>
      <c r="W145" s="164"/>
      <c r="X145" s="164"/>
      <c r="Y145" s="164"/>
      <c r="Z145" s="166"/>
      <c r="AA145" s="166"/>
      <c r="AB145" s="166"/>
      <c r="AC145" s="166"/>
      <c r="AD145" s="166"/>
      <c r="AE145" s="166"/>
      <c r="AF145" s="166"/>
      <c r="AG145" s="166" t="s">
        <v>228</v>
      </c>
      <c r="AH145" s="166">
        <v>0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ht="22.5" outlineLevel="1">
      <c r="A146" s="156">
        <v>37</v>
      </c>
      <c r="B146" s="157" t="s">
        <v>835</v>
      </c>
      <c r="C146" s="158" t="s">
        <v>836</v>
      </c>
      <c r="D146" s="159" t="s">
        <v>217</v>
      </c>
      <c r="E146" s="160">
        <v>202.39</v>
      </c>
      <c r="F146" s="161"/>
      <c r="G146" s="162">
        <f>ROUND(E146*F146,2)</f>
        <v>0</v>
      </c>
      <c r="H146" s="163">
        <v>0</v>
      </c>
      <c r="I146" s="164">
        <f>ROUND(E146*H146,2)</f>
        <v>0</v>
      </c>
      <c r="J146" s="163">
        <v>25.7</v>
      </c>
      <c r="K146" s="164">
        <f>ROUND(E146*J146,2)</f>
        <v>5201.42</v>
      </c>
      <c r="L146" s="164">
        <v>21</v>
      </c>
      <c r="M146" s="164">
        <f>G146*(1+L146/100)</f>
        <v>0</v>
      </c>
      <c r="N146" s="165">
        <v>0</v>
      </c>
      <c r="O146" s="165">
        <f>ROUND(E146*N146,2)</f>
        <v>0</v>
      </c>
      <c r="P146" s="165">
        <v>0</v>
      </c>
      <c r="Q146" s="165">
        <f>ROUND(E146*P146,2)</f>
        <v>0</v>
      </c>
      <c r="R146" s="164"/>
      <c r="S146" s="164" t="s">
        <v>196</v>
      </c>
      <c r="T146" s="164" t="s">
        <v>607</v>
      </c>
      <c r="U146" s="164">
        <v>0.052000000000000005</v>
      </c>
      <c r="V146" s="164">
        <f>ROUND(E146*U146,2)</f>
        <v>10.52</v>
      </c>
      <c r="W146" s="164"/>
      <c r="X146" s="164" t="s">
        <v>218</v>
      </c>
      <c r="Y146" s="164" t="s">
        <v>199</v>
      </c>
      <c r="Z146" s="166"/>
      <c r="AA146" s="166"/>
      <c r="AB146" s="166"/>
      <c r="AC146" s="166"/>
      <c r="AD146" s="166"/>
      <c r="AE146" s="166"/>
      <c r="AF146" s="166"/>
      <c r="AG146" s="166" t="s">
        <v>342</v>
      </c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ht="12.4" customHeight="1" outlineLevel="2">
      <c r="A147" s="167"/>
      <c r="B147" s="168"/>
      <c r="C147" s="238" t="s">
        <v>837</v>
      </c>
      <c r="D147" s="238"/>
      <c r="E147" s="238"/>
      <c r="F147" s="238"/>
      <c r="G147" s="238"/>
      <c r="H147" s="164"/>
      <c r="I147" s="164"/>
      <c r="J147" s="164"/>
      <c r="K147" s="164"/>
      <c r="L147" s="164"/>
      <c r="M147" s="164"/>
      <c r="N147" s="165"/>
      <c r="O147" s="165"/>
      <c r="P147" s="165"/>
      <c r="Q147" s="165"/>
      <c r="R147" s="164"/>
      <c r="S147" s="164"/>
      <c r="T147" s="164"/>
      <c r="U147" s="164"/>
      <c r="V147" s="164"/>
      <c r="W147" s="164"/>
      <c r="X147" s="164"/>
      <c r="Y147" s="164"/>
      <c r="Z147" s="166"/>
      <c r="AA147" s="166"/>
      <c r="AB147" s="166"/>
      <c r="AC147" s="166"/>
      <c r="AD147" s="166"/>
      <c r="AE147" s="166"/>
      <c r="AF147" s="166"/>
      <c r="AG147" s="166" t="s">
        <v>202</v>
      </c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ht="22.5" outlineLevel="2">
      <c r="A148" s="167"/>
      <c r="B148" s="168"/>
      <c r="C148" s="185" t="s">
        <v>838</v>
      </c>
      <c r="D148" s="186"/>
      <c r="E148" s="187"/>
      <c r="F148" s="164"/>
      <c r="G148" s="164"/>
      <c r="H148" s="164"/>
      <c r="I148" s="164"/>
      <c r="J148" s="164"/>
      <c r="K148" s="164"/>
      <c r="L148" s="164"/>
      <c r="M148" s="164"/>
      <c r="N148" s="165"/>
      <c r="O148" s="165"/>
      <c r="P148" s="165"/>
      <c r="Q148" s="165"/>
      <c r="R148" s="164"/>
      <c r="S148" s="164"/>
      <c r="T148" s="164"/>
      <c r="U148" s="164"/>
      <c r="V148" s="164"/>
      <c r="W148" s="164"/>
      <c r="X148" s="164"/>
      <c r="Y148" s="164"/>
      <c r="Z148" s="166"/>
      <c r="AA148" s="166"/>
      <c r="AB148" s="166"/>
      <c r="AC148" s="166"/>
      <c r="AD148" s="166"/>
      <c r="AE148" s="166"/>
      <c r="AF148" s="166"/>
      <c r="AG148" s="166" t="s">
        <v>228</v>
      </c>
      <c r="AH148" s="166">
        <v>0</v>
      </c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ht="12.75" outlineLevel="3">
      <c r="A149" s="167"/>
      <c r="B149" s="168"/>
      <c r="C149" s="185" t="s">
        <v>830</v>
      </c>
      <c r="D149" s="186"/>
      <c r="E149" s="187">
        <v>202.39</v>
      </c>
      <c r="F149" s="164"/>
      <c r="G149" s="164"/>
      <c r="H149" s="164"/>
      <c r="I149" s="164"/>
      <c r="J149" s="164"/>
      <c r="K149" s="164"/>
      <c r="L149" s="164"/>
      <c r="M149" s="164"/>
      <c r="N149" s="165"/>
      <c r="O149" s="165"/>
      <c r="P149" s="165"/>
      <c r="Q149" s="165"/>
      <c r="R149" s="164"/>
      <c r="S149" s="164"/>
      <c r="T149" s="164"/>
      <c r="U149" s="164"/>
      <c r="V149" s="164"/>
      <c r="W149" s="164"/>
      <c r="X149" s="164"/>
      <c r="Y149" s="164"/>
      <c r="Z149" s="166"/>
      <c r="AA149" s="166"/>
      <c r="AB149" s="166"/>
      <c r="AC149" s="166"/>
      <c r="AD149" s="166"/>
      <c r="AE149" s="166"/>
      <c r="AF149" s="166"/>
      <c r="AG149" s="166" t="s">
        <v>228</v>
      </c>
      <c r="AH149" s="166">
        <v>0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ht="45" outlineLevel="1">
      <c r="A150" s="156">
        <v>38</v>
      </c>
      <c r="B150" s="157" t="s">
        <v>839</v>
      </c>
      <c r="C150" s="158" t="s">
        <v>840</v>
      </c>
      <c r="D150" s="159" t="s">
        <v>265</v>
      </c>
      <c r="E150" s="160">
        <v>0.052000000000000005</v>
      </c>
      <c r="F150" s="161"/>
      <c r="G150" s="162">
        <f>ROUND(E150*F150,2)</f>
        <v>0</v>
      </c>
      <c r="H150" s="163">
        <v>0</v>
      </c>
      <c r="I150" s="164">
        <f>ROUND(E150*H150,2)</f>
        <v>0</v>
      </c>
      <c r="J150" s="163">
        <v>1320</v>
      </c>
      <c r="K150" s="164">
        <f>ROUND(E150*J150,2)</f>
        <v>68.64</v>
      </c>
      <c r="L150" s="164">
        <v>21</v>
      </c>
      <c r="M150" s="164">
        <f>G150*(1+L150/100)</f>
        <v>0</v>
      </c>
      <c r="N150" s="165">
        <v>0</v>
      </c>
      <c r="O150" s="165">
        <f>ROUND(E150*N150,2)</f>
        <v>0</v>
      </c>
      <c r="P150" s="165">
        <v>0</v>
      </c>
      <c r="Q150" s="165">
        <f>ROUND(E150*P150,2)</f>
        <v>0</v>
      </c>
      <c r="R150" s="164"/>
      <c r="S150" s="164" t="s">
        <v>196</v>
      </c>
      <c r="T150" s="164" t="s">
        <v>607</v>
      </c>
      <c r="U150" s="164">
        <v>3.075</v>
      </c>
      <c r="V150" s="164">
        <f>ROUND(E150*U150,2)</f>
        <v>0.16</v>
      </c>
      <c r="W150" s="164"/>
      <c r="X150" s="164" t="s">
        <v>218</v>
      </c>
      <c r="Y150" s="164" t="s">
        <v>199</v>
      </c>
      <c r="Z150" s="166"/>
      <c r="AA150" s="166"/>
      <c r="AB150" s="166"/>
      <c r="AC150" s="166"/>
      <c r="AD150" s="166"/>
      <c r="AE150" s="166"/>
      <c r="AF150" s="166"/>
      <c r="AG150" s="166" t="s">
        <v>342</v>
      </c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ht="12.4" customHeight="1" outlineLevel="2">
      <c r="A151" s="167"/>
      <c r="B151" s="168"/>
      <c r="C151" s="238" t="s">
        <v>841</v>
      </c>
      <c r="D151" s="238"/>
      <c r="E151" s="238"/>
      <c r="F151" s="238"/>
      <c r="G151" s="238"/>
      <c r="H151" s="164"/>
      <c r="I151" s="164"/>
      <c r="J151" s="164"/>
      <c r="K151" s="164"/>
      <c r="L151" s="164"/>
      <c r="M151" s="164"/>
      <c r="N151" s="165"/>
      <c r="O151" s="165"/>
      <c r="P151" s="165"/>
      <c r="Q151" s="165"/>
      <c r="R151" s="164"/>
      <c r="S151" s="164"/>
      <c r="T151" s="164"/>
      <c r="U151" s="164"/>
      <c r="V151" s="164"/>
      <c r="W151" s="164"/>
      <c r="X151" s="164"/>
      <c r="Y151" s="164"/>
      <c r="Z151" s="166"/>
      <c r="AA151" s="166"/>
      <c r="AB151" s="166"/>
      <c r="AC151" s="166"/>
      <c r="AD151" s="166"/>
      <c r="AE151" s="166"/>
      <c r="AF151" s="166"/>
      <c r="AG151" s="166" t="s">
        <v>202</v>
      </c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22.5" outlineLevel="1">
      <c r="A152" s="156">
        <v>39</v>
      </c>
      <c r="B152" s="157" t="s">
        <v>842</v>
      </c>
      <c r="C152" s="158" t="s">
        <v>843</v>
      </c>
      <c r="D152" s="159" t="s">
        <v>844</v>
      </c>
      <c r="E152" s="160">
        <v>16</v>
      </c>
      <c r="F152" s="161"/>
      <c r="G152" s="162">
        <f>ROUND(E152*F152,2)</f>
        <v>0</v>
      </c>
      <c r="H152" s="163">
        <v>0</v>
      </c>
      <c r="I152" s="164">
        <f>ROUND(E152*H152,2)</f>
        <v>0</v>
      </c>
      <c r="J152" s="163">
        <v>494</v>
      </c>
      <c r="K152" s="164">
        <f>ROUND(E152*J152,2)</f>
        <v>7904</v>
      </c>
      <c r="L152" s="164">
        <v>21</v>
      </c>
      <c r="M152" s="164">
        <f>G152*(1+L152/100)</f>
        <v>0</v>
      </c>
      <c r="N152" s="165">
        <v>0</v>
      </c>
      <c r="O152" s="165">
        <f>ROUND(E152*N152,2)</f>
        <v>0</v>
      </c>
      <c r="P152" s="165">
        <v>0</v>
      </c>
      <c r="Q152" s="165">
        <f>ROUND(E152*P152,2)</f>
        <v>0</v>
      </c>
      <c r="R152" s="164"/>
      <c r="S152" s="164" t="s">
        <v>209</v>
      </c>
      <c r="T152" s="164" t="s">
        <v>197</v>
      </c>
      <c r="U152" s="164">
        <v>0</v>
      </c>
      <c r="V152" s="164">
        <f>ROUND(E152*U152,2)</f>
        <v>0</v>
      </c>
      <c r="W152" s="164"/>
      <c r="X152" s="164" t="s">
        <v>218</v>
      </c>
      <c r="Y152" s="164" t="s">
        <v>199</v>
      </c>
      <c r="Z152" s="166"/>
      <c r="AA152" s="166"/>
      <c r="AB152" s="166"/>
      <c r="AC152" s="166"/>
      <c r="AD152" s="166"/>
      <c r="AE152" s="166"/>
      <c r="AF152" s="166"/>
      <c r="AG152" s="166" t="s">
        <v>342</v>
      </c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ht="12.75" outlineLevel="2">
      <c r="A153" s="167"/>
      <c r="B153" s="168"/>
      <c r="C153" s="185" t="s">
        <v>845</v>
      </c>
      <c r="D153" s="186"/>
      <c r="E153" s="187"/>
      <c r="F153" s="164"/>
      <c r="G153" s="164"/>
      <c r="H153" s="164"/>
      <c r="I153" s="164"/>
      <c r="J153" s="164"/>
      <c r="K153" s="164"/>
      <c r="L153" s="164"/>
      <c r="M153" s="164"/>
      <c r="N153" s="165"/>
      <c r="O153" s="165"/>
      <c r="P153" s="165"/>
      <c r="Q153" s="165"/>
      <c r="R153" s="164"/>
      <c r="S153" s="164"/>
      <c r="T153" s="164"/>
      <c r="U153" s="164"/>
      <c r="V153" s="164"/>
      <c r="W153" s="164"/>
      <c r="X153" s="164"/>
      <c r="Y153" s="164"/>
      <c r="Z153" s="166"/>
      <c r="AA153" s="166"/>
      <c r="AB153" s="166"/>
      <c r="AC153" s="166"/>
      <c r="AD153" s="166"/>
      <c r="AE153" s="166"/>
      <c r="AF153" s="166"/>
      <c r="AG153" s="166" t="s">
        <v>228</v>
      </c>
      <c r="AH153" s="166">
        <v>0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12.75" outlineLevel="3">
      <c r="A154" s="167"/>
      <c r="B154" s="168"/>
      <c r="C154" s="185" t="s">
        <v>846</v>
      </c>
      <c r="D154" s="186"/>
      <c r="E154" s="187">
        <v>16</v>
      </c>
      <c r="F154" s="164"/>
      <c r="G154" s="164"/>
      <c r="H154" s="164"/>
      <c r="I154" s="164"/>
      <c r="J154" s="164"/>
      <c r="K154" s="164"/>
      <c r="L154" s="164"/>
      <c r="M154" s="164"/>
      <c r="N154" s="165"/>
      <c r="O154" s="165"/>
      <c r="P154" s="165"/>
      <c r="Q154" s="165"/>
      <c r="R154" s="164"/>
      <c r="S154" s="164"/>
      <c r="T154" s="164"/>
      <c r="U154" s="164"/>
      <c r="V154" s="164"/>
      <c r="W154" s="164"/>
      <c r="X154" s="164"/>
      <c r="Y154" s="164"/>
      <c r="Z154" s="166"/>
      <c r="AA154" s="166"/>
      <c r="AB154" s="166"/>
      <c r="AC154" s="166"/>
      <c r="AD154" s="166"/>
      <c r="AE154" s="166"/>
      <c r="AF154" s="166"/>
      <c r="AG154" s="166" t="s">
        <v>228</v>
      </c>
      <c r="AH154" s="166">
        <v>0</v>
      </c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33" ht="12.75">
      <c r="A155" s="147" t="s">
        <v>191</v>
      </c>
      <c r="B155" s="148" t="s">
        <v>147</v>
      </c>
      <c r="C155" s="149" t="s">
        <v>148</v>
      </c>
      <c r="D155" s="150"/>
      <c r="E155" s="151"/>
      <c r="F155" s="152"/>
      <c r="G155" s="153">
        <f>SUMIF(AG156:AG162,"&lt;&gt;NOR",G156:G162)</f>
        <v>0</v>
      </c>
      <c r="H155" s="154"/>
      <c r="I155" s="154">
        <f>SUM(I156:I162)</f>
        <v>204.75</v>
      </c>
      <c r="J155" s="154"/>
      <c r="K155" s="154">
        <f>SUM(K156:K162)</f>
        <v>520.5</v>
      </c>
      <c r="L155" s="154"/>
      <c r="M155" s="154">
        <f>SUM(M156:M162)</f>
        <v>0</v>
      </c>
      <c r="N155" s="155"/>
      <c r="O155" s="155">
        <f>SUM(O156:O162)</f>
        <v>0</v>
      </c>
      <c r="P155" s="155"/>
      <c r="Q155" s="155">
        <f>SUM(Q156:Q162)</f>
        <v>0</v>
      </c>
      <c r="R155" s="154"/>
      <c r="S155" s="154"/>
      <c r="T155" s="154"/>
      <c r="U155" s="154"/>
      <c r="V155" s="154">
        <f>SUM(V156:V162)</f>
        <v>0</v>
      </c>
      <c r="W155" s="154"/>
      <c r="X155" s="154"/>
      <c r="Y155" s="154"/>
      <c r="AG155" s="1" t="s">
        <v>192</v>
      </c>
    </row>
    <row r="156" spans="1:60" ht="22.5" outlineLevel="1">
      <c r="A156" s="156">
        <v>40</v>
      </c>
      <c r="B156" s="157" t="s">
        <v>847</v>
      </c>
      <c r="C156" s="158" t="s">
        <v>848</v>
      </c>
      <c r="D156" s="159" t="s">
        <v>295</v>
      </c>
      <c r="E156" s="160">
        <v>15</v>
      </c>
      <c r="F156" s="161"/>
      <c r="G156" s="162">
        <f>ROUND(E156*F156,2)</f>
        <v>0</v>
      </c>
      <c r="H156" s="163">
        <v>0</v>
      </c>
      <c r="I156" s="164">
        <f>ROUND(E156*H156,2)</f>
        <v>0</v>
      </c>
      <c r="J156" s="163">
        <v>34.7</v>
      </c>
      <c r="K156" s="164">
        <f>ROUND(E156*J156,2)</f>
        <v>520.5</v>
      </c>
      <c r="L156" s="164">
        <v>21</v>
      </c>
      <c r="M156" s="164">
        <f>G156*(1+L156/100)</f>
        <v>0</v>
      </c>
      <c r="N156" s="165">
        <v>0</v>
      </c>
      <c r="O156" s="165">
        <f>ROUND(E156*N156,2)</f>
        <v>0</v>
      </c>
      <c r="P156" s="165">
        <v>0</v>
      </c>
      <c r="Q156" s="165">
        <f>ROUND(E156*P156,2)</f>
        <v>0</v>
      </c>
      <c r="R156" s="164"/>
      <c r="S156" s="164" t="s">
        <v>613</v>
      </c>
      <c r="T156" s="164" t="s">
        <v>607</v>
      </c>
      <c r="U156" s="164">
        <v>0</v>
      </c>
      <c r="V156" s="164">
        <f>ROUND(E156*U156,2)</f>
        <v>0</v>
      </c>
      <c r="W156" s="164"/>
      <c r="X156" s="164" t="s">
        <v>218</v>
      </c>
      <c r="Y156" s="164" t="s">
        <v>199</v>
      </c>
      <c r="Z156" s="166"/>
      <c r="AA156" s="166"/>
      <c r="AB156" s="166"/>
      <c r="AC156" s="166"/>
      <c r="AD156" s="166"/>
      <c r="AE156" s="166"/>
      <c r="AF156" s="166"/>
      <c r="AG156" s="166" t="s">
        <v>342</v>
      </c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ht="12.4" customHeight="1" outlineLevel="2">
      <c r="A157" s="167"/>
      <c r="B157" s="168"/>
      <c r="C157" s="238" t="s">
        <v>849</v>
      </c>
      <c r="D157" s="238"/>
      <c r="E157" s="238"/>
      <c r="F157" s="238"/>
      <c r="G157" s="238"/>
      <c r="H157" s="164"/>
      <c r="I157" s="164"/>
      <c r="J157" s="164"/>
      <c r="K157" s="164"/>
      <c r="L157" s="164"/>
      <c r="M157" s="164"/>
      <c r="N157" s="165"/>
      <c r="O157" s="165"/>
      <c r="P157" s="165"/>
      <c r="Q157" s="165"/>
      <c r="R157" s="164"/>
      <c r="S157" s="164"/>
      <c r="T157" s="164"/>
      <c r="U157" s="164"/>
      <c r="V157" s="164"/>
      <c r="W157" s="164"/>
      <c r="X157" s="164"/>
      <c r="Y157" s="164"/>
      <c r="Z157" s="166"/>
      <c r="AA157" s="166"/>
      <c r="AB157" s="166"/>
      <c r="AC157" s="166"/>
      <c r="AD157" s="166"/>
      <c r="AE157" s="166"/>
      <c r="AF157" s="166"/>
      <c r="AG157" s="166" t="s">
        <v>202</v>
      </c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ht="12.75" outlineLevel="2">
      <c r="A158" s="167"/>
      <c r="B158" s="168"/>
      <c r="C158" s="185" t="s">
        <v>850</v>
      </c>
      <c r="D158" s="186"/>
      <c r="E158" s="187"/>
      <c r="F158" s="164"/>
      <c r="G158" s="164"/>
      <c r="H158" s="164"/>
      <c r="I158" s="164"/>
      <c r="J158" s="164"/>
      <c r="K158" s="164"/>
      <c r="L158" s="164"/>
      <c r="M158" s="164"/>
      <c r="N158" s="165"/>
      <c r="O158" s="165"/>
      <c r="P158" s="165"/>
      <c r="Q158" s="165"/>
      <c r="R158" s="164"/>
      <c r="S158" s="164"/>
      <c r="T158" s="164"/>
      <c r="U158" s="164"/>
      <c r="V158" s="164"/>
      <c r="W158" s="164"/>
      <c r="X158" s="164"/>
      <c r="Y158" s="164"/>
      <c r="Z158" s="166"/>
      <c r="AA158" s="166"/>
      <c r="AB158" s="166"/>
      <c r="AC158" s="166"/>
      <c r="AD158" s="166"/>
      <c r="AE158" s="166"/>
      <c r="AF158" s="166"/>
      <c r="AG158" s="166" t="s">
        <v>228</v>
      </c>
      <c r="AH158" s="166">
        <v>0</v>
      </c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ht="12.75" outlineLevel="3">
      <c r="A159" s="167"/>
      <c r="B159" s="168"/>
      <c r="C159" s="185" t="s">
        <v>851</v>
      </c>
      <c r="D159" s="186"/>
      <c r="E159" s="187">
        <v>15</v>
      </c>
      <c r="F159" s="164"/>
      <c r="G159" s="164"/>
      <c r="H159" s="164"/>
      <c r="I159" s="164"/>
      <c r="J159" s="164"/>
      <c r="K159" s="164"/>
      <c r="L159" s="164"/>
      <c r="M159" s="164"/>
      <c r="N159" s="165"/>
      <c r="O159" s="165"/>
      <c r="P159" s="165"/>
      <c r="Q159" s="165"/>
      <c r="R159" s="164"/>
      <c r="S159" s="164"/>
      <c r="T159" s="164"/>
      <c r="U159" s="164"/>
      <c r="V159" s="164"/>
      <c r="W159" s="164"/>
      <c r="X159" s="164"/>
      <c r="Y159" s="164"/>
      <c r="Z159" s="166"/>
      <c r="AA159" s="166"/>
      <c r="AB159" s="166"/>
      <c r="AC159" s="166"/>
      <c r="AD159" s="166"/>
      <c r="AE159" s="166"/>
      <c r="AF159" s="166"/>
      <c r="AG159" s="166" t="s">
        <v>228</v>
      </c>
      <c r="AH159" s="166">
        <v>0</v>
      </c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ht="22.5" outlineLevel="1">
      <c r="A160" s="156">
        <v>41</v>
      </c>
      <c r="B160" s="157" t="s">
        <v>852</v>
      </c>
      <c r="C160" s="158" t="s">
        <v>853</v>
      </c>
      <c r="D160" s="159" t="s">
        <v>854</v>
      </c>
      <c r="E160" s="160">
        <v>0.75</v>
      </c>
      <c r="F160" s="161"/>
      <c r="G160" s="162">
        <f>ROUND(E160*F160,2)</f>
        <v>0</v>
      </c>
      <c r="H160" s="163">
        <v>273</v>
      </c>
      <c r="I160" s="164">
        <f>ROUND(E160*H160,2)</f>
        <v>204.75</v>
      </c>
      <c r="J160" s="163">
        <v>0</v>
      </c>
      <c r="K160" s="164">
        <f>ROUND(E160*J160,2)</f>
        <v>0</v>
      </c>
      <c r="L160" s="164">
        <v>21</v>
      </c>
      <c r="M160" s="164">
        <f>G160*(1+L160/100)</f>
        <v>0</v>
      </c>
      <c r="N160" s="165">
        <v>0.0012000000000000001</v>
      </c>
      <c r="O160" s="165">
        <f>ROUND(E160*N160,2)</f>
        <v>0</v>
      </c>
      <c r="P160" s="165">
        <v>0</v>
      </c>
      <c r="Q160" s="165">
        <f>ROUND(E160*P160,2)</f>
        <v>0</v>
      </c>
      <c r="R160" s="164"/>
      <c r="S160" s="164" t="s">
        <v>613</v>
      </c>
      <c r="T160" s="164" t="s">
        <v>607</v>
      </c>
      <c r="U160" s="164">
        <v>0</v>
      </c>
      <c r="V160" s="164">
        <f>ROUND(E160*U160,2)</f>
        <v>0</v>
      </c>
      <c r="W160" s="164"/>
      <c r="X160" s="164" t="s">
        <v>281</v>
      </c>
      <c r="Y160" s="164" t="s">
        <v>199</v>
      </c>
      <c r="Z160" s="166"/>
      <c r="AA160" s="166"/>
      <c r="AB160" s="166"/>
      <c r="AC160" s="166"/>
      <c r="AD160" s="166"/>
      <c r="AE160" s="166"/>
      <c r="AF160" s="166"/>
      <c r="AG160" s="166" t="s">
        <v>689</v>
      </c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ht="12.75" outlineLevel="2">
      <c r="A161" s="167"/>
      <c r="B161" s="168"/>
      <c r="C161" s="185" t="s">
        <v>855</v>
      </c>
      <c r="D161" s="186"/>
      <c r="E161" s="187"/>
      <c r="F161" s="164"/>
      <c r="G161" s="164"/>
      <c r="H161" s="164"/>
      <c r="I161" s="164"/>
      <c r="J161" s="164"/>
      <c r="K161" s="164"/>
      <c r="L161" s="164"/>
      <c r="M161" s="164"/>
      <c r="N161" s="165"/>
      <c r="O161" s="165"/>
      <c r="P161" s="165"/>
      <c r="Q161" s="165"/>
      <c r="R161" s="164"/>
      <c r="S161" s="164"/>
      <c r="T161" s="164"/>
      <c r="U161" s="164"/>
      <c r="V161" s="164"/>
      <c r="W161" s="164"/>
      <c r="X161" s="164"/>
      <c r="Y161" s="164"/>
      <c r="Z161" s="166"/>
      <c r="AA161" s="166"/>
      <c r="AB161" s="166"/>
      <c r="AC161" s="166"/>
      <c r="AD161" s="166"/>
      <c r="AE161" s="166"/>
      <c r="AF161" s="166"/>
      <c r="AG161" s="166" t="s">
        <v>228</v>
      </c>
      <c r="AH161" s="166">
        <v>0</v>
      </c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ht="12.75" outlineLevel="3">
      <c r="A162" s="167"/>
      <c r="B162" s="168"/>
      <c r="C162" s="185" t="s">
        <v>856</v>
      </c>
      <c r="D162" s="186"/>
      <c r="E162" s="187">
        <v>0.75</v>
      </c>
      <c r="F162" s="164"/>
      <c r="G162" s="164"/>
      <c r="H162" s="164"/>
      <c r="I162" s="164"/>
      <c r="J162" s="164"/>
      <c r="K162" s="164"/>
      <c r="L162" s="164"/>
      <c r="M162" s="164"/>
      <c r="N162" s="165"/>
      <c r="O162" s="165"/>
      <c r="P162" s="165"/>
      <c r="Q162" s="165"/>
      <c r="R162" s="164"/>
      <c r="S162" s="164"/>
      <c r="T162" s="164"/>
      <c r="U162" s="164"/>
      <c r="V162" s="164"/>
      <c r="W162" s="164"/>
      <c r="X162" s="164"/>
      <c r="Y162" s="164"/>
      <c r="Z162" s="166"/>
      <c r="AA162" s="166"/>
      <c r="AB162" s="166"/>
      <c r="AC162" s="166"/>
      <c r="AD162" s="166"/>
      <c r="AE162" s="166"/>
      <c r="AF162" s="166"/>
      <c r="AG162" s="166" t="s">
        <v>228</v>
      </c>
      <c r="AH162" s="166">
        <v>0</v>
      </c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33" ht="12.75">
      <c r="A163" s="130"/>
      <c r="B163" s="134"/>
      <c r="C163" s="177"/>
      <c r="D163" s="136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AE163" s="1">
        <v>15</v>
      </c>
      <c r="AF163" s="1">
        <v>21</v>
      </c>
      <c r="AG163" s="1" t="s">
        <v>177</v>
      </c>
    </row>
    <row r="164" spans="1:33" ht="12.75">
      <c r="A164" s="178"/>
      <c r="B164" s="179" t="s">
        <v>14</v>
      </c>
      <c r="C164" s="180"/>
      <c r="D164" s="181"/>
      <c r="E164" s="182"/>
      <c r="F164" s="182"/>
      <c r="G164" s="183">
        <f>G8+G13+G18+G31+G68+G102+G155</f>
        <v>0</v>
      </c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AE164" s="1">
        <f>SUMIF(L7:L162,AE163,G7:G162)</f>
        <v>0</v>
      </c>
      <c r="AF164" s="1">
        <f>SUMIF(L7:L162,AF163,G7:G162)</f>
        <v>0</v>
      </c>
      <c r="AG164" s="1" t="s">
        <v>211</v>
      </c>
    </row>
    <row r="165" spans="1:25" ht="12.75">
      <c r="A165" s="130"/>
      <c r="B165" s="134"/>
      <c r="C165" s="177"/>
      <c r="D165" s="136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1:25" ht="12.75">
      <c r="A166" s="130"/>
      <c r="B166" s="134"/>
      <c r="C166" s="177"/>
      <c r="D166" s="136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1:25" ht="12.75">
      <c r="A167" s="233" t="s">
        <v>212</v>
      </c>
      <c r="B167" s="233"/>
      <c r="C167" s="233"/>
      <c r="D167" s="136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1:33" ht="12.75">
      <c r="A168" s="234"/>
      <c r="B168" s="234"/>
      <c r="C168" s="234"/>
      <c r="D168" s="234"/>
      <c r="E168" s="234"/>
      <c r="F168" s="234"/>
      <c r="G168" s="234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AG168" s="1" t="s">
        <v>213</v>
      </c>
    </row>
    <row r="169" spans="1:25" ht="12.75">
      <c r="A169" s="234"/>
      <c r="B169" s="234"/>
      <c r="C169" s="234"/>
      <c r="D169" s="234"/>
      <c r="E169" s="234"/>
      <c r="F169" s="234"/>
      <c r="G169" s="234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1:25" ht="12.75">
      <c r="A170" s="234"/>
      <c r="B170" s="234"/>
      <c r="C170" s="234"/>
      <c r="D170" s="234"/>
      <c r="E170" s="234"/>
      <c r="F170" s="234"/>
      <c r="G170" s="234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1:25" ht="12.75">
      <c r="A171" s="234"/>
      <c r="B171" s="234"/>
      <c r="C171" s="234"/>
      <c r="D171" s="234"/>
      <c r="E171" s="234"/>
      <c r="F171" s="234"/>
      <c r="G171" s="234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  <row r="172" spans="1:25" ht="12.75">
      <c r="A172" s="234"/>
      <c r="B172" s="234"/>
      <c r="C172" s="234"/>
      <c r="D172" s="234"/>
      <c r="E172" s="234"/>
      <c r="F172" s="234"/>
      <c r="G172" s="234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</row>
    <row r="173" spans="1:25" ht="12.75">
      <c r="A173" s="130"/>
      <c r="B173" s="134"/>
      <c r="C173" s="177"/>
      <c r="D173" s="136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</row>
    <row r="174" spans="3:33" ht="12.75">
      <c r="C174" s="184"/>
      <c r="D174" s="84"/>
      <c r="AG174" s="1" t="s">
        <v>214</v>
      </c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  <row r="257" ht="12.75">
      <c r="D257" s="84"/>
    </row>
    <row r="258" ht="12.75">
      <c r="D258" s="84"/>
    </row>
    <row r="259" ht="12.75">
      <c r="D259" s="84"/>
    </row>
    <row r="260" ht="12.75">
      <c r="D260" s="84"/>
    </row>
    <row r="261" ht="12.75">
      <c r="D261" s="84"/>
    </row>
    <row r="262" ht="12.75">
      <c r="D262" s="84"/>
    </row>
    <row r="263" ht="12.75">
      <c r="D263" s="84"/>
    </row>
    <row r="264" ht="12.75">
      <c r="D264" s="84"/>
    </row>
    <row r="265" ht="12.75">
      <c r="D265" s="84"/>
    </row>
    <row r="266" ht="12.75">
      <c r="D266" s="84"/>
    </row>
    <row r="267" ht="12.75">
      <c r="D267" s="84"/>
    </row>
    <row r="268" ht="12.75">
      <c r="D268" s="84"/>
    </row>
    <row r="269" ht="12.75">
      <c r="D269" s="84"/>
    </row>
    <row r="270" ht="12.75">
      <c r="D270" s="84"/>
    </row>
    <row r="271" ht="12.75">
      <c r="D271" s="84"/>
    </row>
    <row r="272" ht="12.75">
      <c r="D272" s="84"/>
    </row>
    <row r="273" ht="12.75">
      <c r="D273" s="84"/>
    </row>
    <row r="274" ht="12.75">
      <c r="D274" s="84"/>
    </row>
    <row r="275" ht="12.75">
      <c r="D275" s="84"/>
    </row>
    <row r="276" ht="12.75">
      <c r="D276" s="84"/>
    </row>
    <row r="277" ht="12.75">
      <c r="D277" s="84"/>
    </row>
    <row r="278" ht="12.75">
      <c r="D278" s="84"/>
    </row>
    <row r="279" ht="12.75">
      <c r="D279" s="84"/>
    </row>
    <row r="280" ht="12.75">
      <c r="D280" s="84"/>
    </row>
    <row r="281" ht="12.75">
      <c r="D281" s="84"/>
    </row>
    <row r="282" ht="12.75">
      <c r="D282" s="84"/>
    </row>
    <row r="283" ht="12.75">
      <c r="D283" s="84"/>
    </row>
    <row r="284" ht="12.75">
      <c r="D284" s="84"/>
    </row>
    <row r="285" ht="12.75">
      <c r="D285" s="84"/>
    </row>
    <row r="286" ht="12.75">
      <c r="D286" s="84"/>
    </row>
    <row r="287" ht="12.75">
      <c r="D287" s="84"/>
    </row>
    <row r="288" ht="12.75">
      <c r="D288" s="84"/>
    </row>
    <row r="289" ht="12.75">
      <c r="D289" s="84"/>
    </row>
    <row r="290" ht="12.75">
      <c r="D290" s="84"/>
    </row>
    <row r="291" ht="12.75">
      <c r="D291" s="84"/>
    </row>
    <row r="292" ht="12.75">
      <c r="D292" s="84"/>
    </row>
    <row r="293" ht="12.75">
      <c r="D293" s="84"/>
    </row>
    <row r="294" ht="12.75">
      <c r="D294" s="84"/>
    </row>
    <row r="295" ht="12.75">
      <c r="D295" s="84"/>
    </row>
    <row r="296" ht="12.75">
      <c r="D296" s="84"/>
    </row>
    <row r="297" ht="12.75">
      <c r="D297" s="84"/>
    </row>
    <row r="298" ht="12.75">
      <c r="D298" s="84"/>
    </row>
    <row r="299" ht="12.75">
      <c r="D299" s="84"/>
    </row>
    <row r="300" ht="12.75">
      <c r="D300" s="84"/>
    </row>
    <row r="301" ht="12.75">
      <c r="D301" s="84"/>
    </row>
    <row r="302" ht="12.75">
      <c r="D302" s="84"/>
    </row>
  </sheetData>
  <sheetProtection password="D9EC" sheet="1" objects="1" scenarios="1"/>
  <mergeCells count="55">
    <mergeCell ref="C131:G131"/>
    <mergeCell ref="C135:G135"/>
    <mergeCell ref="C137:G137"/>
    <mergeCell ref="A168:G172"/>
    <mergeCell ref="C139:G139"/>
    <mergeCell ref="C143:G143"/>
    <mergeCell ref="C147:G147"/>
    <mergeCell ref="C151:G151"/>
    <mergeCell ref="C157:G157"/>
    <mergeCell ref="A167:C167"/>
    <mergeCell ref="C120:G120"/>
    <mergeCell ref="C121:G121"/>
    <mergeCell ref="C125:G125"/>
    <mergeCell ref="C126:G126"/>
    <mergeCell ref="C127:G127"/>
    <mergeCell ref="C106:G106"/>
    <mergeCell ref="C110:G110"/>
    <mergeCell ref="C114:G114"/>
    <mergeCell ref="C115:G115"/>
    <mergeCell ref="C119:G119"/>
    <mergeCell ref="C93:G93"/>
    <mergeCell ref="C97:G97"/>
    <mergeCell ref="C101:G101"/>
    <mergeCell ref="C104:G104"/>
    <mergeCell ref="C105:G105"/>
    <mergeCell ref="C82:G82"/>
    <mergeCell ref="C83:G83"/>
    <mergeCell ref="C84:G84"/>
    <mergeCell ref="C85:G85"/>
    <mergeCell ref="C89:G89"/>
    <mergeCell ref="C63:G63"/>
    <mergeCell ref="C67:G67"/>
    <mergeCell ref="C70:G70"/>
    <mergeCell ref="C74:G74"/>
    <mergeCell ref="C75:G75"/>
    <mergeCell ref="C47:G47"/>
    <mergeCell ref="C49:G49"/>
    <mergeCell ref="C53:G53"/>
    <mergeCell ref="C57:G57"/>
    <mergeCell ref="C61:G61"/>
    <mergeCell ref="C30:G30"/>
    <mergeCell ref="C33:G33"/>
    <mergeCell ref="C37:G37"/>
    <mergeCell ref="C41:G41"/>
    <mergeCell ref="C45:G45"/>
    <mergeCell ref="C15:G15"/>
    <mergeCell ref="C20:G20"/>
    <mergeCell ref="C22:G22"/>
    <mergeCell ref="C24:G24"/>
    <mergeCell ref="C28:G28"/>
    <mergeCell ref="A1:G1"/>
    <mergeCell ref="C2:G2"/>
    <mergeCell ref="C3:G3"/>
    <mergeCell ref="C4:G4"/>
    <mergeCell ref="C10:G10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275"/>
  <sheetViews>
    <sheetView showGridLines="0" workbookViewId="0" topLeftCell="A1">
      <pane ySplit="7" topLeftCell="A8" activePane="bottomLeft" state="frozen"/>
      <selection pane="bottomLeft" activeCell="C9" sqref="C9"/>
    </sheetView>
  </sheetViews>
  <sheetFormatPr defaultColWidth="8.7109375" defaultRowHeight="12.75" outlineLevelRow="3"/>
  <cols>
    <col min="1" max="1" width="3.421875" style="1" customWidth="1"/>
    <col min="2" max="2" width="12.57421875" style="137" customWidth="1"/>
    <col min="3" max="3" width="38.28125" style="137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8.7109375" style="1" hidden="1" customWidth="1"/>
    <col min="26" max="28" width="8.7109375" style="1" customWidth="1"/>
    <col min="29" max="29" width="8.7109375" style="1" hidden="1" customWidth="1"/>
    <col min="30" max="30" width="8.7109375" style="1" customWidth="1"/>
    <col min="31" max="41" width="8.7109375" style="1" hidden="1" customWidth="1"/>
    <col min="42" max="16384" width="8.7109375" style="1" customWidth="1"/>
  </cols>
  <sheetData>
    <row r="1" spans="1:33" ht="15.75" customHeight="1">
      <c r="A1" s="235" t="s">
        <v>157</v>
      </c>
      <c r="B1" s="235"/>
      <c r="C1" s="235"/>
      <c r="D1" s="235"/>
      <c r="E1" s="235"/>
      <c r="F1" s="235"/>
      <c r="G1" s="235"/>
      <c r="AG1" s="1" t="s">
        <v>161</v>
      </c>
    </row>
    <row r="2" spans="1:33" ht="24.95" customHeight="1">
      <c r="A2" s="132" t="s">
        <v>158</v>
      </c>
      <c r="B2" s="133" t="s">
        <v>162</v>
      </c>
      <c r="C2" s="236" t="s">
        <v>6</v>
      </c>
      <c r="D2" s="236"/>
      <c r="E2" s="236"/>
      <c r="F2" s="236"/>
      <c r="G2" s="236"/>
      <c r="AG2" s="1" t="s">
        <v>163</v>
      </c>
    </row>
    <row r="3" spans="1:33" ht="24.95" customHeight="1">
      <c r="A3" s="132" t="s">
        <v>159</v>
      </c>
      <c r="B3" s="133" t="s">
        <v>45</v>
      </c>
      <c r="C3" s="236" t="s">
        <v>46</v>
      </c>
      <c r="D3" s="236"/>
      <c r="E3" s="236"/>
      <c r="F3" s="236"/>
      <c r="G3" s="236"/>
      <c r="AC3" s="137" t="s">
        <v>163</v>
      </c>
      <c r="AG3" s="1" t="s">
        <v>165</v>
      </c>
    </row>
    <row r="4" spans="1:33" ht="24.95" customHeight="1">
      <c r="A4" s="138" t="s">
        <v>160</v>
      </c>
      <c r="B4" s="139" t="s">
        <v>53</v>
      </c>
      <c r="C4" s="237" t="s">
        <v>54</v>
      </c>
      <c r="D4" s="237"/>
      <c r="E4" s="237"/>
      <c r="F4" s="237"/>
      <c r="G4" s="237"/>
      <c r="AG4" s="1" t="s">
        <v>166</v>
      </c>
    </row>
    <row r="5" ht="12.75">
      <c r="D5" s="84"/>
    </row>
    <row r="6" spans="1:25" ht="38.25">
      <c r="A6" s="140" t="s">
        <v>167</v>
      </c>
      <c r="B6" s="141" t="s">
        <v>168</v>
      </c>
      <c r="C6" s="141" t="s">
        <v>169</v>
      </c>
      <c r="D6" s="142" t="s">
        <v>170</v>
      </c>
      <c r="E6" s="140" t="s">
        <v>171</v>
      </c>
      <c r="F6" s="143" t="s">
        <v>172</v>
      </c>
      <c r="G6" s="140" t="s">
        <v>14</v>
      </c>
      <c r="H6" s="144" t="s">
        <v>173</v>
      </c>
      <c r="I6" s="144" t="s">
        <v>174</v>
      </c>
      <c r="J6" s="144" t="s">
        <v>175</v>
      </c>
      <c r="K6" s="144" t="s">
        <v>176</v>
      </c>
      <c r="L6" s="144" t="s">
        <v>177</v>
      </c>
      <c r="M6" s="144" t="s">
        <v>178</v>
      </c>
      <c r="N6" s="144" t="s">
        <v>179</v>
      </c>
      <c r="O6" s="144" t="s">
        <v>180</v>
      </c>
      <c r="P6" s="144" t="s">
        <v>181</v>
      </c>
      <c r="Q6" s="144" t="s">
        <v>182</v>
      </c>
      <c r="R6" s="144" t="s">
        <v>183</v>
      </c>
      <c r="S6" s="144" t="s">
        <v>184</v>
      </c>
      <c r="T6" s="144" t="s">
        <v>185</v>
      </c>
      <c r="U6" s="144" t="s">
        <v>186</v>
      </c>
      <c r="V6" s="144" t="s">
        <v>187</v>
      </c>
      <c r="W6" s="144" t="s">
        <v>188</v>
      </c>
      <c r="X6" s="144" t="s">
        <v>189</v>
      </c>
      <c r="Y6" s="144" t="s">
        <v>190</v>
      </c>
    </row>
    <row r="7" spans="1:25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  <c r="Y7" s="146"/>
    </row>
    <row r="8" spans="1:33" ht="12.75">
      <c r="A8" s="147" t="s">
        <v>191</v>
      </c>
      <c r="B8" s="148" t="s">
        <v>96</v>
      </c>
      <c r="C8" s="149" t="s">
        <v>97</v>
      </c>
      <c r="D8" s="150"/>
      <c r="E8" s="151"/>
      <c r="F8" s="152"/>
      <c r="G8" s="153">
        <f>SUMIF(AG9:AG20,"&lt;&gt;NOR",G9:G20)</f>
        <v>0</v>
      </c>
      <c r="H8" s="154"/>
      <c r="I8" s="154">
        <f>SUM(I9:I20)</f>
        <v>0</v>
      </c>
      <c r="J8" s="154"/>
      <c r="K8" s="154">
        <f>SUM(K9:K20)</f>
        <v>571.3</v>
      </c>
      <c r="L8" s="154"/>
      <c r="M8" s="154">
        <f>SUM(M9:M20)</f>
        <v>0</v>
      </c>
      <c r="N8" s="155"/>
      <c r="O8" s="155">
        <f>SUM(O9:O20)</f>
        <v>0</v>
      </c>
      <c r="P8" s="155"/>
      <c r="Q8" s="155">
        <f>SUM(Q9:Q20)</f>
        <v>0.1</v>
      </c>
      <c r="R8" s="154"/>
      <c r="S8" s="154"/>
      <c r="T8" s="154"/>
      <c r="U8" s="154"/>
      <c r="V8" s="154">
        <f>SUM(V9:V20)</f>
        <v>1.3900000000000001</v>
      </c>
      <c r="W8" s="154"/>
      <c r="X8" s="154"/>
      <c r="Y8" s="154"/>
      <c r="AG8" s="1" t="s">
        <v>192</v>
      </c>
    </row>
    <row r="9" spans="1:60" ht="56.25" outlineLevel="1">
      <c r="A9" s="156">
        <v>1</v>
      </c>
      <c r="B9" s="157" t="s">
        <v>857</v>
      </c>
      <c r="C9" s="158" t="s">
        <v>858</v>
      </c>
      <c r="D9" s="159" t="s">
        <v>275</v>
      </c>
      <c r="E9" s="160">
        <v>5</v>
      </c>
      <c r="F9" s="161"/>
      <c r="G9" s="162">
        <f>ROUND(E9*F9,2)</f>
        <v>0</v>
      </c>
      <c r="H9" s="163">
        <v>0</v>
      </c>
      <c r="I9" s="164">
        <f>ROUND(E9*H9,2)</f>
        <v>0</v>
      </c>
      <c r="J9" s="163">
        <v>65.6</v>
      </c>
      <c r="K9" s="164">
        <f>ROUND(E9*J9,2)</f>
        <v>328</v>
      </c>
      <c r="L9" s="164">
        <v>21</v>
      </c>
      <c r="M9" s="164">
        <f>G9*(1+L9/100)</f>
        <v>0</v>
      </c>
      <c r="N9" s="165">
        <v>0</v>
      </c>
      <c r="O9" s="165">
        <f>ROUND(E9*N9,2)</f>
        <v>0</v>
      </c>
      <c r="P9" s="165">
        <v>0.004</v>
      </c>
      <c r="Q9" s="165">
        <f>ROUND(E9*P9,2)</f>
        <v>0.02</v>
      </c>
      <c r="R9" s="164"/>
      <c r="S9" s="164" t="s">
        <v>196</v>
      </c>
      <c r="T9" s="164" t="s">
        <v>607</v>
      </c>
      <c r="U9" s="164">
        <v>0.16</v>
      </c>
      <c r="V9" s="164">
        <f>ROUND(E9*U9,2)</f>
        <v>0.8</v>
      </c>
      <c r="W9" s="164"/>
      <c r="X9" s="164" t="s">
        <v>218</v>
      </c>
      <c r="Y9" s="164" t="s">
        <v>199</v>
      </c>
      <c r="Z9" s="166"/>
      <c r="AA9" s="166"/>
      <c r="AB9" s="166"/>
      <c r="AC9" s="166"/>
      <c r="AD9" s="166"/>
      <c r="AE9" s="166"/>
      <c r="AF9" s="166"/>
      <c r="AG9" s="166" t="s">
        <v>302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4" customHeight="1" outlineLevel="2">
      <c r="A10" s="167"/>
      <c r="B10" s="168"/>
      <c r="C10" s="238" t="s">
        <v>859</v>
      </c>
      <c r="D10" s="238"/>
      <c r="E10" s="238"/>
      <c r="F10" s="238"/>
      <c r="G10" s="238"/>
      <c r="H10" s="164"/>
      <c r="I10" s="164"/>
      <c r="J10" s="164"/>
      <c r="K10" s="164"/>
      <c r="L10" s="164"/>
      <c r="M10" s="164"/>
      <c r="N10" s="165"/>
      <c r="O10" s="165"/>
      <c r="P10" s="165"/>
      <c r="Q10" s="165"/>
      <c r="R10" s="164"/>
      <c r="S10" s="164"/>
      <c r="T10" s="164"/>
      <c r="U10" s="164"/>
      <c r="V10" s="164"/>
      <c r="W10" s="164"/>
      <c r="X10" s="164"/>
      <c r="Y10" s="164"/>
      <c r="Z10" s="166"/>
      <c r="AA10" s="166"/>
      <c r="AB10" s="166"/>
      <c r="AC10" s="166"/>
      <c r="AD10" s="166"/>
      <c r="AE10" s="166"/>
      <c r="AF10" s="166"/>
      <c r="AG10" s="166" t="s">
        <v>202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2">
      <c r="A11" s="167"/>
      <c r="B11" s="168"/>
      <c r="C11" s="185" t="s">
        <v>670</v>
      </c>
      <c r="D11" s="186"/>
      <c r="E11" s="187"/>
      <c r="F11" s="164"/>
      <c r="G11" s="164"/>
      <c r="H11" s="164"/>
      <c r="I11" s="164"/>
      <c r="J11" s="164"/>
      <c r="K11" s="164"/>
      <c r="L11" s="164"/>
      <c r="M11" s="164"/>
      <c r="N11" s="165"/>
      <c r="O11" s="165"/>
      <c r="P11" s="165"/>
      <c r="Q11" s="165"/>
      <c r="R11" s="164"/>
      <c r="S11" s="164"/>
      <c r="T11" s="164"/>
      <c r="U11" s="164"/>
      <c r="V11" s="164"/>
      <c r="W11" s="164"/>
      <c r="X11" s="164"/>
      <c r="Y11" s="164"/>
      <c r="Z11" s="166"/>
      <c r="AA11" s="166"/>
      <c r="AB11" s="166"/>
      <c r="AC11" s="166"/>
      <c r="AD11" s="166"/>
      <c r="AE11" s="166"/>
      <c r="AF11" s="166"/>
      <c r="AG11" s="166" t="s">
        <v>228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3">
      <c r="A12" s="167"/>
      <c r="B12" s="168"/>
      <c r="C12" s="185" t="s">
        <v>84</v>
      </c>
      <c r="D12" s="186"/>
      <c r="E12" s="187">
        <v>5</v>
      </c>
      <c r="F12" s="164"/>
      <c r="G12" s="164"/>
      <c r="H12" s="164"/>
      <c r="I12" s="164"/>
      <c r="J12" s="164"/>
      <c r="K12" s="164"/>
      <c r="L12" s="164"/>
      <c r="M12" s="164"/>
      <c r="N12" s="165"/>
      <c r="O12" s="165"/>
      <c r="P12" s="165"/>
      <c r="Q12" s="165"/>
      <c r="R12" s="164"/>
      <c r="S12" s="164"/>
      <c r="T12" s="164"/>
      <c r="U12" s="164"/>
      <c r="V12" s="164"/>
      <c r="W12" s="164"/>
      <c r="X12" s="164"/>
      <c r="Y12" s="164"/>
      <c r="Z12" s="166"/>
      <c r="AA12" s="166"/>
      <c r="AB12" s="166"/>
      <c r="AC12" s="166"/>
      <c r="AD12" s="166"/>
      <c r="AE12" s="166"/>
      <c r="AF12" s="166"/>
      <c r="AG12" s="166" t="s">
        <v>228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56.25" outlineLevel="1">
      <c r="A13" s="156">
        <v>2</v>
      </c>
      <c r="B13" s="157" t="s">
        <v>860</v>
      </c>
      <c r="C13" s="158" t="s">
        <v>861</v>
      </c>
      <c r="D13" s="159" t="s">
        <v>275</v>
      </c>
      <c r="E13" s="160">
        <v>1</v>
      </c>
      <c r="F13" s="161"/>
      <c r="G13" s="162">
        <f>ROUND(E13*F13,2)</f>
        <v>0</v>
      </c>
      <c r="H13" s="163">
        <v>0</v>
      </c>
      <c r="I13" s="164">
        <f>ROUND(E13*H13,2)</f>
        <v>0</v>
      </c>
      <c r="J13" s="163">
        <v>87.3</v>
      </c>
      <c r="K13" s="164">
        <f>ROUND(E13*J13,2)</f>
        <v>87.3</v>
      </c>
      <c r="L13" s="164">
        <v>21</v>
      </c>
      <c r="M13" s="164">
        <f>G13*(1+L13/100)</f>
        <v>0</v>
      </c>
      <c r="N13" s="165">
        <v>0</v>
      </c>
      <c r="O13" s="165">
        <f>ROUND(E13*N13,2)</f>
        <v>0</v>
      </c>
      <c r="P13" s="165">
        <v>0.025</v>
      </c>
      <c r="Q13" s="165">
        <f>ROUND(E13*P13,2)</f>
        <v>0.03</v>
      </c>
      <c r="R13" s="164"/>
      <c r="S13" s="164" t="s">
        <v>196</v>
      </c>
      <c r="T13" s="164" t="s">
        <v>607</v>
      </c>
      <c r="U13" s="164">
        <v>0.213</v>
      </c>
      <c r="V13" s="164">
        <f>ROUND(E13*U13,2)</f>
        <v>0.21</v>
      </c>
      <c r="W13" s="164"/>
      <c r="X13" s="164" t="s">
        <v>218</v>
      </c>
      <c r="Y13" s="164" t="s">
        <v>199</v>
      </c>
      <c r="Z13" s="166"/>
      <c r="AA13" s="166"/>
      <c r="AB13" s="166"/>
      <c r="AC13" s="166"/>
      <c r="AD13" s="166"/>
      <c r="AE13" s="166"/>
      <c r="AF13" s="166"/>
      <c r="AG13" s="166" t="s">
        <v>302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4" customHeight="1" outlineLevel="2">
      <c r="A14" s="167"/>
      <c r="B14" s="168"/>
      <c r="C14" s="238" t="s">
        <v>862</v>
      </c>
      <c r="D14" s="238"/>
      <c r="E14" s="238"/>
      <c r="F14" s="238"/>
      <c r="G14" s="238"/>
      <c r="H14" s="164"/>
      <c r="I14" s="164"/>
      <c r="J14" s="164"/>
      <c r="K14" s="164"/>
      <c r="L14" s="164"/>
      <c r="M14" s="164"/>
      <c r="N14" s="165"/>
      <c r="O14" s="165"/>
      <c r="P14" s="165"/>
      <c r="Q14" s="165"/>
      <c r="R14" s="164"/>
      <c r="S14" s="164"/>
      <c r="T14" s="164"/>
      <c r="U14" s="164"/>
      <c r="V14" s="164"/>
      <c r="W14" s="164"/>
      <c r="X14" s="164"/>
      <c r="Y14" s="164"/>
      <c r="Z14" s="166"/>
      <c r="AA14" s="166"/>
      <c r="AB14" s="166"/>
      <c r="AC14" s="166"/>
      <c r="AD14" s="166"/>
      <c r="AE14" s="166"/>
      <c r="AF14" s="166"/>
      <c r="AG14" s="166" t="s">
        <v>202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2">
      <c r="A15" s="167"/>
      <c r="B15" s="168"/>
      <c r="C15" s="185" t="s">
        <v>812</v>
      </c>
      <c r="D15" s="186"/>
      <c r="E15" s="187"/>
      <c r="F15" s="164"/>
      <c r="G15" s="164"/>
      <c r="H15" s="164"/>
      <c r="I15" s="164"/>
      <c r="J15" s="164"/>
      <c r="K15" s="164"/>
      <c r="L15" s="164"/>
      <c r="M15" s="164"/>
      <c r="N15" s="165"/>
      <c r="O15" s="165"/>
      <c r="P15" s="165"/>
      <c r="Q15" s="165"/>
      <c r="R15" s="164"/>
      <c r="S15" s="164"/>
      <c r="T15" s="164"/>
      <c r="U15" s="164"/>
      <c r="V15" s="164"/>
      <c r="W15" s="164"/>
      <c r="X15" s="164"/>
      <c r="Y15" s="164"/>
      <c r="Z15" s="166"/>
      <c r="AA15" s="166"/>
      <c r="AB15" s="166"/>
      <c r="AC15" s="166"/>
      <c r="AD15" s="166"/>
      <c r="AE15" s="166"/>
      <c r="AF15" s="166"/>
      <c r="AG15" s="166" t="s">
        <v>228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3">
      <c r="A16" s="167"/>
      <c r="B16" s="168"/>
      <c r="C16" s="185" t="s">
        <v>74</v>
      </c>
      <c r="D16" s="186"/>
      <c r="E16" s="187">
        <v>1</v>
      </c>
      <c r="F16" s="164"/>
      <c r="G16" s="164"/>
      <c r="H16" s="164"/>
      <c r="I16" s="164"/>
      <c r="J16" s="164"/>
      <c r="K16" s="164"/>
      <c r="L16" s="164"/>
      <c r="M16" s="164"/>
      <c r="N16" s="165"/>
      <c r="O16" s="165"/>
      <c r="P16" s="165"/>
      <c r="Q16" s="165"/>
      <c r="R16" s="164"/>
      <c r="S16" s="164"/>
      <c r="T16" s="164"/>
      <c r="U16" s="164"/>
      <c r="V16" s="164"/>
      <c r="W16" s="164"/>
      <c r="X16" s="164"/>
      <c r="Y16" s="164"/>
      <c r="Z16" s="166"/>
      <c r="AA16" s="166"/>
      <c r="AB16" s="166"/>
      <c r="AC16" s="166"/>
      <c r="AD16" s="166"/>
      <c r="AE16" s="166"/>
      <c r="AF16" s="166"/>
      <c r="AG16" s="166" t="s">
        <v>228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56.25" outlineLevel="1">
      <c r="A17" s="156">
        <v>3</v>
      </c>
      <c r="B17" s="157" t="s">
        <v>863</v>
      </c>
      <c r="C17" s="158" t="s">
        <v>864</v>
      </c>
      <c r="D17" s="159" t="s">
        <v>275</v>
      </c>
      <c r="E17" s="160">
        <v>1</v>
      </c>
      <c r="F17" s="161"/>
      <c r="G17" s="162">
        <f>ROUND(E17*F17,2)</f>
        <v>0</v>
      </c>
      <c r="H17" s="163">
        <v>0</v>
      </c>
      <c r="I17" s="164">
        <f>ROUND(E17*H17,2)</f>
        <v>0</v>
      </c>
      <c r="J17" s="163">
        <v>156</v>
      </c>
      <c r="K17" s="164">
        <f>ROUND(E17*J17,2)</f>
        <v>156</v>
      </c>
      <c r="L17" s="164">
        <v>21</v>
      </c>
      <c r="M17" s="164">
        <f>G17*(1+L17/100)</f>
        <v>0</v>
      </c>
      <c r="N17" s="165">
        <v>0</v>
      </c>
      <c r="O17" s="165">
        <f>ROUND(E17*N17,2)</f>
        <v>0</v>
      </c>
      <c r="P17" s="165">
        <v>0.054</v>
      </c>
      <c r="Q17" s="165">
        <f>ROUND(E17*P17,2)</f>
        <v>0.05</v>
      </c>
      <c r="R17" s="164"/>
      <c r="S17" s="164" t="s">
        <v>196</v>
      </c>
      <c r="T17" s="164" t="s">
        <v>607</v>
      </c>
      <c r="U17" s="164">
        <v>0.381</v>
      </c>
      <c r="V17" s="164">
        <f>ROUND(E17*U17,2)</f>
        <v>0.38</v>
      </c>
      <c r="W17" s="164"/>
      <c r="X17" s="164" t="s">
        <v>218</v>
      </c>
      <c r="Y17" s="164" t="s">
        <v>199</v>
      </c>
      <c r="Z17" s="166"/>
      <c r="AA17" s="166"/>
      <c r="AB17" s="166"/>
      <c r="AC17" s="166"/>
      <c r="AD17" s="166"/>
      <c r="AE17" s="166"/>
      <c r="AF17" s="166"/>
      <c r="AG17" s="166" t="s">
        <v>302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4" customHeight="1" outlineLevel="2">
      <c r="A18" s="167"/>
      <c r="B18" s="168"/>
      <c r="C18" s="238" t="s">
        <v>865</v>
      </c>
      <c r="D18" s="238"/>
      <c r="E18" s="238"/>
      <c r="F18" s="238"/>
      <c r="G18" s="238"/>
      <c r="H18" s="164"/>
      <c r="I18" s="164"/>
      <c r="J18" s="164"/>
      <c r="K18" s="164"/>
      <c r="L18" s="164"/>
      <c r="M18" s="164"/>
      <c r="N18" s="165"/>
      <c r="O18" s="165"/>
      <c r="P18" s="165"/>
      <c r="Q18" s="165"/>
      <c r="R18" s="164"/>
      <c r="S18" s="164"/>
      <c r="T18" s="164"/>
      <c r="U18" s="164"/>
      <c r="V18" s="164"/>
      <c r="W18" s="164"/>
      <c r="X18" s="164"/>
      <c r="Y18" s="164"/>
      <c r="Z18" s="166"/>
      <c r="AA18" s="166"/>
      <c r="AB18" s="166"/>
      <c r="AC18" s="166"/>
      <c r="AD18" s="166"/>
      <c r="AE18" s="166"/>
      <c r="AF18" s="166"/>
      <c r="AG18" s="166" t="s">
        <v>202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2">
      <c r="A19" s="167"/>
      <c r="B19" s="168"/>
      <c r="C19" s="185" t="s">
        <v>812</v>
      </c>
      <c r="D19" s="186"/>
      <c r="E19" s="187"/>
      <c r="F19" s="164"/>
      <c r="G19" s="164"/>
      <c r="H19" s="164"/>
      <c r="I19" s="164"/>
      <c r="J19" s="164"/>
      <c r="K19" s="164"/>
      <c r="L19" s="164"/>
      <c r="M19" s="164"/>
      <c r="N19" s="165"/>
      <c r="O19" s="165"/>
      <c r="P19" s="165"/>
      <c r="Q19" s="165"/>
      <c r="R19" s="164"/>
      <c r="S19" s="164"/>
      <c r="T19" s="164"/>
      <c r="U19" s="164"/>
      <c r="V19" s="164"/>
      <c r="W19" s="164"/>
      <c r="X19" s="164"/>
      <c r="Y19" s="164"/>
      <c r="Z19" s="166"/>
      <c r="AA19" s="166"/>
      <c r="AB19" s="166"/>
      <c r="AC19" s="166"/>
      <c r="AD19" s="166"/>
      <c r="AE19" s="166"/>
      <c r="AF19" s="166"/>
      <c r="AG19" s="166" t="s">
        <v>228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3">
      <c r="A20" s="167"/>
      <c r="B20" s="168"/>
      <c r="C20" s="185" t="s">
        <v>74</v>
      </c>
      <c r="D20" s="186"/>
      <c r="E20" s="187">
        <v>1</v>
      </c>
      <c r="F20" s="164"/>
      <c r="G20" s="164"/>
      <c r="H20" s="164"/>
      <c r="I20" s="164"/>
      <c r="J20" s="164"/>
      <c r="K20" s="164"/>
      <c r="L20" s="164"/>
      <c r="M20" s="164"/>
      <c r="N20" s="165"/>
      <c r="O20" s="165"/>
      <c r="P20" s="165"/>
      <c r="Q20" s="165"/>
      <c r="R20" s="164"/>
      <c r="S20" s="164"/>
      <c r="T20" s="164"/>
      <c r="U20" s="164"/>
      <c r="V20" s="164"/>
      <c r="W20" s="164"/>
      <c r="X20" s="164"/>
      <c r="Y20" s="164"/>
      <c r="Z20" s="166"/>
      <c r="AA20" s="166"/>
      <c r="AB20" s="166"/>
      <c r="AC20" s="166"/>
      <c r="AD20" s="166"/>
      <c r="AE20" s="166"/>
      <c r="AF20" s="166"/>
      <c r="AG20" s="166" t="s">
        <v>228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33" ht="12.75">
      <c r="A21" s="147" t="s">
        <v>191</v>
      </c>
      <c r="B21" s="148" t="s">
        <v>109</v>
      </c>
      <c r="C21" s="149" t="s">
        <v>110</v>
      </c>
      <c r="D21" s="150"/>
      <c r="E21" s="151"/>
      <c r="F21" s="152"/>
      <c r="G21" s="153">
        <f>SUMIF(AG22:AG33,"&lt;&gt;NOR",G22:G33)</f>
        <v>0</v>
      </c>
      <c r="H21" s="154"/>
      <c r="I21" s="154">
        <f>SUM(I22:I33)</f>
        <v>0</v>
      </c>
      <c r="J21" s="154"/>
      <c r="K21" s="154">
        <f>SUM(K22:K33)</f>
        <v>314.73</v>
      </c>
      <c r="L21" s="154"/>
      <c r="M21" s="154">
        <f>SUM(M22:M33)</f>
        <v>0</v>
      </c>
      <c r="N21" s="155"/>
      <c r="O21" s="155">
        <f>SUM(O22:O33)</f>
        <v>0</v>
      </c>
      <c r="P21" s="155"/>
      <c r="Q21" s="155">
        <f>SUM(Q22:Q33)</f>
        <v>0</v>
      </c>
      <c r="R21" s="154"/>
      <c r="S21" s="154"/>
      <c r="T21" s="154"/>
      <c r="U21" s="154"/>
      <c r="V21" s="154">
        <f>SUM(V22:V33)</f>
        <v>0</v>
      </c>
      <c r="W21" s="154"/>
      <c r="X21" s="154"/>
      <c r="Y21" s="154"/>
      <c r="AG21" s="1" t="s">
        <v>192</v>
      </c>
    </row>
    <row r="22" spans="1:60" ht="33.75" outlineLevel="1">
      <c r="A22" s="156">
        <v>4</v>
      </c>
      <c r="B22" s="157" t="s">
        <v>611</v>
      </c>
      <c r="C22" s="158" t="s">
        <v>612</v>
      </c>
      <c r="D22" s="159" t="s">
        <v>265</v>
      </c>
      <c r="E22" s="160">
        <v>0.099</v>
      </c>
      <c r="F22" s="161"/>
      <c r="G22" s="162">
        <f>ROUND(E22*F22,2)</f>
        <v>0</v>
      </c>
      <c r="H22" s="163">
        <v>0</v>
      </c>
      <c r="I22" s="164">
        <f>ROUND(E22*H22,2)</f>
        <v>0</v>
      </c>
      <c r="J22" s="163">
        <v>928</v>
      </c>
      <c r="K22" s="164">
        <f>ROUND(E22*J22,2)</f>
        <v>91.87</v>
      </c>
      <c r="L22" s="164">
        <v>21</v>
      </c>
      <c r="M22" s="164">
        <f>G22*(1+L22/100)</f>
        <v>0</v>
      </c>
      <c r="N22" s="165">
        <v>0</v>
      </c>
      <c r="O22" s="165">
        <f>ROUND(E22*N22,2)</f>
        <v>0</v>
      </c>
      <c r="P22" s="165">
        <v>0</v>
      </c>
      <c r="Q22" s="165">
        <f>ROUND(E22*P22,2)</f>
        <v>0</v>
      </c>
      <c r="R22" s="164"/>
      <c r="S22" s="164" t="s">
        <v>613</v>
      </c>
      <c r="T22" s="164" t="s">
        <v>607</v>
      </c>
      <c r="U22" s="164">
        <v>0</v>
      </c>
      <c r="V22" s="164">
        <f>ROUND(E22*U22,2)</f>
        <v>0</v>
      </c>
      <c r="W22" s="164"/>
      <c r="X22" s="164" t="s">
        <v>218</v>
      </c>
      <c r="Y22" s="164" t="s">
        <v>199</v>
      </c>
      <c r="Z22" s="166"/>
      <c r="AA22" s="166"/>
      <c r="AB22" s="166"/>
      <c r="AC22" s="166"/>
      <c r="AD22" s="166"/>
      <c r="AE22" s="166"/>
      <c r="AF22" s="166"/>
      <c r="AG22" s="166" t="s">
        <v>302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4" customHeight="1" outlineLevel="2">
      <c r="A23" s="167"/>
      <c r="B23" s="168"/>
      <c r="C23" s="238" t="s">
        <v>614</v>
      </c>
      <c r="D23" s="238"/>
      <c r="E23" s="238"/>
      <c r="F23" s="238"/>
      <c r="G23" s="238"/>
      <c r="H23" s="164"/>
      <c r="I23" s="164"/>
      <c r="J23" s="164"/>
      <c r="K23" s="164"/>
      <c r="L23" s="164"/>
      <c r="M23" s="164"/>
      <c r="N23" s="165"/>
      <c r="O23" s="165"/>
      <c r="P23" s="165"/>
      <c r="Q23" s="165"/>
      <c r="R23" s="164"/>
      <c r="S23" s="164"/>
      <c r="T23" s="164"/>
      <c r="U23" s="164"/>
      <c r="V23" s="164"/>
      <c r="W23" s="164"/>
      <c r="X23" s="164"/>
      <c r="Y23" s="164"/>
      <c r="Z23" s="166"/>
      <c r="AA23" s="166"/>
      <c r="AB23" s="166"/>
      <c r="AC23" s="166"/>
      <c r="AD23" s="166"/>
      <c r="AE23" s="166"/>
      <c r="AF23" s="166"/>
      <c r="AG23" s="166" t="s">
        <v>202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22.5" outlineLevel="1">
      <c r="A24" s="156">
        <v>5</v>
      </c>
      <c r="B24" s="157" t="s">
        <v>615</v>
      </c>
      <c r="C24" s="158" t="s">
        <v>616</v>
      </c>
      <c r="D24" s="159" t="s">
        <v>265</v>
      </c>
      <c r="E24" s="160">
        <v>0.099</v>
      </c>
      <c r="F24" s="161"/>
      <c r="G24" s="162">
        <f>ROUND(E24*F24,2)</f>
        <v>0</v>
      </c>
      <c r="H24" s="163">
        <v>0</v>
      </c>
      <c r="I24" s="164">
        <f>ROUND(E24*H24,2)</f>
        <v>0</v>
      </c>
      <c r="J24" s="163">
        <v>314</v>
      </c>
      <c r="K24" s="164">
        <f>ROUND(E24*J24,2)</f>
        <v>31.09</v>
      </c>
      <c r="L24" s="164">
        <v>21</v>
      </c>
      <c r="M24" s="164">
        <f>G24*(1+L24/100)</f>
        <v>0</v>
      </c>
      <c r="N24" s="165">
        <v>0</v>
      </c>
      <c r="O24" s="165">
        <f>ROUND(E24*N24,2)</f>
        <v>0</v>
      </c>
      <c r="P24" s="165">
        <v>0</v>
      </c>
      <c r="Q24" s="165">
        <f>ROUND(E24*P24,2)</f>
        <v>0</v>
      </c>
      <c r="R24" s="164"/>
      <c r="S24" s="164" t="s">
        <v>613</v>
      </c>
      <c r="T24" s="164" t="s">
        <v>607</v>
      </c>
      <c r="U24" s="164">
        <v>0</v>
      </c>
      <c r="V24" s="164">
        <f>ROUND(E24*U24,2)</f>
        <v>0</v>
      </c>
      <c r="W24" s="164"/>
      <c r="X24" s="164" t="s">
        <v>218</v>
      </c>
      <c r="Y24" s="164" t="s">
        <v>199</v>
      </c>
      <c r="Z24" s="166"/>
      <c r="AA24" s="166"/>
      <c r="AB24" s="166"/>
      <c r="AC24" s="166"/>
      <c r="AD24" s="166"/>
      <c r="AE24" s="166"/>
      <c r="AF24" s="166"/>
      <c r="AG24" s="166" t="s">
        <v>302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4" customHeight="1" outlineLevel="2">
      <c r="A25" s="167"/>
      <c r="B25" s="168"/>
      <c r="C25" s="238" t="s">
        <v>617</v>
      </c>
      <c r="D25" s="238"/>
      <c r="E25" s="238"/>
      <c r="F25" s="238"/>
      <c r="G25" s="238"/>
      <c r="H25" s="164"/>
      <c r="I25" s="164"/>
      <c r="J25" s="164"/>
      <c r="K25" s="164"/>
      <c r="L25" s="164"/>
      <c r="M25" s="164"/>
      <c r="N25" s="165"/>
      <c r="O25" s="165"/>
      <c r="P25" s="165"/>
      <c r="Q25" s="165"/>
      <c r="R25" s="164"/>
      <c r="S25" s="164"/>
      <c r="T25" s="164"/>
      <c r="U25" s="164"/>
      <c r="V25" s="164"/>
      <c r="W25" s="164"/>
      <c r="X25" s="164"/>
      <c r="Y25" s="164"/>
      <c r="Z25" s="166"/>
      <c r="AA25" s="166"/>
      <c r="AB25" s="166"/>
      <c r="AC25" s="166"/>
      <c r="AD25" s="166"/>
      <c r="AE25" s="166"/>
      <c r="AF25" s="166"/>
      <c r="AG25" s="166" t="s">
        <v>202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33.75" outlineLevel="1">
      <c r="A26" s="156">
        <v>6</v>
      </c>
      <c r="B26" s="157" t="s">
        <v>618</v>
      </c>
      <c r="C26" s="158" t="s">
        <v>619</v>
      </c>
      <c r="D26" s="159" t="s">
        <v>265</v>
      </c>
      <c r="E26" s="160">
        <v>1.98</v>
      </c>
      <c r="F26" s="161"/>
      <c r="G26" s="162">
        <f>ROUND(E26*F26,2)</f>
        <v>0</v>
      </c>
      <c r="H26" s="163">
        <v>0</v>
      </c>
      <c r="I26" s="164">
        <f>ROUND(E26*H26,2)</f>
        <v>0</v>
      </c>
      <c r="J26" s="163">
        <v>13.7</v>
      </c>
      <c r="K26" s="164">
        <f>ROUND(E26*J26,2)</f>
        <v>27.13</v>
      </c>
      <c r="L26" s="164">
        <v>21</v>
      </c>
      <c r="M26" s="164">
        <f>G26*(1+L26/100)</f>
        <v>0</v>
      </c>
      <c r="N26" s="165">
        <v>0</v>
      </c>
      <c r="O26" s="165">
        <f>ROUND(E26*N26,2)</f>
        <v>0</v>
      </c>
      <c r="P26" s="165">
        <v>0</v>
      </c>
      <c r="Q26" s="165">
        <f>ROUND(E26*P26,2)</f>
        <v>0</v>
      </c>
      <c r="R26" s="164"/>
      <c r="S26" s="164" t="s">
        <v>613</v>
      </c>
      <c r="T26" s="164" t="s">
        <v>607</v>
      </c>
      <c r="U26" s="164">
        <v>0</v>
      </c>
      <c r="V26" s="164">
        <f>ROUND(E26*U26,2)</f>
        <v>0</v>
      </c>
      <c r="W26" s="164"/>
      <c r="X26" s="164" t="s">
        <v>218</v>
      </c>
      <c r="Y26" s="164" t="s">
        <v>199</v>
      </c>
      <c r="Z26" s="166"/>
      <c r="AA26" s="166"/>
      <c r="AB26" s="166"/>
      <c r="AC26" s="166"/>
      <c r="AD26" s="166"/>
      <c r="AE26" s="166"/>
      <c r="AF26" s="166"/>
      <c r="AG26" s="166" t="s">
        <v>302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4" customHeight="1" outlineLevel="2">
      <c r="A27" s="167"/>
      <c r="B27" s="168"/>
      <c r="C27" s="238" t="s">
        <v>620</v>
      </c>
      <c r="D27" s="238"/>
      <c r="E27" s="238"/>
      <c r="F27" s="238"/>
      <c r="G27" s="238"/>
      <c r="H27" s="164"/>
      <c r="I27" s="164"/>
      <c r="J27" s="164"/>
      <c r="K27" s="164"/>
      <c r="L27" s="164"/>
      <c r="M27" s="164"/>
      <c r="N27" s="165"/>
      <c r="O27" s="165"/>
      <c r="P27" s="165"/>
      <c r="Q27" s="165"/>
      <c r="R27" s="164"/>
      <c r="S27" s="164"/>
      <c r="T27" s="164"/>
      <c r="U27" s="164"/>
      <c r="V27" s="164"/>
      <c r="W27" s="164"/>
      <c r="X27" s="164"/>
      <c r="Y27" s="164"/>
      <c r="Z27" s="166"/>
      <c r="AA27" s="166"/>
      <c r="AB27" s="166"/>
      <c r="AC27" s="166"/>
      <c r="AD27" s="166"/>
      <c r="AE27" s="166"/>
      <c r="AF27" s="166"/>
      <c r="AG27" s="166" t="s">
        <v>202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2">
      <c r="A28" s="167"/>
      <c r="B28" s="168"/>
      <c r="C28" s="185" t="s">
        <v>866</v>
      </c>
      <c r="D28" s="186"/>
      <c r="E28" s="187"/>
      <c r="F28" s="164"/>
      <c r="G28" s="164"/>
      <c r="H28" s="164"/>
      <c r="I28" s="164"/>
      <c r="J28" s="164"/>
      <c r="K28" s="164"/>
      <c r="L28" s="164"/>
      <c r="M28" s="164"/>
      <c r="N28" s="165"/>
      <c r="O28" s="165"/>
      <c r="P28" s="165"/>
      <c r="Q28" s="165"/>
      <c r="R28" s="164"/>
      <c r="S28" s="164"/>
      <c r="T28" s="164"/>
      <c r="U28" s="164"/>
      <c r="V28" s="164"/>
      <c r="W28" s="164"/>
      <c r="X28" s="164"/>
      <c r="Y28" s="164"/>
      <c r="Z28" s="166"/>
      <c r="AA28" s="166"/>
      <c r="AB28" s="166"/>
      <c r="AC28" s="166"/>
      <c r="AD28" s="166"/>
      <c r="AE28" s="166"/>
      <c r="AF28" s="166"/>
      <c r="AG28" s="166" t="s">
        <v>228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3">
      <c r="A29" s="167"/>
      <c r="B29" s="168"/>
      <c r="C29" s="185" t="s">
        <v>867</v>
      </c>
      <c r="D29" s="186"/>
      <c r="E29" s="187">
        <v>1.98</v>
      </c>
      <c r="F29" s="164"/>
      <c r="G29" s="164"/>
      <c r="H29" s="164"/>
      <c r="I29" s="164"/>
      <c r="J29" s="164"/>
      <c r="K29" s="164"/>
      <c r="L29" s="164"/>
      <c r="M29" s="164"/>
      <c r="N29" s="165"/>
      <c r="O29" s="165"/>
      <c r="P29" s="165"/>
      <c r="Q29" s="165"/>
      <c r="R29" s="164"/>
      <c r="S29" s="164"/>
      <c r="T29" s="164"/>
      <c r="U29" s="164"/>
      <c r="V29" s="164"/>
      <c r="W29" s="164"/>
      <c r="X29" s="164"/>
      <c r="Y29" s="164"/>
      <c r="Z29" s="166"/>
      <c r="AA29" s="166"/>
      <c r="AB29" s="166"/>
      <c r="AC29" s="166"/>
      <c r="AD29" s="166"/>
      <c r="AE29" s="166"/>
      <c r="AF29" s="166"/>
      <c r="AG29" s="166" t="s">
        <v>228</v>
      </c>
      <c r="AH29" s="166">
        <v>0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33.75" outlineLevel="1">
      <c r="A30" s="156">
        <v>7</v>
      </c>
      <c r="B30" s="157" t="s">
        <v>622</v>
      </c>
      <c r="C30" s="158" t="s">
        <v>623</v>
      </c>
      <c r="D30" s="159" t="s">
        <v>265</v>
      </c>
      <c r="E30" s="160">
        <v>0.099</v>
      </c>
      <c r="F30" s="161"/>
      <c r="G30" s="162">
        <f>ROUND(E30*F30,2)</f>
        <v>0</v>
      </c>
      <c r="H30" s="163">
        <v>0</v>
      </c>
      <c r="I30" s="164">
        <f>ROUND(E30*H30,2)</f>
        <v>0</v>
      </c>
      <c r="J30" s="163">
        <v>1520</v>
      </c>
      <c r="K30" s="164">
        <f>ROUND(E30*J30,2)</f>
        <v>150.48</v>
      </c>
      <c r="L30" s="164">
        <v>21</v>
      </c>
      <c r="M30" s="164">
        <f>G30*(1+L30/100)</f>
        <v>0</v>
      </c>
      <c r="N30" s="165">
        <v>0</v>
      </c>
      <c r="O30" s="165">
        <f>ROUND(E30*N30,2)</f>
        <v>0</v>
      </c>
      <c r="P30" s="165">
        <v>0</v>
      </c>
      <c r="Q30" s="165">
        <f>ROUND(E30*P30,2)</f>
        <v>0</v>
      </c>
      <c r="R30" s="164"/>
      <c r="S30" s="164" t="s">
        <v>613</v>
      </c>
      <c r="T30" s="164" t="s">
        <v>607</v>
      </c>
      <c r="U30" s="164">
        <v>0</v>
      </c>
      <c r="V30" s="164">
        <f>ROUND(E30*U30,2)</f>
        <v>0</v>
      </c>
      <c r="W30" s="164"/>
      <c r="X30" s="164" t="s">
        <v>218</v>
      </c>
      <c r="Y30" s="164" t="s">
        <v>199</v>
      </c>
      <c r="Z30" s="166"/>
      <c r="AA30" s="166"/>
      <c r="AB30" s="166"/>
      <c r="AC30" s="166"/>
      <c r="AD30" s="166"/>
      <c r="AE30" s="166"/>
      <c r="AF30" s="166"/>
      <c r="AG30" s="166" t="s">
        <v>302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4" customHeight="1" outlineLevel="2">
      <c r="A31" s="167"/>
      <c r="B31" s="168"/>
      <c r="C31" s="238" t="s">
        <v>624</v>
      </c>
      <c r="D31" s="238"/>
      <c r="E31" s="238"/>
      <c r="F31" s="238"/>
      <c r="G31" s="238"/>
      <c r="H31" s="164"/>
      <c r="I31" s="164"/>
      <c r="J31" s="164"/>
      <c r="K31" s="164"/>
      <c r="L31" s="164"/>
      <c r="M31" s="164"/>
      <c r="N31" s="165"/>
      <c r="O31" s="165"/>
      <c r="P31" s="165"/>
      <c r="Q31" s="165"/>
      <c r="R31" s="164"/>
      <c r="S31" s="164"/>
      <c r="T31" s="164"/>
      <c r="U31" s="164"/>
      <c r="V31" s="164"/>
      <c r="W31" s="164"/>
      <c r="X31" s="164"/>
      <c r="Y31" s="164"/>
      <c r="Z31" s="166"/>
      <c r="AA31" s="166"/>
      <c r="AB31" s="166"/>
      <c r="AC31" s="166"/>
      <c r="AD31" s="166"/>
      <c r="AE31" s="166"/>
      <c r="AF31" s="166"/>
      <c r="AG31" s="166" t="s">
        <v>202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22.5" outlineLevel="1">
      <c r="A32" s="156">
        <v>8</v>
      </c>
      <c r="B32" s="157" t="s">
        <v>625</v>
      </c>
      <c r="C32" s="158" t="s">
        <v>626</v>
      </c>
      <c r="D32" s="159" t="s">
        <v>265</v>
      </c>
      <c r="E32" s="160">
        <v>0.099</v>
      </c>
      <c r="F32" s="161"/>
      <c r="G32" s="162">
        <f>ROUND(E32*F32,2)</f>
        <v>0</v>
      </c>
      <c r="H32" s="163">
        <v>0</v>
      </c>
      <c r="I32" s="164">
        <f>ROUND(E32*H32,2)</f>
        <v>0</v>
      </c>
      <c r="J32" s="163">
        <v>143</v>
      </c>
      <c r="K32" s="164">
        <f>ROUND(E32*J32,2)</f>
        <v>14.16</v>
      </c>
      <c r="L32" s="164">
        <v>21</v>
      </c>
      <c r="M32" s="164">
        <f>G32*(1+L32/100)</f>
        <v>0</v>
      </c>
      <c r="N32" s="165">
        <v>0</v>
      </c>
      <c r="O32" s="165">
        <f>ROUND(E32*N32,2)</f>
        <v>0</v>
      </c>
      <c r="P32" s="165">
        <v>0</v>
      </c>
      <c r="Q32" s="165">
        <f>ROUND(E32*P32,2)</f>
        <v>0</v>
      </c>
      <c r="R32" s="164"/>
      <c r="S32" s="164" t="s">
        <v>613</v>
      </c>
      <c r="T32" s="164" t="s">
        <v>607</v>
      </c>
      <c r="U32" s="164">
        <v>0</v>
      </c>
      <c r="V32" s="164">
        <f>ROUND(E32*U32,2)</f>
        <v>0</v>
      </c>
      <c r="W32" s="164"/>
      <c r="X32" s="164" t="s">
        <v>218</v>
      </c>
      <c r="Y32" s="164" t="s">
        <v>199</v>
      </c>
      <c r="Z32" s="166"/>
      <c r="AA32" s="166"/>
      <c r="AB32" s="166"/>
      <c r="AC32" s="166"/>
      <c r="AD32" s="166"/>
      <c r="AE32" s="166"/>
      <c r="AF32" s="166"/>
      <c r="AG32" s="166" t="s">
        <v>302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4" customHeight="1" outlineLevel="2">
      <c r="A33" s="167"/>
      <c r="B33" s="168"/>
      <c r="C33" s="238" t="s">
        <v>627</v>
      </c>
      <c r="D33" s="238"/>
      <c r="E33" s="238"/>
      <c r="F33" s="238"/>
      <c r="G33" s="238"/>
      <c r="H33" s="164"/>
      <c r="I33" s="164"/>
      <c r="J33" s="164"/>
      <c r="K33" s="164"/>
      <c r="L33" s="164"/>
      <c r="M33" s="164"/>
      <c r="N33" s="165"/>
      <c r="O33" s="165"/>
      <c r="P33" s="165"/>
      <c r="Q33" s="165"/>
      <c r="R33" s="164"/>
      <c r="S33" s="164"/>
      <c r="T33" s="164"/>
      <c r="U33" s="164"/>
      <c r="V33" s="164"/>
      <c r="W33" s="164"/>
      <c r="X33" s="164"/>
      <c r="Y33" s="164"/>
      <c r="Z33" s="166"/>
      <c r="AA33" s="166"/>
      <c r="AB33" s="166"/>
      <c r="AC33" s="166"/>
      <c r="AD33" s="166"/>
      <c r="AE33" s="166"/>
      <c r="AF33" s="166"/>
      <c r="AG33" s="166" t="s">
        <v>202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33" ht="12.75">
      <c r="A34" s="147" t="s">
        <v>191</v>
      </c>
      <c r="B34" s="148" t="s">
        <v>132</v>
      </c>
      <c r="C34" s="149" t="s">
        <v>50</v>
      </c>
      <c r="D34" s="150"/>
      <c r="E34" s="151"/>
      <c r="F34" s="152"/>
      <c r="G34" s="153">
        <f>SUMIF(AG35:AG135,"&lt;&gt;NOR",G35:G135)</f>
        <v>0</v>
      </c>
      <c r="H34" s="154"/>
      <c r="I34" s="154">
        <f>SUM(I35:I135)</f>
        <v>4299.54</v>
      </c>
      <c r="J34" s="154"/>
      <c r="K34" s="154">
        <f>SUM(K35:K135)</f>
        <v>221223.58000000002</v>
      </c>
      <c r="L34" s="154"/>
      <c r="M34" s="154">
        <f>SUM(M35:M135)</f>
        <v>0</v>
      </c>
      <c r="N34" s="155"/>
      <c r="O34" s="155">
        <f>SUM(O35:O135)</f>
        <v>0.13999999999999999</v>
      </c>
      <c r="P34" s="155"/>
      <c r="Q34" s="155">
        <f>SUM(Q35:Q135)</f>
        <v>0</v>
      </c>
      <c r="R34" s="154"/>
      <c r="S34" s="154"/>
      <c r="T34" s="154"/>
      <c r="U34" s="154"/>
      <c r="V34" s="154">
        <f>SUM(V35:V135)</f>
        <v>0</v>
      </c>
      <c r="W34" s="154"/>
      <c r="X34" s="154"/>
      <c r="Y34" s="154"/>
      <c r="AG34" s="1" t="s">
        <v>192</v>
      </c>
    </row>
    <row r="35" spans="1:60" ht="22.5" outlineLevel="1">
      <c r="A35" s="156">
        <v>9</v>
      </c>
      <c r="B35" s="157" t="s">
        <v>868</v>
      </c>
      <c r="C35" s="158" t="s">
        <v>869</v>
      </c>
      <c r="D35" s="159" t="s">
        <v>275</v>
      </c>
      <c r="E35" s="160">
        <v>1</v>
      </c>
      <c r="F35" s="161"/>
      <c r="G35" s="162">
        <f>ROUND(E35*F35,2)</f>
        <v>0</v>
      </c>
      <c r="H35" s="163">
        <v>0</v>
      </c>
      <c r="I35" s="164">
        <f>ROUND(E35*H35,2)</f>
        <v>0</v>
      </c>
      <c r="J35" s="163">
        <v>12200</v>
      </c>
      <c r="K35" s="164">
        <f>ROUND(E35*J35,2)</f>
        <v>12200</v>
      </c>
      <c r="L35" s="164">
        <v>21</v>
      </c>
      <c r="M35" s="164">
        <f>G35*(1+L35/100)</f>
        <v>0</v>
      </c>
      <c r="N35" s="165">
        <v>0.0105</v>
      </c>
      <c r="O35" s="165">
        <f>ROUND(E35*N35,2)</f>
        <v>0.01</v>
      </c>
      <c r="P35" s="165">
        <v>0</v>
      </c>
      <c r="Q35" s="165">
        <f>ROUND(E35*P35,2)</f>
        <v>0</v>
      </c>
      <c r="R35" s="164"/>
      <c r="S35" s="164" t="s">
        <v>209</v>
      </c>
      <c r="T35" s="164" t="s">
        <v>197</v>
      </c>
      <c r="U35" s="164">
        <v>0</v>
      </c>
      <c r="V35" s="164">
        <f>ROUND(E35*U35,2)</f>
        <v>0</v>
      </c>
      <c r="W35" s="164"/>
      <c r="X35" s="164" t="s">
        <v>218</v>
      </c>
      <c r="Y35" s="164" t="s">
        <v>199</v>
      </c>
      <c r="Z35" s="166"/>
      <c r="AA35" s="166"/>
      <c r="AB35" s="166"/>
      <c r="AC35" s="166"/>
      <c r="AD35" s="166"/>
      <c r="AE35" s="166"/>
      <c r="AF35" s="166"/>
      <c r="AG35" s="166" t="s">
        <v>342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customHeight="1" outlineLevel="2">
      <c r="A36" s="167"/>
      <c r="B36" s="168"/>
      <c r="C36" s="238" t="s">
        <v>690</v>
      </c>
      <c r="D36" s="238"/>
      <c r="E36" s="238"/>
      <c r="F36" s="238"/>
      <c r="G36" s="238"/>
      <c r="H36" s="164"/>
      <c r="I36" s="164"/>
      <c r="J36" s="164"/>
      <c r="K36" s="164"/>
      <c r="L36" s="164"/>
      <c r="M36" s="164"/>
      <c r="N36" s="165"/>
      <c r="O36" s="165"/>
      <c r="P36" s="165"/>
      <c r="Q36" s="165"/>
      <c r="R36" s="164"/>
      <c r="S36" s="164"/>
      <c r="T36" s="164"/>
      <c r="U36" s="164"/>
      <c r="V36" s="164"/>
      <c r="W36" s="164"/>
      <c r="X36" s="164"/>
      <c r="Y36" s="164"/>
      <c r="Z36" s="166"/>
      <c r="AA36" s="166"/>
      <c r="AB36" s="166"/>
      <c r="AC36" s="166"/>
      <c r="AD36" s="166"/>
      <c r="AE36" s="166"/>
      <c r="AF36" s="166"/>
      <c r="AG36" s="166" t="s">
        <v>202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4" customHeight="1" outlineLevel="3">
      <c r="A37" s="167"/>
      <c r="B37" s="168"/>
      <c r="C37" s="232" t="s">
        <v>870</v>
      </c>
      <c r="D37" s="232"/>
      <c r="E37" s="232"/>
      <c r="F37" s="232"/>
      <c r="G37" s="232"/>
      <c r="H37" s="164"/>
      <c r="I37" s="164"/>
      <c r="J37" s="164"/>
      <c r="K37" s="164"/>
      <c r="L37" s="164"/>
      <c r="M37" s="164"/>
      <c r="N37" s="165"/>
      <c r="O37" s="165"/>
      <c r="P37" s="165"/>
      <c r="Q37" s="165"/>
      <c r="R37" s="164"/>
      <c r="S37" s="164"/>
      <c r="T37" s="164"/>
      <c r="U37" s="164"/>
      <c r="V37" s="164"/>
      <c r="W37" s="164"/>
      <c r="X37" s="164"/>
      <c r="Y37" s="164"/>
      <c r="Z37" s="166"/>
      <c r="AA37" s="166"/>
      <c r="AB37" s="166"/>
      <c r="AC37" s="166"/>
      <c r="AD37" s="166"/>
      <c r="AE37" s="166"/>
      <c r="AF37" s="166"/>
      <c r="AG37" s="166" t="s">
        <v>202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4" customHeight="1" outlineLevel="3">
      <c r="A38" s="167"/>
      <c r="B38" s="168"/>
      <c r="C38" s="232" t="s">
        <v>871</v>
      </c>
      <c r="D38" s="232"/>
      <c r="E38" s="232"/>
      <c r="F38" s="232"/>
      <c r="G38" s="232"/>
      <c r="H38" s="164"/>
      <c r="I38" s="164"/>
      <c r="J38" s="164"/>
      <c r="K38" s="164"/>
      <c r="L38" s="164"/>
      <c r="M38" s="164"/>
      <c r="N38" s="165"/>
      <c r="O38" s="165"/>
      <c r="P38" s="165"/>
      <c r="Q38" s="165"/>
      <c r="R38" s="164"/>
      <c r="S38" s="164"/>
      <c r="T38" s="164"/>
      <c r="U38" s="164"/>
      <c r="V38" s="164"/>
      <c r="W38" s="164"/>
      <c r="X38" s="164"/>
      <c r="Y38" s="164"/>
      <c r="Z38" s="166"/>
      <c r="AA38" s="166"/>
      <c r="AB38" s="166"/>
      <c r="AC38" s="166"/>
      <c r="AD38" s="166"/>
      <c r="AE38" s="166"/>
      <c r="AF38" s="166"/>
      <c r="AG38" s="166" t="s">
        <v>202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4" customHeight="1" outlineLevel="3">
      <c r="A39" s="167"/>
      <c r="B39" s="168"/>
      <c r="C39" s="232" t="s">
        <v>872</v>
      </c>
      <c r="D39" s="232"/>
      <c r="E39" s="232"/>
      <c r="F39" s="232"/>
      <c r="G39" s="232"/>
      <c r="H39" s="164"/>
      <c r="I39" s="164"/>
      <c r="J39" s="164"/>
      <c r="K39" s="164"/>
      <c r="L39" s="164"/>
      <c r="M39" s="164"/>
      <c r="N39" s="165"/>
      <c r="O39" s="165"/>
      <c r="P39" s="165"/>
      <c r="Q39" s="165"/>
      <c r="R39" s="164"/>
      <c r="S39" s="164"/>
      <c r="T39" s="164"/>
      <c r="U39" s="164"/>
      <c r="V39" s="164"/>
      <c r="W39" s="164"/>
      <c r="X39" s="164"/>
      <c r="Y39" s="164"/>
      <c r="Z39" s="166"/>
      <c r="AA39" s="166"/>
      <c r="AB39" s="166"/>
      <c r="AC39" s="166"/>
      <c r="AD39" s="166"/>
      <c r="AE39" s="166"/>
      <c r="AF39" s="166"/>
      <c r="AG39" s="166" t="s">
        <v>202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4" customHeight="1" outlineLevel="3">
      <c r="A40" s="167"/>
      <c r="B40" s="168"/>
      <c r="C40" s="232" t="s">
        <v>873</v>
      </c>
      <c r="D40" s="232"/>
      <c r="E40" s="232"/>
      <c r="F40" s="232"/>
      <c r="G40" s="232"/>
      <c r="H40" s="164"/>
      <c r="I40" s="164"/>
      <c r="J40" s="164"/>
      <c r="K40" s="164"/>
      <c r="L40" s="164"/>
      <c r="M40" s="164"/>
      <c r="N40" s="165"/>
      <c r="O40" s="165"/>
      <c r="P40" s="165"/>
      <c r="Q40" s="165"/>
      <c r="R40" s="164"/>
      <c r="S40" s="164"/>
      <c r="T40" s="164"/>
      <c r="U40" s="164"/>
      <c r="V40" s="164"/>
      <c r="W40" s="164"/>
      <c r="X40" s="164"/>
      <c r="Y40" s="164"/>
      <c r="Z40" s="166"/>
      <c r="AA40" s="166"/>
      <c r="AB40" s="166"/>
      <c r="AC40" s="166"/>
      <c r="AD40" s="166"/>
      <c r="AE40" s="166"/>
      <c r="AF40" s="166"/>
      <c r="AG40" s="166" t="s">
        <v>202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4" customHeight="1" outlineLevel="3">
      <c r="A41" s="167"/>
      <c r="B41" s="168"/>
      <c r="C41" s="232" t="s">
        <v>874</v>
      </c>
      <c r="D41" s="232"/>
      <c r="E41" s="232"/>
      <c r="F41" s="232"/>
      <c r="G41" s="232"/>
      <c r="H41" s="164"/>
      <c r="I41" s="164"/>
      <c r="J41" s="164"/>
      <c r="K41" s="164"/>
      <c r="L41" s="164"/>
      <c r="M41" s="164"/>
      <c r="N41" s="165"/>
      <c r="O41" s="165"/>
      <c r="P41" s="165"/>
      <c r="Q41" s="165"/>
      <c r="R41" s="164"/>
      <c r="S41" s="164"/>
      <c r="T41" s="164"/>
      <c r="U41" s="164"/>
      <c r="V41" s="164"/>
      <c r="W41" s="164"/>
      <c r="X41" s="164"/>
      <c r="Y41" s="164"/>
      <c r="Z41" s="166"/>
      <c r="AA41" s="166"/>
      <c r="AB41" s="166"/>
      <c r="AC41" s="166"/>
      <c r="AD41" s="166"/>
      <c r="AE41" s="166"/>
      <c r="AF41" s="166"/>
      <c r="AG41" s="166" t="s">
        <v>202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4" customHeight="1" outlineLevel="3">
      <c r="A42" s="167"/>
      <c r="B42" s="168"/>
      <c r="C42" s="232" t="s">
        <v>875</v>
      </c>
      <c r="D42" s="232"/>
      <c r="E42" s="232"/>
      <c r="F42" s="232"/>
      <c r="G42" s="232"/>
      <c r="H42" s="164"/>
      <c r="I42" s="164"/>
      <c r="J42" s="164"/>
      <c r="K42" s="164"/>
      <c r="L42" s="164"/>
      <c r="M42" s="164"/>
      <c r="N42" s="165"/>
      <c r="O42" s="165"/>
      <c r="P42" s="165"/>
      <c r="Q42" s="165"/>
      <c r="R42" s="164"/>
      <c r="S42" s="164"/>
      <c r="T42" s="164"/>
      <c r="U42" s="164"/>
      <c r="V42" s="164"/>
      <c r="W42" s="164"/>
      <c r="X42" s="164"/>
      <c r="Y42" s="164"/>
      <c r="Z42" s="166"/>
      <c r="AA42" s="166"/>
      <c r="AB42" s="166"/>
      <c r="AC42" s="166"/>
      <c r="AD42" s="166"/>
      <c r="AE42" s="166"/>
      <c r="AF42" s="166"/>
      <c r="AG42" s="166" t="s">
        <v>202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4" customHeight="1" outlineLevel="3">
      <c r="A43" s="167"/>
      <c r="B43" s="168"/>
      <c r="C43" s="232" t="s">
        <v>876</v>
      </c>
      <c r="D43" s="232"/>
      <c r="E43" s="232"/>
      <c r="F43" s="232"/>
      <c r="G43" s="232"/>
      <c r="H43" s="164"/>
      <c r="I43" s="164"/>
      <c r="J43" s="164"/>
      <c r="K43" s="164"/>
      <c r="L43" s="164"/>
      <c r="M43" s="164"/>
      <c r="N43" s="165"/>
      <c r="O43" s="165"/>
      <c r="P43" s="165"/>
      <c r="Q43" s="165"/>
      <c r="R43" s="164"/>
      <c r="S43" s="164"/>
      <c r="T43" s="164"/>
      <c r="U43" s="164"/>
      <c r="V43" s="164"/>
      <c r="W43" s="164"/>
      <c r="X43" s="164"/>
      <c r="Y43" s="164"/>
      <c r="Z43" s="166"/>
      <c r="AA43" s="166"/>
      <c r="AB43" s="166"/>
      <c r="AC43" s="166"/>
      <c r="AD43" s="166"/>
      <c r="AE43" s="166"/>
      <c r="AF43" s="166"/>
      <c r="AG43" s="166" t="s">
        <v>202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2">
      <c r="A44" s="167"/>
      <c r="B44" s="168"/>
      <c r="C44" s="185" t="s">
        <v>812</v>
      </c>
      <c r="D44" s="186"/>
      <c r="E44" s="187"/>
      <c r="F44" s="164"/>
      <c r="G44" s="164"/>
      <c r="H44" s="164"/>
      <c r="I44" s="164"/>
      <c r="J44" s="164"/>
      <c r="K44" s="164"/>
      <c r="L44" s="164"/>
      <c r="M44" s="164"/>
      <c r="N44" s="165"/>
      <c r="O44" s="165"/>
      <c r="P44" s="165"/>
      <c r="Q44" s="165"/>
      <c r="R44" s="164"/>
      <c r="S44" s="164"/>
      <c r="T44" s="164"/>
      <c r="U44" s="164"/>
      <c r="V44" s="164"/>
      <c r="W44" s="164"/>
      <c r="X44" s="164"/>
      <c r="Y44" s="164"/>
      <c r="Z44" s="166"/>
      <c r="AA44" s="166"/>
      <c r="AB44" s="166"/>
      <c r="AC44" s="166"/>
      <c r="AD44" s="166"/>
      <c r="AE44" s="166"/>
      <c r="AF44" s="166"/>
      <c r="AG44" s="166" t="s">
        <v>228</v>
      </c>
      <c r="AH44" s="166">
        <v>0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3">
      <c r="A45" s="167"/>
      <c r="B45" s="168"/>
      <c r="C45" s="185" t="s">
        <v>74</v>
      </c>
      <c r="D45" s="186"/>
      <c r="E45" s="187">
        <v>1</v>
      </c>
      <c r="F45" s="164"/>
      <c r="G45" s="164"/>
      <c r="H45" s="164"/>
      <c r="I45" s="164"/>
      <c r="J45" s="164"/>
      <c r="K45" s="164"/>
      <c r="L45" s="164"/>
      <c r="M45" s="164"/>
      <c r="N45" s="165"/>
      <c r="O45" s="165"/>
      <c r="P45" s="165"/>
      <c r="Q45" s="165"/>
      <c r="R45" s="164"/>
      <c r="S45" s="164"/>
      <c r="T45" s="164"/>
      <c r="U45" s="164"/>
      <c r="V45" s="164"/>
      <c r="W45" s="164"/>
      <c r="X45" s="164"/>
      <c r="Y45" s="164"/>
      <c r="Z45" s="166"/>
      <c r="AA45" s="166"/>
      <c r="AB45" s="166"/>
      <c r="AC45" s="166"/>
      <c r="AD45" s="166"/>
      <c r="AE45" s="166"/>
      <c r="AF45" s="166"/>
      <c r="AG45" s="166" t="s">
        <v>228</v>
      </c>
      <c r="AH45" s="166">
        <v>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22.5" outlineLevel="1">
      <c r="A46" s="156">
        <v>10</v>
      </c>
      <c r="B46" s="157" t="s">
        <v>877</v>
      </c>
      <c r="C46" s="158" t="s">
        <v>878</v>
      </c>
      <c r="D46" s="159" t="s">
        <v>275</v>
      </c>
      <c r="E46" s="160">
        <v>3</v>
      </c>
      <c r="F46" s="161"/>
      <c r="G46" s="162">
        <f>ROUND(E46*F46,2)</f>
        <v>0</v>
      </c>
      <c r="H46" s="163">
        <v>0</v>
      </c>
      <c r="I46" s="164">
        <f>ROUND(E46*H46,2)</f>
        <v>0</v>
      </c>
      <c r="J46" s="163">
        <v>11100</v>
      </c>
      <c r="K46" s="164">
        <f>ROUND(E46*J46,2)</f>
        <v>33300</v>
      </c>
      <c r="L46" s="164">
        <v>21</v>
      </c>
      <c r="M46" s="164">
        <f>G46*(1+L46/100)</f>
        <v>0</v>
      </c>
      <c r="N46" s="165">
        <v>0.0082</v>
      </c>
      <c r="O46" s="165">
        <f>ROUND(E46*N46,2)</f>
        <v>0.02</v>
      </c>
      <c r="P46" s="165">
        <v>0</v>
      </c>
      <c r="Q46" s="165">
        <f>ROUND(E46*P46,2)</f>
        <v>0</v>
      </c>
      <c r="R46" s="164"/>
      <c r="S46" s="164" t="s">
        <v>209</v>
      </c>
      <c r="T46" s="164" t="s">
        <v>197</v>
      </c>
      <c r="U46" s="164">
        <v>0</v>
      </c>
      <c r="V46" s="164">
        <f>ROUND(E46*U46,2)</f>
        <v>0</v>
      </c>
      <c r="W46" s="164"/>
      <c r="X46" s="164" t="s">
        <v>218</v>
      </c>
      <c r="Y46" s="164" t="s">
        <v>199</v>
      </c>
      <c r="Z46" s="166"/>
      <c r="AA46" s="166"/>
      <c r="AB46" s="166"/>
      <c r="AC46" s="166"/>
      <c r="AD46" s="166"/>
      <c r="AE46" s="166"/>
      <c r="AF46" s="166"/>
      <c r="AG46" s="166" t="s">
        <v>342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customHeight="1" outlineLevel="2">
      <c r="A47" s="167"/>
      <c r="B47" s="168"/>
      <c r="C47" s="238" t="s">
        <v>690</v>
      </c>
      <c r="D47" s="238"/>
      <c r="E47" s="238"/>
      <c r="F47" s="238"/>
      <c r="G47" s="238"/>
      <c r="H47" s="164"/>
      <c r="I47" s="164"/>
      <c r="J47" s="164"/>
      <c r="K47" s="164"/>
      <c r="L47" s="164"/>
      <c r="M47" s="164"/>
      <c r="N47" s="165"/>
      <c r="O47" s="165"/>
      <c r="P47" s="165"/>
      <c r="Q47" s="165"/>
      <c r="R47" s="164"/>
      <c r="S47" s="164"/>
      <c r="T47" s="164"/>
      <c r="U47" s="164"/>
      <c r="V47" s="164"/>
      <c r="W47" s="164"/>
      <c r="X47" s="164"/>
      <c r="Y47" s="164"/>
      <c r="Z47" s="166"/>
      <c r="AA47" s="166"/>
      <c r="AB47" s="166"/>
      <c r="AC47" s="166"/>
      <c r="AD47" s="166"/>
      <c r="AE47" s="166"/>
      <c r="AF47" s="166"/>
      <c r="AG47" s="166" t="s">
        <v>202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4" customHeight="1" outlineLevel="3">
      <c r="A48" s="167"/>
      <c r="B48" s="168"/>
      <c r="C48" s="232" t="s">
        <v>879</v>
      </c>
      <c r="D48" s="232"/>
      <c r="E48" s="232"/>
      <c r="F48" s="232"/>
      <c r="G48" s="232"/>
      <c r="H48" s="164"/>
      <c r="I48" s="164"/>
      <c r="J48" s="164"/>
      <c r="K48" s="164"/>
      <c r="L48" s="164"/>
      <c r="M48" s="164"/>
      <c r="N48" s="165"/>
      <c r="O48" s="165"/>
      <c r="P48" s="165"/>
      <c r="Q48" s="165"/>
      <c r="R48" s="164"/>
      <c r="S48" s="164"/>
      <c r="T48" s="164"/>
      <c r="U48" s="164"/>
      <c r="V48" s="164"/>
      <c r="W48" s="164"/>
      <c r="X48" s="164"/>
      <c r="Y48" s="164"/>
      <c r="Z48" s="166"/>
      <c r="AA48" s="166"/>
      <c r="AB48" s="166"/>
      <c r="AC48" s="166"/>
      <c r="AD48" s="166"/>
      <c r="AE48" s="166"/>
      <c r="AF48" s="166"/>
      <c r="AG48" s="166" t="s">
        <v>202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4" customHeight="1" outlineLevel="3">
      <c r="A49" s="167"/>
      <c r="B49" s="168"/>
      <c r="C49" s="232" t="s">
        <v>880</v>
      </c>
      <c r="D49" s="232"/>
      <c r="E49" s="232"/>
      <c r="F49" s="232"/>
      <c r="G49" s="232"/>
      <c r="H49" s="164"/>
      <c r="I49" s="164"/>
      <c r="J49" s="164"/>
      <c r="K49" s="164"/>
      <c r="L49" s="164"/>
      <c r="M49" s="164"/>
      <c r="N49" s="165"/>
      <c r="O49" s="165"/>
      <c r="P49" s="165"/>
      <c r="Q49" s="165"/>
      <c r="R49" s="164"/>
      <c r="S49" s="164"/>
      <c r="T49" s="164"/>
      <c r="U49" s="164"/>
      <c r="V49" s="164"/>
      <c r="W49" s="164"/>
      <c r="X49" s="164"/>
      <c r="Y49" s="164"/>
      <c r="Z49" s="166"/>
      <c r="AA49" s="166"/>
      <c r="AB49" s="166"/>
      <c r="AC49" s="166"/>
      <c r="AD49" s="166"/>
      <c r="AE49" s="166"/>
      <c r="AF49" s="166"/>
      <c r="AG49" s="166" t="s">
        <v>202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4" customHeight="1" outlineLevel="3">
      <c r="A50" s="167"/>
      <c r="B50" s="168"/>
      <c r="C50" s="232" t="s">
        <v>872</v>
      </c>
      <c r="D50" s="232"/>
      <c r="E50" s="232"/>
      <c r="F50" s="232"/>
      <c r="G50" s="232"/>
      <c r="H50" s="164"/>
      <c r="I50" s="164"/>
      <c r="J50" s="164"/>
      <c r="K50" s="164"/>
      <c r="L50" s="164"/>
      <c r="M50" s="164"/>
      <c r="N50" s="165"/>
      <c r="O50" s="165"/>
      <c r="P50" s="165"/>
      <c r="Q50" s="165"/>
      <c r="R50" s="164"/>
      <c r="S50" s="164"/>
      <c r="T50" s="164"/>
      <c r="U50" s="164"/>
      <c r="V50" s="164"/>
      <c r="W50" s="164"/>
      <c r="X50" s="164"/>
      <c r="Y50" s="164"/>
      <c r="Z50" s="166"/>
      <c r="AA50" s="166"/>
      <c r="AB50" s="166"/>
      <c r="AC50" s="166"/>
      <c r="AD50" s="166"/>
      <c r="AE50" s="166"/>
      <c r="AF50" s="166"/>
      <c r="AG50" s="166" t="s">
        <v>202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4" customHeight="1" outlineLevel="3">
      <c r="A51" s="167"/>
      <c r="B51" s="168"/>
      <c r="C51" s="232" t="s">
        <v>881</v>
      </c>
      <c r="D51" s="232"/>
      <c r="E51" s="232"/>
      <c r="F51" s="232"/>
      <c r="G51" s="232"/>
      <c r="H51" s="164"/>
      <c r="I51" s="164"/>
      <c r="J51" s="164"/>
      <c r="K51" s="164"/>
      <c r="L51" s="164"/>
      <c r="M51" s="164"/>
      <c r="N51" s="165"/>
      <c r="O51" s="165"/>
      <c r="P51" s="165"/>
      <c r="Q51" s="165"/>
      <c r="R51" s="164"/>
      <c r="S51" s="164"/>
      <c r="T51" s="164"/>
      <c r="U51" s="164"/>
      <c r="V51" s="164"/>
      <c r="W51" s="164"/>
      <c r="X51" s="164"/>
      <c r="Y51" s="164"/>
      <c r="Z51" s="166"/>
      <c r="AA51" s="166"/>
      <c r="AB51" s="166"/>
      <c r="AC51" s="166"/>
      <c r="AD51" s="166"/>
      <c r="AE51" s="166"/>
      <c r="AF51" s="166"/>
      <c r="AG51" s="166" t="s">
        <v>202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4" customHeight="1" outlineLevel="3">
      <c r="A52" s="167"/>
      <c r="B52" s="168"/>
      <c r="C52" s="232" t="s">
        <v>882</v>
      </c>
      <c r="D52" s="232"/>
      <c r="E52" s="232"/>
      <c r="F52" s="232"/>
      <c r="G52" s="232"/>
      <c r="H52" s="164"/>
      <c r="I52" s="164"/>
      <c r="J52" s="164"/>
      <c r="K52" s="164"/>
      <c r="L52" s="164"/>
      <c r="M52" s="164"/>
      <c r="N52" s="165"/>
      <c r="O52" s="165"/>
      <c r="P52" s="165"/>
      <c r="Q52" s="165"/>
      <c r="R52" s="164"/>
      <c r="S52" s="164"/>
      <c r="T52" s="164"/>
      <c r="U52" s="164"/>
      <c r="V52" s="164"/>
      <c r="W52" s="164"/>
      <c r="X52" s="164"/>
      <c r="Y52" s="164"/>
      <c r="Z52" s="166"/>
      <c r="AA52" s="166"/>
      <c r="AB52" s="166"/>
      <c r="AC52" s="166"/>
      <c r="AD52" s="166"/>
      <c r="AE52" s="166"/>
      <c r="AF52" s="166"/>
      <c r="AG52" s="166" t="s">
        <v>202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4" customHeight="1" outlineLevel="3">
      <c r="A53" s="167"/>
      <c r="B53" s="168"/>
      <c r="C53" s="232" t="s">
        <v>875</v>
      </c>
      <c r="D53" s="232"/>
      <c r="E53" s="232"/>
      <c r="F53" s="232"/>
      <c r="G53" s="232"/>
      <c r="H53" s="164"/>
      <c r="I53" s="164"/>
      <c r="J53" s="164"/>
      <c r="K53" s="164"/>
      <c r="L53" s="164"/>
      <c r="M53" s="164"/>
      <c r="N53" s="165"/>
      <c r="O53" s="165"/>
      <c r="P53" s="165"/>
      <c r="Q53" s="165"/>
      <c r="R53" s="164"/>
      <c r="S53" s="164"/>
      <c r="T53" s="164"/>
      <c r="U53" s="164"/>
      <c r="V53" s="164"/>
      <c r="W53" s="164"/>
      <c r="X53" s="164"/>
      <c r="Y53" s="164"/>
      <c r="Z53" s="166"/>
      <c r="AA53" s="166"/>
      <c r="AB53" s="166"/>
      <c r="AC53" s="166"/>
      <c r="AD53" s="166"/>
      <c r="AE53" s="166"/>
      <c r="AF53" s="166"/>
      <c r="AG53" s="166" t="s">
        <v>202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4" customHeight="1" outlineLevel="3">
      <c r="A54" s="167"/>
      <c r="B54" s="168"/>
      <c r="C54" s="232" t="s">
        <v>876</v>
      </c>
      <c r="D54" s="232"/>
      <c r="E54" s="232"/>
      <c r="F54" s="232"/>
      <c r="G54" s="232"/>
      <c r="H54" s="164"/>
      <c r="I54" s="164"/>
      <c r="J54" s="164"/>
      <c r="K54" s="164"/>
      <c r="L54" s="164"/>
      <c r="M54" s="164"/>
      <c r="N54" s="165"/>
      <c r="O54" s="165"/>
      <c r="P54" s="165"/>
      <c r="Q54" s="165"/>
      <c r="R54" s="164"/>
      <c r="S54" s="164"/>
      <c r="T54" s="164"/>
      <c r="U54" s="164"/>
      <c r="V54" s="164"/>
      <c r="W54" s="164"/>
      <c r="X54" s="164"/>
      <c r="Y54" s="164"/>
      <c r="Z54" s="166"/>
      <c r="AA54" s="166"/>
      <c r="AB54" s="166"/>
      <c r="AC54" s="166"/>
      <c r="AD54" s="166"/>
      <c r="AE54" s="166"/>
      <c r="AF54" s="166"/>
      <c r="AG54" s="166" t="s">
        <v>202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2">
      <c r="A55" s="167"/>
      <c r="B55" s="168"/>
      <c r="C55" s="185" t="s">
        <v>697</v>
      </c>
      <c r="D55" s="186"/>
      <c r="E55" s="187"/>
      <c r="F55" s="164"/>
      <c r="G55" s="164"/>
      <c r="H55" s="164"/>
      <c r="I55" s="164"/>
      <c r="J55" s="164"/>
      <c r="K55" s="164"/>
      <c r="L55" s="164"/>
      <c r="M55" s="164"/>
      <c r="N55" s="165"/>
      <c r="O55" s="165"/>
      <c r="P55" s="165"/>
      <c r="Q55" s="165"/>
      <c r="R55" s="164"/>
      <c r="S55" s="164"/>
      <c r="T55" s="164"/>
      <c r="U55" s="164"/>
      <c r="V55" s="164"/>
      <c r="W55" s="164"/>
      <c r="X55" s="164"/>
      <c r="Y55" s="164"/>
      <c r="Z55" s="166"/>
      <c r="AA55" s="166"/>
      <c r="AB55" s="166"/>
      <c r="AC55" s="166"/>
      <c r="AD55" s="166"/>
      <c r="AE55" s="166"/>
      <c r="AF55" s="166"/>
      <c r="AG55" s="166" t="s">
        <v>228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3">
      <c r="A56" s="167"/>
      <c r="B56" s="168"/>
      <c r="C56" s="185" t="s">
        <v>76</v>
      </c>
      <c r="D56" s="186"/>
      <c r="E56" s="187">
        <v>3</v>
      </c>
      <c r="F56" s="164"/>
      <c r="G56" s="164"/>
      <c r="H56" s="164"/>
      <c r="I56" s="164"/>
      <c r="J56" s="164"/>
      <c r="K56" s="164"/>
      <c r="L56" s="164"/>
      <c r="M56" s="164"/>
      <c r="N56" s="165"/>
      <c r="O56" s="165"/>
      <c r="P56" s="165"/>
      <c r="Q56" s="165"/>
      <c r="R56" s="164"/>
      <c r="S56" s="164"/>
      <c r="T56" s="164"/>
      <c r="U56" s="164"/>
      <c r="V56" s="164"/>
      <c r="W56" s="164"/>
      <c r="X56" s="164"/>
      <c r="Y56" s="164"/>
      <c r="Z56" s="166"/>
      <c r="AA56" s="166"/>
      <c r="AB56" s="166"/>
      <c r="AC56" s="166"/>
      <c r="AD56" s="166"/>
      <c r="AE56" s="166"/>
      <c r="AF56" s="166"/>
      <c r="AG56" s="166" t="s">
        <v>228</v>
      </c>
      <c r="AH56" s="166">
        <v>0</v>
      </c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22.5" outlineLevel="1">
      <c r="A57" s="156">
        <v>11</v>
      </c>
      <c r="B57" s="157" t="s">
        <v>883</v>
      </c>
      <c r="C57" s="158" t="s">
        <v>884</v>
      </c>
      <c r="D57" s="159" t="s">
        <v>275</v>
      </c>
      <c r="E57" s="160">
        <v>1</v>
      </c>
      <c r="F57" s="161"/>
      <c r="G57" s="162">
        <f>ROUND(E57*F57,2)</f>
        <v>0</v>
      </c>
      <c r="H57" s="163">
        <v>0</v>
      </c>
      <c r="I57" s="164">
        <f>ROUND(E57*H57,2)</f>
        <v>0</v>
      </c>
      <c r="J57" s="163">
        <v>90700</v>
      </c>
      <c r="K57" s="164">
        <f>ROUND(E57*J57,2)</f>
        <v>90700</v>
      </c>
      <c r="L57" s="164">
        <v>21</v>
      </c>
      <c r="M57" s="164">
        <f>G57*(1+L57/100)</f>
        <v>0</v>
      </c>
      <c r="N57" s="165">
        <v>0.059000000000000004</v>
      </c>
      <c r="O57" s="165">
        <f>ROUND(E57*N57,2)</f>
        <v>0.06</v>
      </c>
      <c r="P57" s="165">
        <v>0</v>
      </c>
      <c r="Q57" s="165">
        <f>ROUND(E57*P57,2)</f>
        <v>0</v>
      </c>
      <c r="R57" s="164"/>
      <c r="S57" s="164" t="s">
        <v>209</v>
      </c>
      <c r="T57" s="164" t="s">
        <v>197</v>
      </c>
      <c r="U57" s="164">
        <v>0</v>
      </c>
      <c r="V57" s="164">
        <f>ROUND(E57*U57,2)</f>
        <v>0</v>
      </c>
      <c r="W57" s="164"/>
      <c r="X57" s="164" t="s">
        <v>218</v>
      </c>
      <c r="Y57" s="164" t="s">
        <v>199</v>
      </c>
      <c r="Z57" s="166"/>
      <c r="AA57" s="166"/>
      <c r="AB57" s="166"/>
      <c r="AC57" s="166"/>
      <c r="AD57" s="166"/>
      <c r="AE57" s="166"/>
      <c r="AF57" s="166"/>
      <c r="AG57" s="166" t="s">
        <v>342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customHeight="1" outlineLevel="2">
      <c r="A58" s="167"/>
      <c r="B58" s="168"/>
      <c r="C58" s="238" t="s">
        <v>690</v>
      </c>
      <c r="D58" s="238"/>
      <c r="E58" s="238"/>
      <c r="F58" s="238"/>
      <c r="G58" s="238"/>
      <c r="H58" s="164"/>
      <c r="I58" s="164"/>
      <c r="J58" s="164"/>
      <c r="K58" s="164"/>
      <c r="L58" s="164"/>
      <c r="M58" s="164"/>
      <c r="N58" s="165"/>
      <c r="O58" s="165"/>
      <c r="P58" s="165"/>
      <c r="Q58" s="165"/>
      <c r="R58" s="164"/>
      <c r="S58" s="164"/>
      <c r="T58" s="164"/>
      <c r="U58" s="164"/>
      <c r="V58" s="164"/>
      <c r="W58" s="164"/>
      <c r="X58" s="164"/>
      <c r="Y58" s="164"/>
      <c r="Z58" s="166"/>
      <c r="AA58" s="166"/>
      <c r="AB58" s="166"/>
      <c r="AC58" s="166"/>
      <c r="AD58" s="166"/>
      <c r="AE58" s="166"/>
      <c r="AF58" s="166"/>
      <c r="AG58" s="166" t="s">
        <v>202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4" customHeight="1" outlineLevel="3">
      <c r="A59" s="167"/>
      <c r="B59" s="168"/>
      <c r="C59" s="232" t="s">
        <v>885</v>
      </c>
      <c r="D59" s="232"/>
      <c r="E59" s="232"/>
      <c r="F59" s="232"/>
      <c r="G59" s="232"/>
      <c r="H59" s="164"/>
      <c r="I59" s="164"/>
      <c r="J59" s="164"/>
      <c r="K59" s="164"/>
      <c r="L59" s="164"/>
      <c r="M59" s="164"/>
      <c r="N59" s="165"/>
      <c r="O59" s="165"/>
      <c r="P59" s="165"/>
      <c r="Q59" s="165"/>
      <c r="R59" s="164"/>
      <c r="S59" s="164"/>
      <c r="T59" s="164"/>
      <c r="U59" s="164"/>
      <c r="V59" s="164"/>
      <c r="W59" s="164"/>
      <c r="X59" s="164"/>
      <c r="Y59" s="164"/>
      <c r="Z59" s="166"/>
      <c r="AA59" s="166"/>
      <c r="AB59" s="166"/>
      <c r="AC59" s="166"/>
      <c r="AD59" s="166"/>
      <c r="AE59" s="166"/>
      <c r="AF59" s="166"/>
      <c r="AG59" s="166" t="s">
        <v>202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4" customHeight="1" outlineLevel="3">
      <c r="A60" s="167"/>
      <c r="B60" s="168"/>
      <c r="C60" s="232" t="s">
        <v>886</v>
      </c>
      <c r="D60" s="232"/>
      <c r="E60" s="232"/>
      <c r="F60" s="232"/>
      <c r="G60" s="232"/>
      <c r="H60" s="164"/>
      <c r="I60" s="164"/>
      <c r="J60" s="164"/>
      <c r="K60" s="164"/>
      <c r="L60" s="164"/>
      <c r="M60" s="164"/>
      <c r="N60" s="165"/>
      <c r="O60" s="165"/>
      <c r="P60" s="165"/>
      <c r="Q60" s="165"/>
      <c r="R60" s="164"/>
      <c r="S60" s="164"/>
      <c r="T60" s="164"/>
      <c r="U60" s="164"/>
      <c r="V60" s="164"/>
      <c r="W60" s="164"/>
      <c r="X60" s="164"/>
      <c r="Y60" s="164"/>
      <c r="Z60" s="166"/>
      <c r="AA60" s="166"/>
      <c r="AB60" s="166"/>
      <c r="AC60" s="166"/>
      <c r="AD60" s="166"/>
      <c r="AE60" s="166"/>
      <c r="AF60" s="166"/>
      <c r="AG60" s="166" t="s">
        <v>202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4" customHeight="1" outlineLevel="3">
      <c r="A61" s="167"/>
      <c r="B61" s="168"/>
      <c r="C61" s="232" t="s">
        <v>887</v>
      </c>
      <c r="D61" s="232"/>
      <c r="E61" s="232"/>
      <c r="F61" s="232"/>
      <c r="G61" s="232"/>
      <c r="H61" s="164"/>
      <c r="I61" s="164"/>
      <c r="J61" s="164"/>
      <c r="K61" s="164"/>
      <c r="L61" s="164"/>
      <c r="M61" s="164"/>
      <c r="N61" s="165"/>
      <c r="O61" s="165"/>
      <c r="P61" s="165"/>
      <c r="Q61" s="165"/>
      <c r="R61" s="164"/>
      <c r="S61" s="164"/>
      <c r="T61" s="164"/>
      <c r="U61" s="164"/>
      <c r="V61" s="164"/>
      <c r="W61" s="164"/>
      <c r="X61" s="164"/>
      <c r="Y61" s="164"/>
      <c r="Z61" s="166"/>
      <c r="AA61" s="166"/>
      <c r="AB61" s="166"/>
      <c r="AC61" s="166"/>
      <c r="AD61" s="166"/>
      <c r="AE61" s="166"/>
      <c r="AF61" s="166"/>
      <c r="AG61" s="166" t="s">
        <v>202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4" customHeight="1" outlineLevel="3">
      <c r="A62" s="167"/>
      <c r="B62" s="168"/>
      <c r="C62" s="232" t="s">
        <v>888</v>
      </c>
      <c r="D62" s="232"/>
      <c r="E62" s="232"/>
      <c r="F62" s="232"/>
      <c r="G62" s="232"/>
      <c r="H62" s="164"/>
      <c r="I62" s="164"/>
      <c r="J62" s="164"/>
      <c r="K62" s="164"/>
      <c r="L62" s="164"/>
      <c r="M62" s="164"/>
      <c r="N62" s="165"/>
      <c r="O62" s="165"/>
      <c r="P62" s="165"/>
      <c r="Q62" s="165"/>
      <c r="R62" s="164"/>
      <c r="S62" s="164"/>
      <c r="T62" s="164"/>
      <c r="U62" s="164"/>
      <c r="V62" s="164"/>
      <c r="W62" s="164"/>
      <c r="X62" s="164"/>
      <c r="Y62" s="164"/>
      <c r="Z62" s="166"/>
      <c r="AA62" s="166"/>
      <c r="AB62" s="166"/>
      <c r="AC62" s="166"/>
      <c r="AD62" s="166"/>
      <c r="AE62" s="166"/>
      <c r="AF62" s="166"/>
      <c r="AG62" s="166" t="s">
        <v>202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4" customHeight="1" outlineLevel="3">
      <c r="A63" s="167"/>
      <c r="B63" s="168"/>
      <c r="C63" s="232" t="s">
        <v>889</v>
      </c>
      <c r="D63" s="232"/>
      <c r="E63" s="232"/>
      <c r="F63" s="232"/>
      <c r="G63" s="232"/>
      <c r="H63" s="164"/>
      <c r="I63" s="164"/>
      <c r="J63" s="164"/>
      <c r="K63" s="164"/>
      <c r="L63" s="164"/>
      <c r="M63" s="164"/>
      <c r="N63" s="165"/>
      <c r="O63" s="165"/>
      <c r="P63" s="165"/>
      <c r="Q63" s="165"/>
      <c r="R63" s="164"/>
      <c r="S63" s="164"/>
      <c r="T63" s="164"/>
      <c r="U63" s="164"/>
      <c r="V63" s="164"/>
      <c r="W63" s="164"/>
      <c r="X63" s="164"/>
      <c r="Y63" s="164"/>
      <c r="Z63" s="166"/>
      <c r="AA63" s="166"/>
      <c r="AB63" s="166"/>
      <c r="AC63" s="166"/>
      <c r="AD63" s="166"/>
      <c r="AE63" s="166"/>
      <c r="AF63" s="166"/>
      <c r="AG63" s="166" t="s">
        <v>202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4" customHeight="1" outlineLevel="3">
      <c r="A64" s="167"/>
      <c r="B64" s="168"/>
      <c r="C64" s="232" t="s">
        <v>890</v>
      </c>
      <c r="D64" s="232"/>
      <c r="E64" s="232"/>
      <c r="F64" s="232"/>
      <c r="G64" s="232"/>
      <c r="H64" s="164"/>
      <c r="I64" s="164"/>
      <c r="J64" s="164"/>
      <c r="K64" s="164"/>
      <c r="L64" s="164"/>
      <c r="M64" s="164"/>
      <c r="N64" s="165"/>
      <c r="O64" s="165"/>
      <c r="P64" s="165"/>
      <c r="Q64" s="165"/>
      <c r="R64" s="164"/>
      <c r="S64" s="164"/>
      <c r="T64" s="164"/>
      <c r="U64" s="164"/>
      <c r="V64" s="164"/>
      <c r="W64" s="164"/>
      <c r="X64" s="164"/>
      <c r="Y64" s="164"/>
      <c r="Z64" s="166"/>
      <c r="AA64" s="166"/>
      <c r="AB64" s="166"/>
      <c r="AC64" s="166"/>
      <c r="AD64" s="166"/>
      <c r="AE64" s="166"/>
      <c r="AF64" s="166"/>
      <c r="AG64" s="166" t="s">
        <v>202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4" customHeight="1" outlineLevel="3">
      <c r="A65" s="167"/>
      <c r="B65" s="168"/>
      <c r="C65" s="232" t="s">
        <v>891</v>
      </c>
      <c r="D65" s="232"/>
      <c r="E65" s="232"/>
      <c r="F65" s="232"/>
      <c r="G65" s="232"/>
      <c r="H65" s="164"/>
      <c r="I65" s="164"/>
      <c r="J65" s="164"/>
      <c r="K65" s="164"/>
      <c r="L65" s="164"/>
      <c r="M65" s="164"/>
      <c r="N65" s="165"/>
      <c r="O65" s="165"/>
      <c r="P65" s="165"/>
      <c r="Q65" s="165"/>
      <c r="R65" s="164"/>
      <c r="S65" s="164"/>
      <c r="T65" s="164"/>
      <c r="U65" s="164"/>
      <c r="V65" s="164"/>
      <c r="W65" s="164"/>
      <c r="X65" s="164"/>
      <c r="Y65" s="164"/>
      <c r="Z65" s="166"/>
      <c r="AA65" s="166"/>
      <c r="AB65" s="166"/>
      <c r="AC65" s="166"/>
      <c r="AD65" s="166"/>
      <c r="AE65" s="166"/>
      <c r="AF65" s="166"/>
      <c r="AG65" s="166" t="s">
        <v>202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4" customHeight="1" outlineLevel="3">
      <c r="A66" s="167"/>
      <c r="B66" s="168"/>
      <c r="C66" s="232" t="s">
        <v>892</v>
      </c>
      <c r="D66" s="232"/>
      <c r="E66" s="232"/>
      <c r="F66" s="232"/>
      <c r="G66" s="232"/>
      <c r="H66" s="164"/>
      <c r="I66" s="164"/>
      <c r="J66" s="164"/>
      <c r="K66" s="164"/>
      <c r="L66" s="164"/>
      <c r="M66" s="164"/>
      <c r="N66" s="165"/>
      <c r="O66" s="165"/>
      <c r="P66" s="165"/>
      <c r="Q66" s="165"/>
      <c r="R66" s="164"/>
      <c r="S66" s="164"/>
      <c r="T66" s="164"/>
      <c r="U66" s="164"/>
      <c r="V66" s="164"/>
      <c r="W66" s="164"/>
      <c r="X66" s="164"/>
      <c r="Y66" s="164"/>
      <c r="Z66" s="166"/>
      <c r="AA66" s="166"/>
      <c r="AB66" s="166"/>
      <c r="AC66" s="166"/>
      <c r="AD66" s="166"/>
      <c r="AE66" s="166"/>
      <c r="AF66" s="166"/>
      <c r="AG66" s="166" t="s">
        <v>202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12.4" customHeight="1" outlineLevel="3">
      <c r="A67" s="167"/>
      <c r="B67" s="168"/>
      <c r="C67" s="232" t="s">
        <v>893</v>
      </c>
      <c r="D67" s="232"/>
      <c r="E67" s="232"/>
      <c r="F67" s="232"/>
      <c r="G67" s="232"/>
      <c r="H67" s="164"/>
      <c r="I67" s="164"/>
      <c r="J67" s="164"/>
      <c r="K67" s="164"/>
      <c r="L67" s="164"/>
      <c r="M67" s="164"/>
      <c r="N67" s="165"/>
      <c r="O67" s="165"/>
      <c r="P67" s="165"/>
      <c r="Q67" s="165"/>
      <c r="R67" s="164"/>
      <c r="S67" s="164"/>
      <c r="T67" s="164"/>
      <c r="U67" s="164"/>
      <c r="V67" s="164"/>
      <c r="W67" s="164"/>
      <c r="X67" s="164"/>
      <c r="Y67" s="164"/>
      <c r="Z67" s="166"/>
      <c r="AA67" s="166"/>
      <c r="AB67" s="166"/>
      <c r="AC67" s="166"/>
      <c r="AD67" s="166"/>
      <c r="AE67" s="166"/>
      <c r="AF67" s="166"/>
      <c r="AG67" s="166" t="s">
        <v>202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12.4" customHeight="1" outlineLevel="3">
      <c r="A68" s="167"/>
      <c r="B68" s="168"/>
      <c r="C68" s="232" t="s">
        <v>894</v>
      </c>
      <c r="D68" s="232"/>
      <c r="E68" s="232"/>
      <c r="F68" s="232"/>
      <c r="G68" s="232"/>
      <c r="H68" s="164"/>
      <c r="I68" s="164"/>
      <c r="J68" s="164"/>
      <c r="K68" s="164"/>
      <c r="L68" s="164"/>
      <c r="M68" s="164"/>
      <c r="N68" s="165"/>
      <c r="O68" s="165"/>
      <c r="P68" s="165"/>
      <c r="Q68" s="165"/>
      <c r="R68" s="164"/>
      <c r="S68" s="164"/>
      <c r="T68" s="164"/>
      <c r="U68" s="164"/>
      <c r="V68" s="164"/>
      <c r="W68" s="164"/>
      <c r="X68" s="164"/>
      <c r="Y68" s="164"/>
      <c r="Z68" s="166"/>
      <c r="AA68" s="166"/>
      <c r="AB68" s="166"/>
      <c r="AC68" s="166"/>
      <c r="AD68" s="166"/>
      <c r="AE68" s="166"/>
      <c r="AF68" s="166"/>
      <c r="AG68" s="166" t="s">
        <v>202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12.75" outlineLevel="2">
      <c r="A69" s="167"/>
      <c r="B69" s="168"/>
      <c r="C69" s="185" t="s">
        <v>812</v>
      </c>
      <c r="D69" s="186"/>
      <c r="E69" s="187"/>
      <c r="F69" s="164"/>
      <c r="G69" s="164"/>
      <c r="H69" s="164"/>
      <c r="I69" s="164"/>
      <c r="J69" s="164"/>
      <c r="K69" s="164"/>
      <c r="L69" s="164"/>
      <c r="M69" s="164"/>
      <c r="N69" s="165"/>
      <c r="O69" s="165"/>
      <c r="P69" s="165"/>
      <c r="Q69" s="165"/>
      <c r="R69" s="164"/>
      <c r="S69" s="164"/>
      <c r="T69" s="164"/>
      <c r="U69" s="164"/>
      <c r="V69" s="164"/>
      <c r="W69" s="164"/>
      <c r="X69" s="164"/>
      <c r="Y69" s="164"/>
      <c r="Z69" s="166"/>
      <c r="AA69" s="166"/>
      <c r="AB69" s="166"/>
      <c r="AC69" s="166"/>
      <c r="AD69" s="166"/>
      <c r="AE69" s="166"/>
      <c r="AF69" s="166"/>
      <c r="AG69" s="166" t="s">
        <v>228</v>
      </c>
      <c r="AH69" s="166">
        <v>0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3">
      <c r="A70" s="167"/>
      <c r="B70" s="168"/>
      <c r="C70" s="185" t="s">
        <v>74</v>
      </c>
      <c r="D70" s="186"/>
      <c r="E70" s="187">
        <v>1</v>
      </c>
      <c r="F70" s="164"/>
      <c r="G70" s="164"/>
      <c r="H70" s="164"/>
      <c r="I70" s="164"/>
      <c r="J70" s="164"/>
      <c r="K70" s="164"/>
      <c r="L70" s="164"/>
      <c r="M70" s="164"/>
      <c r="N70" s="165"/>
      <c r="O70" s="165"/>
      <c r="P70" s="165"/>
      <c r="Q70" s="165"/>
      <c r="R70" s="164"/>
      <c r="S70" s="164"/>
      <c r="T70" s="164"/>
      <c r="U70" s="164"/>
      <c r="V70" s="164"/>
      <c r="W70" s="164"/>
      <c r="X70" s="164"/>
      <c r="Y70" s="164"/>
      <c r="Z70" s="166"/>
      <c r="AA70" s="166"/>
      <c r="AB70" s="166"/>
      <c r="AC70" s="166"/>
      <c r="AD70" s="166"/>
      <c r="AE70" s="166"/>
      <c r="AF70" s="166"/>
      <c r="AG70" s="166" t="s">
        <v>228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22.5" outlineLevel="1">
      <c r="A71" s="156">
        <v>12</v>
      </c>
      <c r="B71" s="157" t="s">
        <v>895</v>
      </c>
      <c r="C71" s="158" t="s">
        <v>896</v>
      </c>
      <c r="D71" s="159" t="s">
        <v>275</v>
      </c>
      <c r="E71" s="160">
        <v>1</v>
      </c>
      <c r="F71" s="161"/>
      <c r="G71" s="162">
        <f>ROUND(E71*F71,2)</f>
        <v>0</v>
      </c>
      <c r="H71" s="163">
        <v>0</v>
      </c>
      <c r="I71" s="164">
        <f>ROUND(E71*H71,2)</f>
        <v>0</v>
      </c>
      <c r="J71" s="163">
        <v>43800</v>
      </c>
      <c r="K71" s="164">
        <f>ROUND(E71*J71,2)</f>
        <v>43800</v>
      </c>
      <c r="L71" s="164">
        <v>21</v>
      </c>
      <c r="M71" s="164">
        <f>G71*(1+L71/100)</f>
        <v>0</v>
      </c>
      <c r="N71" s="165">
        <v>0.034</v>
      </c>
      <c r="O71" s="165">
        <f>ROUND(E71*N71,2)</f>
        <v>0.03</v>
      </c>
      <c r="P71" s="165">
        <v>0</v>
      </c>
      <c r="Q71" s="165">
        <f>ROUND(E71*P71,2)</f>
        <v>0</v>
      </c>
      <c r="R71" s="164"/>
      <c r="S71" s="164" t="s">
        <v>209</v>
      </c>
      <c r="T71" s="164" t="s">
        <v>197</v>
      </c>
      <c r="U71" s="164">
        <v>0</v>
      </c>
      <c r="V71" s="164">
        <f>ROUND(E71*U71,2)</f>
        <v>0</v>
      </c>
      <c r="W71" s="164"/>
      <c r="X71" s="164" t="s">
        <v>218</v>
      </c>
      <c r="Y71" s="164" t="s">
        <v>199</v>
      </c>
      <c r="Z71" s="166"/>
      <c r="AA71" s="166"/>
      <c r="AB71" s="166"/>
      <c r="AC71" s="166"/>
      <c r="AD71" s="166"/>
      <c r="AE71" s="166"/>
      <c r="AF71" s="166"/>
      <c r="AG71" s="166" t="s">
        <v>342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customHeight="1" outlineLevel="2">
      <c r="A72" s="167"/>
      <c r="B72" s="168"/>
      <c r="C72" s="238" t="s">
        <v>690</v>
      </c>
      <c r="D72" s="238"/>
      <c r="E72" s="238"/>
      <c r="F72" s="238"/>
      <c r="G72" s="238"/>
      <c r="H72" s="164"/>
      <c r="I72" s="164"/>
      <c r="J72" s="164"/>
      <c r="K72" s="164"/>
      <c r="L72" s="164"/>
      <c r="M72" s="164"/>
      <c r="N72" s="165"/>
      <c r="O72" s="165"/>
      <c r="P72" s="165"/>
      <c r="Q72" s="165"/>
      <c r="R72" s="164"/>
      <c r="S72" s="164"/>
      <c r="T72" s="164"/>
      <c r="U72" s="164"/>
      <c r="V72" s="164"/>
      <c r="W72" s="164"/>
      <c r="X72" s="164"/>
      <c r="Y72" s="164"/>
      <c r="Z72" s="166"/>
      <c r="AA72" s="166"/>
      <c r="AB72" s="166"/>
      <c r="AC72" s="166"/>
      <c r="AD72" s="166"/>
      <c r="AE72" s="166"/>
      <c r="AF72" s="166"/>
      <c r="AG72" s="166" t="s">
        <v>202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4" customHeight="1" outlineLevel="3">
      <c r="A73" s="167"/>
      <c r="B73" s="168"/>
      <c r="C73" s="232" t="s">
        <v>897</v>
      </c>
      <c r="D73" s="232"/>
      <c r="E73" s="232"/>
      <c r="F73" s="232"/>
      <c r="G73" s="232"/>
      <c r="H73" s="164"/>
      <c r="I73" s="164"/>
      <c r="J73" s="164"/>
      <c r="K73" s="164"/>
      <c r="L73" s="164"/>
      <c r="M73" s="164"/>
      <c r="N73" s="165"/>
      <c r="O73" s="165"/>
      <c r="P73" s="165"/>
      <c r="Q73" s="165"/>
      <c r="R73" s="164"/>
      <c r="S73" s="164"/>
      <c r="T73" s="164"/>
      <c r="U73" s="164"/>
      <c r="V73" s="164"/>
      <c r="W73" s="164"/>
      <c r="X73" s="164"/>
      <c r="Y73" s="164"/>
      <c r="Z73" s="166"/>
      <c r="AA73" s="166"/>
      <c r="AB73" s="166"/>
      <c r="AC73" s="166"/>
      <c r="AD73" s="166"/>
      <c r="AE73" s="166"/>
      <c r="AF73" s="166"/>
      <c r="AG73" s="166" t="s">
        <v>202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4" customHeight="1" outlineLevel="3">
      <c r="A74" s="167"/>
      <c r="B74" s="168"/>
      <c r="C74" s="232" t="s">
        <v>898</v>
      </c>
      <c r="D74" s="232"/>
      <c r="E74" s="232"/>
      <c r="F74" s="232"/>
      <c r="G74" s="232"/>
      <c r="H74" s="164"/>
      <c r="I74" s="164"/>
      <c r="J74" s="164"/>
      <c r="K74" s="164"/>
      <c r="L74" s="164"/>
      <c r="M74" s="164"/>
      <c r="N74" s="165"/>
      <c r="O74" s="165"/>
      <c r="P74" s="165"/>
      <c r="Q74" s="165"/>
      <c r="R74" s="164"/>
      <c r="S74" s="164"/>
      <c r="T74" s="164"/>
      <c r="U74" s="164"/>
      <c r="V74" s="164"/>
      <c r="W74" s="164"/>
      <c r="X74" s="164"/>
      <c r="Y74" s="164"/>
      <c r="Z74" s="166"/>
      <c r="AA74" s="166"/>
      <c r="AB74" s="166"/>
      <c r="AC74" s="166"/>
      <c r="AD74" s="166"/>
      <c r="AE74" s="166"/>
      <c r="AF74" s="166"/>
      <c r="AG74" s="166" t="s">
        <v>202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4" customHeight="1" outlineLevel="3">
      <c r="A75" s="167"/>
      <c r="B75" s="168"/>
      <c r="C75" s="232" t="s">
        <v>899</v>
      </c>
      <c r="D75" s="232"/>
      <c r="E75" s="232"/>
      <c r="F75" s="232"/>
      <c r="G75" s="232"/>
      <c r="H75" s="164"/>
      <c r="I75" s="164"/>
      <c r="J75" s="164"/>
      <c r="K75" s="164"/>
      <c r="L75" s="164"/>
      <c r="M75" s="164"/>
      <c r="N75" s="165"/>
      <c r="O75" s="165"/>
      <c r="P75" s="165"/>
      <c r="Q75" s="165"/>
      <c r="R75" s="164"/>
      <c r="S75" s="164"/>
      <c r="T75" s="164"/>
      <c r="U75" s="164"/>
      <c r="V75" s="164"/>
      <c r="W75" s="164"/>
      <c r="X75" s="164"/>
      <c r="Y75" s="164"/>
      <c r="Z75" s="166"/>
      <c r="AA75" s="166"/>
      <c r="AB75" s="166"/>
      <c r="AC75" s="166"/>
      <c r="AD75" s="166"/>
      <c r="AE75" s="166"/>
      <c r="AF75" s="166"/>
      <c r="AG75" s="166" t="s">
        <v>202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4" customHeight="1" outlineLevel="3">
      <c r="A76" s="167"/>
      <c r="B76" s="168"/>
      <c r="C76" s="232" t="s">
        <v>900</v>
      </c>
      <c r="D76" s="232"/>
      <c r="E76" s="232"/>
      <c r="F76" s="232"/>
      <c r="G76" s="232"/>
      <c r="H76" s="164"/>
      <c r="I76" s="164"/>
      <c r="J76" s="164"/>
      <c r="K76" s="164"/>
      <c r="L76" s="164"/>
      <c r="M76" s="164"/>
      <c r="N76" s="165"/>
      <c r="O76" s="165"/>
      <c r="P76" s="165"/>
      <c r="Q76" s="165"/>
      <c r="R76" s="164"/>
      <c r="S76" s="164"/>
      <c r="T76" s="164"/>
      <c r="U76" s="164"/>
      <c r="V76" s="164"/>
      <c r="W76" s="164"/>
      <c r="X76" s="164"/>
      <c r="Y76" s="164"/>
      <c r="Z76" s="166"/>
      <c r="AA76" s="166"/>
      <c r="AB76" s="166"/>
      <c r="AC76" s="166"/>
      <c r="AD76" s="166"/>
      <c r="AE76" s="166"/>
      <c r="AF76" s="166"/>
      <c r="AG76" s="166" t="s">
        <v>202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4" customHeight="1" outlineLevel="3">
      <c r="A77" s="167"/>
      <c r="B77" s="168"/>
      <c r="C77" s="232" t="s">
        <v>901</v>
      </c>
      <c r="D77" s="232"/>
      <c r="E77" s="232"/>
      <c r="F77" s="232"/>
      <c r="G77" s="232"/>
      <c r="H77" s="164"/>
      <c r="I77" s="164"/>
      <c r="J77" s="164"/>
      <c r="K77" s="164"/>
      <c r="L77" s="164"/>
      <c r="M77" s="164"/>
      <c r="N77" s="165"/>
      <c r="O77" s="165"/>
      <c r="P77" s="165"/>
      <c r="Q77" s="165"/>
      <c r="R77" s="164"/>
      <c r="S77" s="164"/>
      <c r="T77" s="164"/>
      <c r="U77" s="164"/>
      <c r="V77" s="164"/>
      <c r="W77" s="164"/>
      <c r="X77" s="164"/>
      <c r="Y77" s="164"/>
      <c r="Z77" s="166"/>
      <c r="AA77" s="166"/>
      <c r="AB77" s="166"/>
      <c r="AC77" s="166"/>
      <c r="AD77" s="166"/>
      <c r="AE77" s="166"/>
      <c r="AF77" s="166"/>
      <c r="AG77" s="166" t="s">
        <v>202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12.4" customHeight="1" outlineLevel="3">
      <c r="A78" s="167"/>
      <c r="B78" s="168"/>
      <c r="C78" s="232" t="s">
        <v>902</v>
      </c>
      <c r="D78" s="232"/>
      <c r="E78" s="232"/>
      <c r="F78" s="232"/>
      <c r="G78" s="232"/>
      <c r="H78" s="164"/>
      <c r="I78" s="164"/>
      <c r="J78" s="164"/>
      <c r="K78" s="164"/>
      <c r="L78" s="164"/>
      <c r="M78" s="164"/>
      <c r="N78" s="165"/>
      <c r="O78" s="165"/>
      <c r="P78" s="165"/>
      <c r="Q78" s="165"/>
      <c r="R78" s="164"/>
      <c r="S78" s="164"/>
      <c r="T78" s="164"/>
      <c r="U78" s="164"/>
      <c r="V78" s="164"/>
      <c r="W78" s="164"/>
      <c r="X78" s="164"/>
      <c r="Y78" s="164"/>
      <c r="Z78" s="166"/>
      <c r="AA78" s="166"/>
      <c r="AB78" s="166"/>
      <c r="AC78" s="166"/>
      <c r="AD78" s="166"/>
      <c r="AE78" s="166"/>
      <c r="AF78" s="166"/>
      <c r="AG78" s="166" t="s">
        <v>202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4" customHeight="1" outlineLevel="3">
      <c r="A79" s="167"/>
      <c r="B79" s="168"/>
      <c r="C79" s="232" t="s">
        <v>903</v>
      </c>
      <c r="D79" s="232"/>
      <c r="E79" s="232"/>
      <c r="F79" s="232"/>
      <c r="G79" s="232"/>
      <c r="H79" s="164"/>
      <c r="I79" s="164"/>
      <c r="J79" s="164"/>
      <c r="K79" s="164"/>
      <c r="L79" s="164"/>
      <c r="M79" s="164"/>
      <c r="N79" s="165"/>
      <c r="O79" s="165"/>
      <c r="P79" s="165"/>
      <c r="Q79" s="165"/>
      <c r="R79" s="164"/>
      <c r="S79" s="164"/>
      <c r="T79" s="164"/>
      <c r="U79" s="164"/>
      <c r="V79" s="164"/>
      <c r="W79" s="164"/>
      <c r="X79" s="164"/>
      <c r="Y79" s="164"/>
      <c r="Z79" s="166"/>
      <c r="AA79" s="166"/>
      <c r="AB79" s="166"/>
      <c r="AC79" s="166"/>
      <c r="AD79" s="166"/>
      <c r="AE79" s="166"/>
      <c r="AF79" s="166"/>
      <c r="AG79" s="166" t="s">
        <v>202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12.4" customHeight="1" outlineLevel="3">
      <c r="A80" s="167"/>
      <c r="B80" s="168"/>
      <c r="C80" s="232" t="s">
        <v>904</v>
      </c>
      <c r="D80" s="232"/>
      <c r="E80" s="232"/>
      <c r="F80" s="232"/>
      <c r="G80" s="232"/>
      <c r="H80" s="164"/>
      <c r="I80" s="164"/>
      <c r="J80" s="164"/>
      <c r="K80" s="164"/>
      <c r="L80" s="164"/>
      <c r="M80" s="164"/>
      <c r="N80" s="165"/>
      <c r="O80" s="165"/>
      <c r="P80" s="165"/>
      <c r="Q80" s="165"/>
      <c r="R80" s="164"/>
      <c r="S80" s="164"/>
      <c r="T80" s="164"/>
      <c r="U80" s="164"/>
      <c r="V80" s="164"/>
      <c r="W80" s="164"/>
      <c r="X80" s="164"/>
      <c r="Y80" s="164"/>
      <c r="Z80" s="166"/>
      <c r="AA80" s="166"/>
      <c r="AB80" s="166"/>
      <c r="AC80" s="166"/>
      <c r="AD80" s="166"/>
      <c r="AE80" s="166"/>
      <c r="AF80" s="166"/>
      <c r="AG80" s="166" t="s">
        <v>202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12.4" customHeight="1" outlineLevel="3">
      <c r="A81" s="167"/>
      <c r="B81" s="168"/>
      <c r="C81" s="232" t="s">
        <v>905</v>
      </c>
      <c r="D81" s="232"/>
      <c r="E81" s="232"/>
      <c r="F81" s="232"/>
      <c r="G81" s="232"/>
      <c r="H81" s="164"/>
      <c r="I81" s="164"/>
      <c r="J81" s="164"/>
      <c r="K81" s="164"/>
      <c r="L81" s="164"/>
      <c r="M81" s="164"/>
      <c r="N81" s="165"/>
      <c r="O81" s="165"/>
      <c r="P81" s="165"/>
      <c r="Q81" s="165"/>
      <c r="R81" s="164"/>
      <c r="S81" s="164"/>
      <c r="T81" s="164"/>
      <c r="U81" s="164"/>
      <c r="V81" s="164"/>
      <c r="W81" s="164"/>
      <c r="X81" s="164"/>
      <c r="Y81" s="164"/>
      <c r="Z81" s="166"/>
      <c r="AA81" s="166"/>
      <c r="AB81" s="166"/>
      <c r="AC81" s="166"/>
      <c r="AD81" s="166"/>
      <c r="AE81" s="166"/>
      <c r="AF81" s="166"/>
      <c r="AG81" s="166" t="s">
        <v>202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2">
      <c r="A82" s="167"/>
      <c r="B82" s="168"/>
      <c r="C82" s="185" t="s">
        <v>812</v>
      </c>
      <c r="D82" s="186"/>
      <c r="E82" s="187"/>
      <c r="F82" s="164"/>
      <c r="G82" s="164"/>
      <c r="H82" s="164"/>
      <c r="I82" s="164"/>
      <c r="J82" s="164"/>
      <c r="K82" s="164"/>
      <c r="L82" s="164"/>
      <c r="M82" s="164"/>
      <c r="N82" s="165"/>
      <c r="O82" s="165"/>
      <c r="P82" s="165"/>
      <c r="Q82" s="165"/>
      <c r="R82" s="164"/>
      <c r="S82" s="164"/>
      <c r="T82" s="164"/>
      <c r="U82" s="164"/>
      <c r="V82" s="164"/>
      <c r="W82" s="164"/>
      <c r="X82" s="164"/>
      <c r="Y82" s="164"/>
      <c r="Z82" s="166"/>
      <c r="AA82" s="166"/>
      <c r="AB82" s="166"/>
      <c r="AC82" s="166"/>
      <c r="AD82" s="166"/>
      <c r="AE82" s="166"/>
      <c r="AF82" s="166"/>
      <c r="AG82" s="166" t="s">
        <v>228</v>
      </c>
      <c r="AH82" s="166">
        <v>0</v>
      </c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3">
      <c r="A83" s="167"/>
      <c r="B83" s="168"/>
      <c r="C83" s="185" t="s">
        <v>74</v>
      </c>
      <c r="D83" s="186"/>
      <c r="E83" s="187">
        <v>1</v>
      </c>
      <c r="F83" s="164"/>
      <c r="G83" s="164"/>
      <c r="H83" s="164"/>
      <c r="I83" s="164"/>
      <c r="J83" s="164"/>
      <c r="K83" s="164"/>
      <c r="L83" s="164"/>
      <c r="M83" s="164"/>
      <c r="N83" s="165"/>
      <c r="O83" s="165"/>
      <c r="P83" s="165"/>
      <c r="Q83" s="165"/>
      <c r="R83" s="164"/>
      <c r="S83" s="164"/>
      <c r="T83" s="164"/>
      <c r="U83" s="164"/>
      <c r="V83" s="164"/>
      <c r="W83" s="164"/>
      <c r="X83" s="164"/>
      <c r="Y83" s="164"/>
      <c r="Z83" s="166"/>
      <c r="AA83" s="166"/>
      <c r="AB83" s="166"/>
      <c r="AC83" s="166"/>
      <c r="AD83" s="166"/>
      <c r="AE83" s="166"/>
      <c r="AF83" s="166"/>
      <c r="AG83" s="166" t="s">
        <v>228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56">
        <v>13</v>
      </c>
      <c r="B84" s="157" t="s">
        <v>906</v>
      </c>
      <c r="C84" s="158" t="s">
        <v>907</v>
      </c>
      <c r="D84" s="159" t="s">
        <v>275</v>
      </c>
      <c r="E84" s="160">
        <v>1</v>
      </c>
      <c r="F84" s="161"/>
      <c r="G84" s="162">
        <f>ROUND(E84*F84,2)</f>
        <v>0</v>
      </c>
      <c r="H84" s="163">
        <v>0</v>
      </c>
      <c r="I84" s="164">
        <f>ROUND(E84*H84,2)</f>
        <v>0</v>
      </c>
      <c r="J84" s="163">
        <v>6700</v>
      </c>
      <c r="K84" s="164">
        <f>ROUND(E84*J84,2)</f>
        <v>6700</v>
      </c>
      <c r="L84" s="164">
        <v>21</v>
      </c>
      <c r="M84" s="164">
        <f>G84*(1+L84/100)</f>
        <v>0</v>
      </c>
      <c r="N84" s="165">
        <v>0.001</v>
      </c>
      <c r="O84" s="165">
        <f>ROUND(E84*N84,2)</f>
        <v>0</v>
      </c>
      <c r="P84" s="165">
        <v>0</v>
      </c>
      <c r="Q84" s="165">
        <f>ROUND(E84*P84,2)</f>
        <v>0</v>
      </c>
      <c r="R84" s="164"/>
      <c r="S84" s="164" t="s">
        <v>209</v>
      </c>
      <c r="T84" s="164" t="s">
        <v>197</v>
      </c>
      <c r="U84" s="164">
        <v>0</v>
      </c>
      <c r="V84" s="164">
        <f>ROUND(E84*U84,2)</f>
        <v>0</v>
      </c>
      <c r="W84" s="164"/>
      <c r="X84" s="164" t="s">
        <v>218</v>
      </c>
      <c r="Y84" s="164" t="s">
        <v>199</v>
      </c>
      <c r="Z84" s="166"/>
      <c r="AA84" s="166"/>
      <c r="AB84" s="166"/>
      <c r="AC84" s="166"/>
      <c r="AD84" s="166"/>
      <c r="AE84" s="166"/>
      <c r="AF84" s="166"/>
      <c r="AG84" s="166" t="s">
        <v>342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4" customHeight="1" outlineLevel="2">
      <c r="A85" s="167"/>
      <c r="B85" s="168"/>
      <c r="C85" s="238" t="s">
        <v>690</v>
      </c>
      <c r="D85" s="238"/>
      <c r="E85" s="238"/>
      <c r="F85" s="238"/>
      <c r="G85" s="238"/>
      <c r="H85" s="164"/>
      <c r="I85" s="164"/>
      <c r="J85" s="164"/>
      <c r="K85" s="164"/>
      <c r="L85" s="164"/>
      <c r="M85" s="164"/>
      <c r="N85" s="165"/>
      <c r="O85" s="165"/>
      <c r="P85" s="165"/>
      <c r="Q85" s="165"/>
      <c r="R85" s="164"/>
      <c r="S85" s="164"/>
      <c r="T85" s="164"/>
      <c r="U85" s="164"/>
      <c r="V85" s="164"/>
      <c r="W85" s="164"/>
      <c r="X85" s="164"/>
      <c r="Y85" s="164"/>
      <c r="Z85" s="166"/>
      <c r="AA85" s="166"/>
      <c r="AB85" s="166"/>
      <c r="AC85" s="166"/>
      <c r="AD85" s="166"/>
      <c r="AE85" s="166"/>
      <c r="AF85" s="166"/>
      <c r="AG85" s="166" t="s">
        <v>202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4" customHeight="1" outlineLevel="3">
      <c r="A86" s="167"/>
      <c r="B86" s="168"/>
      <c r="C86" s="232" t="s">
        <v>908</v>
      </c>
      <c r="D86" s="232"/>
      <c r="E86" s="232"/>
      <c r="F86" s="232"/>
      <c r="G86" s="232"/>
      <c r="H86" s="164"/>
      <c r="I86" s="164"/>
      <c r="J86" s="164"/>
      <c r="K86" s="164"/>
      <c r="L86" s="164"/>
      <c r="M86" s="164"/>
      <c r="N86" s="165"/>
      <c r="O86" s="165"/>
      <c r="P86" s="165"/>
      <c r="Q86" s="165"/>
      <c r="R86" s="164"/>
      <c r="S86" s="164"/>
      <c r="T86" s="164"/>
      <c r="U86" s="164"/>
      <c r="V86" s="164"/>
      <c r="W86" s="164"/>
      <c r="X86" s="164"/>
      <c r="Y86" s="164"/>
      <c r="Z86" s="166"/>
      <c r="AA86" s="166"/>
      <c r="AB86" s="166"/>
      <c r="AC86" s="166"/>
      <c r="AD86" s="166"/>
      <c r="AE86" s="166"/>
      <c r="AF86" s="166"/>
      <c r="AG86" s="166" t="s">
        <v>202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4" customHeight="1" outlineLevel="3">
      <c r="A87" s="167"/>
      <c r="B87" s="168"/>
      <c r="C87" s="232" t="s">
        <v>909</v>
      </c>
      <c r="D87" s="232"/>
      <c r="E87" s="232"/>
      <c r="F87" s="232"/>
      <c r="G87" s="232"/>
      <c r="H87" s="164"/>
      <c r="I87" s="164"/>
      <c r="J87" s="164"/>
      <c r="K87" s="164"/>
      <c r="L87" s="164"/>
      <c r="M87" s="164"/>
      <c r="N87" s="165"/>
      <c r="O87" s="165"/>
      <c r="P87" s="165"/>
      <c r="Q87" s="165"/>
      <c r="R87" s="164"/>
      <c r="S87" s="164"/>
      <c r="T87" s="164"/>
      <c r="U87" s="164"/>
      <c r="V87" s="164"/>
      <c r="W87" s="164"/>
      <c r="X87" s="164"/>
      <c r="Y87" s="164"/>
      <c r="Z87" s="166"/>
      <c r="AA87" s="166"/>
      <c r="AB87" s="166"/>
      <c r="AC87" s="166"/>
      <c r="AD87" s="166"/>
      <c r="AE87" s="166"/>
      <c r="AF87" s="166"/>
      <c r="AG87" s="166" t="s">
        <v>202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4" customHeight="1" outlineLevel="3">
      <c r="A88" s="167"/>
      <c r="B88" s="168"/>
      <c r="C88" s="232" t="s">
        <v>910</v>
      </c>
      <c r="D88" s="232"/>
      <c r="E88" s="232"/>
      <c r="F88" s="232"/>
      <c r="G88" s="232"/>
      <c r="H88" s="164"/>
      <c r="I88" s="164"/>
      <c r="J88" s="164"/>
      <c r="K88" s="164"/>
      <c r="L88" s="164"/>
      <c r="M88" s="164"/>
      <c r="N88" s="165"/>
      <c r="O88" s="165"/>
      <c r="P88" s="165"/>
      <c r="Q88" s="165"/>
      <c r="R88" s="164"/>
      <c r="S88" s="164"/>
      <c r="T88" s="164"/>
      <c r="U88" s="164"/>
      <c r="V88" s="164"/>
      <c r="W88" s="164"/>
      <c r="X88" s="164"/>
      <c r="Y88" s="164"/>
      <c r="Z88" s="166"/>
      <c r="AA88" s="166"/>
      <c r="AB88" s="166"/>
      <c r="AC88" s="166"/>
      <c r="AD88" s="166"/>
      <c r="AE88" s="166"/>
      <c r="AF88" s="166"/>
      <c r="AG88" s="166" t="s">
        <v>202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4" customHeight="1" outlineLevel="3">
      <c r="A89" s="167"/>
      <c r="B89" s="168"/>
      <c r="C89" s="232" t="s">
        <v>911</v>
      </c>
      <c r="D89" s="232"/>
      <c r="E89" s="232"/>
      <c r="F89" s="232"/>
      <c r="G89" s="232"/>
      <c r="H89" s="164"/>
      <c r="I89" s="164"/>
      <c r="J89" s="164"/>
      <c r="K89" s="164"/>
      <c r="L89" s="164"/>
      <c r="M89" s="164"/>
      <c r="N89" s="165"/>
      <c r="O89" s="165"/>
      <c r="P89" s="165"/>
      <c r="Q89" s="165"/>
      <c r="R89" s="164"/>
      <c r="S89" s="164"/>
      <c r="T89" s="164"/>
      <c r="U89" s="164"/>
      <c r="V89" s="164"/>
      <c r="W89" s="164"/>
      <c r="X89" s="164"/>
      <c r="Y89" s="164"/>
      <c r="Z89" s="166"/>
      <c r="AA89" s="166"/>
      <c r="AB89" s="166"/>
      <c r="AC89" s="166"/>
      <c r="AD89" s="166"/>
      <c r="AE89" s="166"/>
      <c r="AF89" s="166"/>
      <c r="AG89" s="166" t="s">
        <v>202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4" customHeight="1" outlineLevel="3">
      <c r="A90" s="167"/>
      <c r="B90" s="168"/>
      <c r="C90" s="232" t="s">
        <v>912</v>
      </c>
      <c r="D90" s="232"/>
      <c r="E90" s="232"/>
      <c r="F90" s="232"/>
      <c r="G90" s="232"/>
      <c r="H90" s="164"/>
      <c r="I90" s="164"/>
      <c r="J90" s="164"/>
      <c r="K90" s="164"/>
      <c r="L90" s="164"/>
      <c r="M90" s="164"/>
      <c r="N90" s="165"/>
      <c r="O90" s="165"/>
      <c r="P90" s="165"/>
      <c r="Q90" s="165"/>
      <c r="R90" s="164"/>
      <c r="S90" s="164"/>
      <c r="T90" s="164"/>
      <c r="U90" s="164"/>
      <c r="V90" s="164"/>
      <c r="W90" s="164"/>
      <c r="X90" s="164"/>
      <c r="Y90" s="164"/>
      <c r="Z90" s="166"/>
      <c r="AA90" s="166"/>
      <c r="AB90" s="166"/>
      <c r="AC90" s="166"/>
      <c r="AD90" s="166"/>
      <c r="AE90" s="166"/>
      <c r="AF90" s="166"/>
      <c r="AG90" s="166" t="s">
        <v>202</v>
      </c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4" customHeight="1" outlineLevel="3">
      <c r="A91" s="167"/>
      <c r="B91" s="168"/>
      <c r="C91" s="232" t="s">
        <v>913</v>
      </c>
      <c r="D91" s="232"/>
      <c r="E91" s="232"/>
      <c r="F91" s="232"/>
      <c r="G91" s="232"/>
      <c r="H91" s="164"/>
      <c r="I91" s="164"/>
      <c r="J91" s="164"/>
      <c r="K91" s="164"/>
      <c r="L91" s="164"/>
      <c r="M91" s="164"/>
      <c r="N91" s="165"/>
      <c r="O91" s="165"/>
      <c r="P91" s="165"/>
      <c r="Q91" s="165"/>
      <c r="R91" s="164"/>
      <c r="S91" s="164"/>
      <c r="T91" s="164"/>
      <c r="U91" s="164"/>
      <c r="V91" s="164"/>
      <c r="W91" s="164"/>
      <c r="X91" s="164"/>
      <c r="Y91" s="164"/>
      <c r="Z91" s="166"/>
      <c r="AA91" s="166"/>
      <c r="AB91" s="166"/>
      <c r="AC91" s="166"/>
      <c r="AD91" s="166"/>
      <c r="AE91" s="166"/>
      <c r="AF91" s="166"/>
      <c r="AG91" s="166" t="s">
        <v>202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4" customHeight="1" outlineLevel="3">
      <c r="A92" s="167"/>
      <c r="B92" s="168"/>
      <c r="C92" s="232" t="s">
        <v>914</v>
      </c>
      <c r="D92" s="232"/>
      <c r="E92" s="232"/>
      <c r="F92" s="232"/>
      <c r="G92" s="232"/>
      <c r="H92" s="164"/>
      <c r="I92" s="164"/>
      <c r="J92" s="164"/>
      <c r="K92" s="164"/>
      <c r="L92" s="164"/>
      <c r="M92" s="164"/>
      <c r="N92" s="165"/>
      <c r="O92" s="165"/>
      <c r="P92" s="165"/>
      <c r="Q92" s="165"/>
      <c r="R92" s="164"/>
      <c r="S92" s="164"/>
      <c r="T92" s="164"/>
      <c r="U92" s="164"/>
      <c r="V92" s="164"/>
      <c r="W92" s="164"/>
      <c r="X92" s="164"/>
      <c r="Y92" s="164"/>
      <c r="Z92" s="166"/>
      <c r="AA92" s="166"/>
      <c r="AB92" s="166"/>
      <c r="AC92" s="166"/>
      <c r="AD92" s="166"/>
      <c r="AE92" s="166"/>
      <c r="AF92" s="166"/>
      <c r="AG92" s="166" t="s">
        <v>202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75" outlineLevel="2">
      <c r="A93" s="167"/>
      <c r="B93" s="168"/>
      <c r="C93" s="185" t="s">
        <v>812</v>
      </c>
      <c r="D93" s="186"/>
      <c r="E93" s="187"/>
      <c r="F93" s="164"/>
      <c r="G93" s="164"/>
      <c r="H93" s="164"/>
      <c r="I93" s="164"/>
      <c r="J93" s="164"/>
      <c r="K93" s="164"/>
      <c r="L93" s="164"/>
      <c r="M93" s="164"/>
      <c r="N93" s="165"/>
      <c r="O93" s="165"/>
      <c r="P93" s="165"/>
      <c r="Q93" s="165"/>
      <c r="R93" s="164"/>
      <c r="S93" s="164"/>
      <c r="T93" s="164"/>
      <c r="U93" s="164"/>
      <c r="V93" s="164"/>
      <c r="W93" s="164"/>
      <c r="X93" s="164"/>
      <c r="Y93" s="164"/>
      <c r="Z93" s="166"/>
      <c r="AA93" s="166"/>
      <c r="AB93" s="166"/>
      <c r="AC93" s="166"/>
      <c r="AD93" s="166"/>
      <c r="AE93" s="166"/>
      <c r="AF93" s="166"/>
      <c r="AG93" s="166" t="s">
        <v>228</v>
      </c>
      <c r="AH93" s="166">
        <v>0</v>
      </c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3">
      <c r="A94" s="167"/>
      <c r="B94" s="168"/>
      <c r="C94" s="185" t="s">
        <v>74</v>
      </c>
      <c r="D94" s="186"/>
      <c r="E94" s="187">
        <v>1</v>
      </c>
      <c r="F94" s="164"/>
      <c r="G94" s="164"/>
      <c r="H94" s="164"/>
      <c r="I94" s="164"/>
      <c r="J94" s="164"/>
      <c r="K94" s="164"/>
      <c r="L94" s="164"/>
      <c r="M94" s="164"/>
      <c r="N94" s="165"/>
      <c r="O94" s="165"/>
      <c r="P94" s="165"/>
      <c r="Q94" s="165"/>
      <c r="R94" s="164"/>
      <c r="S94" s="164"/>
      <c r="T94" s="164"/>
      <c r="U94" s="164"/>
      <c r="V94" s="164"/>
      <c r="W94" s="164"/>
      <c r="X94" s="164"/>
      <c r="Y94" s="164"/>
      <c r="Z94" s="166"/>
      <c r="AA94" s="166"/>
      <c r="AB94" s="166"/>
      <c r="AC94" s="166"/>
      <c r="AD94" s="166"/>
      <c r="AE94" s="166"/>
      <c r="AF94" s="166"/>
      <c r="AG94" s="166" t="s">
        <v>228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1">
      <c r="A95" s="156">
        <v>14</v>
      </c>
      <c r="B95" s="157" t="s">
        <v>915</v>
      </c>
      <c r="C95" s="158" t="s">
        <v>916</v>
      </c>
      <c r="D95" s="159" t="s">
        <v>275</v>
      </c>
      <c r="E95" s="160">
        <v>1</v>
      </c>
      <c r="F95" s="161"/>
      <c r="G95" s="162">
        <f>ROUND(E95*F95,2)</f>
        <v>0</v>
      </c>
      <c r="H95" s="163">
        <v>0</v>
      </c>
      <c r="I95" s="164">
        <f>ROUND(E95*H95,2)</f>
        <v>0</v>
      </c>
      <c r="J95" s="163">
        <v>5300</v>
      </c>
      <c r="K95" s="164">
        <f>ROUND(E95*J95,2)</f>
        <v>5300</v>
      </c>
      <c r="L95" s="164">
        <v>21</v>
      </c>
      <c r="M95" s="164">
        <f>G95*(1+L95/100)</f>
        <v>0</v>
      </c>
      <c r="N95" s="165">
        <v>0.0001</v>
      </c>
      <c r="O95" s="165">
        <f>ROUND(E95*N95,2)</f>
        <v>0</v>
      </c>
      <c r="P95" s="165">
        <v>0</v>
      </c>
      <c r="Q95" s="165">
        <f>ROUND(E95*P95,2)</f>
        <v>0</v>
      </c>
      <c r="R95" s="164"/>
      <c r="S95" s="164" t="s">
        <v>209</v>
      </c>
      <c r="T95" s="164" t="s">
        <v>197</v>
      </c>
      <c r="U95" s="164">
        <v>0</v>
      </c>
      <c r="V95" s="164">
        <f>ROUND(E95*U95,2)</f>
        <v>0</v>
      </c>
      <c r="W95" s="164"/>
      <c r="X95" s="164" t="s">
        <v>218</v>
      </c>
      <c r="Y95" s="164" t="s">
        <v>199</v>
      </c>
      <c r="Z95" s="166"/>
      <c r="AA95" s="166"/>
      <c r="AB95" s="166"/>
      <c r="AC95" s="166"/>
      <c r="AD95" s="166"/>
      <c r="AE95" s="166"/>
      <c r="AF95" s="166"/>
      <c r="AG95" s="166" t="s">
        <v>342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customHeight="1" outlineLevel="2">
      <c r="A96" s="167"/>
      <c r="B96" s="168"/>
      <c r="C96" s="238" t="s">
        <v>690</v>
      </c>
      <c r="D96" s="238"/>
      <c r="E96" s="238"/>
      <c r="F96" s="238"/>
      <c r="G96" s="238"/>
      <c r="H96" s="164"/>
      <c r="I96" s="164"/>
      <c r="J96" s="164"/>
      <c r="K96" s="164"/>
      <c r="L96" s="164"/>
      <c r="M96" s="164"/>
      <c r="N96" s="165"/>
      <c r="O96" s="165"/>
      <c r="P96" s="165"/>
      <c r="Q96" s="165"/>
      <c r="R96" s="164"/>
      <c r="S96" s="164"/>
      <c r="T96" s="164"/>
      <c r="U96" s="164"/>
      <c r="V96" s="164"/>
      <c r="W96" s="164"/>
      <c r="X96" s="164"/>
      <c r="Y96" s="164"/>
      <c r="Z96" s="166"/>
      <c r="AA96" s="166"/>
      <c r="AB96" s="166"/>
      <c r="AC96" s="166"/>
      <c r="AD96" s="166"/>
      <c r="AE96" s="166"/>
      <c r="AF96" s="166"/>
      <c r="AG96" s="166" t="s">
        <v>202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4" customHeight="1" outlineLevel="3">
      <c r="A97" s="167"/>
      <c r="B97" s="168"/>
      <c r="C97" s="232" t="s">
        <v>917</v>
      </c>
      <c r="D97" s="232"/>
      <c r="E97" s="232"/>
      <c r="F97" s="232"/>
      <c r="G97" s="232"/>
      <c r="H97" s="164"/>
      <c r="I97" s="164"/>
      <c r="J97" s="164"/>
      <c r="K97" s="164"/>
      <c r="L97" s="164"/>
      <c r="M97" s="164"/>
      <c r="N97" s="165"/>
      <c r="O97" s="165"/>
      <c r="P97" s="165"/>
      <c r="Q97" s="165"/>
      <c r="R97" s="164"/>
      <c r="S97" s="164"/>
      <c r="T97" s="164"/>
      <c r="U97" s="164"/>
      <c r="V97" s="164"/>
      <c r="W97" s="164"/>
      <c r="X97" s="164"/>
      <c r="Y97" s="164"/>
      <c r="Z97" s="166"/>
      <c r="AA97" s="166"/>
      <c r="AB97" s="166"/>
      <c r="AC97" s="166"/>
      <c r="AD97" s="166"/>
      <c r="AE97" s="166"/>
      <c r="AF97" s="166"/>
      <c r="AG97" s="166" t="s">
        <v>202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2">
      <c r="A98" s="167"/>
      <c r="B98" s="168"/>
      <c r="C98" s="185" t="s">
        <v>812</v>
      </c>
      <c r="D98" s="186"/>
      <c r="E98" s="187"/>
      <c r="F98" s="164"/>
      <c r="G98" s="164"/>
      <c r="H98" s="164"/>
      <c r="I98" s="164"/>
      <c r="J98" s="164"/>
      <c r="K98" s="164"/>
      <c r="L98" s="164"/>
      <c r="M98" s="164"/>
      <c r="N98" s="165"/>
      <c r="O98" s="165"/>
      <c r="P98" s="165"/>
      <c r="Q98" s="165"/>
      <c r="R98" s="164"/>
      <c r="S98" s="164"/>
      <c r="T98" s="164"/>
      <c r="U98" s="164"/>
      <c r="V98" s="164"/>
      <c r="W98" s="164"/>
      <c r="X98" s="164"/>
      <c r="Y98" s="164"/>
      <c r="Z98" s="166"/>
      <c r="AA98" s="166"/>
      <c r="AB98" s="166"/>
      <c r="AC98" s="166"/>
      <c r="AD98" s="166"/>
      <c r="AE98" s="166"/>
      <c r="AF98" s="166"/>
      <c r="AG98" s="166" t="s">
        <v>228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12.75" outlineLevel="3">
      <c r="A99" s="167"/>
      <c r="B99" s="168"/>
      <c r="C99" s="185" t="s">
        <v>74</v>
      </c>
      <c r="D99" s="186"/>
      <c r="E99" s="187">
        <v>1</v>
      </c>
      <c r="F99" s="164"/>
      <c r="G99" s="164"/>
      <c r="H99" s="164"/>
      <c r="I99" s="164"/>
      <c r="J99" s="164"/>
      <c r="K99" s="164"/>
      <c r="L99" s="164"/>
      <c r="M99" s="164"/>
      <c r="N99" s="165"/>
      <c r="O99" s="165"/>
      <c r="P99" s="165"/>
      <c r="Q99" s="165"/>
      <c r="R99" s="164"/>
      <c r="S99" s="164"/>
      <c r="T99" s="164"/>
      <c r="U99" s="164"/>
      <c r="V99" s="164"/>
      <c r="W99" s="164"/>
      <c r="X99" s="164"/>
      <c r="Y99" s="164"/>
      <c r="Z99" s="166"/>
      <c r="AA99" s="166"/>
      <c r="AB99" s="166"/>
      <c r="AC99" s="166"/>
      <c r="AD99" s="166"/>
      <c r="AE99" s="166"/>
      <c r="AF99" s="166"/>
      <c r="AG99" s="166" t="s">
        <v>228</v>
      </c>
      <c r="AH99" s="166">
        <v>0</v>
      </c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33.75" outlineLevel="1">
      <c r="A100" s="156">
        <v>15</v>
      </c>
      <c r="B100" s="157" t="s">
        <v>918</v>
      </c>
      <c r="C100" s="158" t="s">
        <v>919</v>
      </c>
      <c r="D100" s="159" t="s">
        <v>275</v>
      </c>
      <c r="E100" s="160">
        <v>2</v>
      </c>
      <c r="F100" s="161"/>
      <c r="G100" s="162">
        <f>ROUND(E100*F100,2)</f>
        <v>0</v>
      </c>
      <c r="H100" s="163">
        <v>0</v>
      </c>
      <c r="I100" s="164">
        <f>ROUND(E100*H100,2)</f>
        <v>0</v>
      </c>
      <c r="J100" s="163">
        <v>2345</v>
      </c>
      <c r="K100" s="164">
        <f>ROUND(E100*J100,2)</f>
        <v>4690</v>
      </c>
      <c r="L100" s="164">
        <v>21</v>
      </c>
      <c r="M100" s="164">
        <f>G100*(1+L100/100)</f>
        <v>0</v>
      </c>
      <c r="N100" s="165">
        <v>0</v>
      </c>
      <c r="O100" s="165">
        <f>ROUND(E100*N100,2)</f>
        <v>0</v>
      </c>
      <c r="P100" s="165">
        <v>0</v>
      </c>
      <c r="Q100" s="165">
        <f>ROUND(E100*P100,2)</f>
        <v>0</v>
      </c>
      <c r="R100" s="164"/>
      <c r="S100" s="164" t="s">
        <v>209</v>
      </c>
      <c r="T100" s="164" t="s">
        <v>197</v>
      </c>
      <c r="U100" s="164">
        <v>0</v>
      </c>
      <c r="V100" s="164">
        <f>ROUND(E100*U100,2)</f>
        <v>0</v>
      </c>
      <c r="W100" s="164"/>
      <c r="X100" s="164" t="s">
        <v>218</v>
      </c>
      <c r="Y100" s="164" t="s">
        <v>199</v>
      </c>
      <c r="Z100" s="166"/>
      <c r="AA100" s="166"/>
      <c r="AB100" s="166"/>
      <c r="AC100" s="166"/>
      <c r="AD100" s="166"/>
      <c r="AE100" s="166"/>
      <c r="AF100" s="166"/>
      <c r="AG100" s="166" t="s">
        <v>342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customHeight="1" outlineLevel="2">
      <c r="A101" s="167"/>
      <c r="B101" s="168"/>
      <c r="C101" s="238" t="s">
        <v>690</v>
      </c>
      <c r="D101" s="238"/>
      <c r="E101" s="238"/>
      <c r="F101" s="238"/>
      <c r="G101" s="238"/>
      <c r="H101" s="164"/>
      <c r="I101" s="164"/>
      <c r="J101" s="164"/>
      <c r="K101" s="164"/>
      <c r="L101" s="164"/>
      <c r="M101" s="164"/>
      <c r="N101" s="165"/>
      <c r="O101" s="165"/>
      <c r="P101" s="165"/>
      <c r="Q101" s="165"/>
      <c r="R101" s="164"/>
      <c r="S101" s="164"/>
      <c r="T101" s="164"/>
      <c r="U101" s="164"/>
      <c r="V101" s="164"/>
      <c r="W101" s="164"/>
      <c r="X101" s="164"/>
      <c r="Y101" s="164"/>
      <c r="Z101" s="166"/>
      <c r="AA101" s="166"/>
      <c r="AB101" s="166"/>
      <c r="AC101" s="166"/>
      <c r="AD101" s="166"/>
      <c r="AE101" s="166"/>
      <c r="AF101" s="166"/>
      <c r="AG101" s="166" t="s">
        <v>202</v>
      </c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12.4" customHeight="1" outlineLevel="3">
      <c r="A102" s="167"/>
      <c r="B102" s="168"/>
      <c r="C102" s="232" t="s">
        <v>920</v>
      </c>
      <c r="D102" s="232"/>
      <c r="E102" s="232"/>
      <c r="F102" s="232"/>
      <c r="G102" s="232"/>
      <c r="H102" s="164"/>
      <c r="I102" s="164"/>
      <c r="J102" s="164"/>
      <c r="K102" s="164"/>
      <c r="L102" s="164"/>
      <c r="M102" s="164"/>
      <c r="N102" s="165"/>
      <c r="O102" s="165"/>
      <c r="P102" s="165"/>
      <c r="Q102" s="165"/>
      <c r="R102" s="164"/>
      <c r="S102" s="164"/>
      <c r="T102" s="164"/>
      <c r="U102" s="164"/>
      <c r="V102" s="164"/>
      <c r="W102" s="164"/>
      <c r="X102" s="164"/>
      <c r="Y102" s="164"/>
      <c r="Z102" s="166"/>
      <c r="AA102" s="166"/>
      <c r="AB102" s="166"/>
      <c r="AC102" s="166"/>
      <c r="AD102" s="166"/>
      <c r="AE102" s="166"/>
      <c r="AF102" s="166"/>
      <c r="AG102" s="166" t="s">
        <v>202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ht="12.4" customHeight="1" outlineLevel="3">
      <c r="A103" s="167"/>
      <c r="B103" s="168"/>
      <c r="C103" s="232" t="s">
        <v>921</v>
      </c>
      <c r="D103" s="232"/>
      <c r="E103" s="232"/>
      <c r="F103" s="232"/>
      <c r="G103" s="232"/>
      <c r="H103" s="164"/>
      <c r="I103" s="164"/>
      <c r="J103" s="164"/>
      <c r="K103" s="164"/>
      <c r="L103" s="164"/>
      <c r="M103" s="164"/>
      <c r="N103" s="165"/>
      <c r="O103" s="165"/>
      <c r="P103" s="165"/>
      <c r="Q103" s="165"/>
      <c r="R103" s="164"/>
      <c r="S103" s="164"/>
      <c r="T103" s="164"/>
      <c r="U103" s="164"/>
      <c r="V103" s="164"/>
      <c r="W103" s="164"/>
      <c r="X103" s="164"/>
      <c r="Y103" s="164"/>
      <c r="Z103" s="166"/>
      <c r="AA103" s="166"/>
      <c r="AB103" s="166"/>
      <c r="AC103" s="166"/>
      <c r="AD103" s="166"/>
      <c r="AE103" s="166"/>
      <c r="AF103" s="166"/>
      <c r="AG103" s="166" t="s">
        <v>202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12.75" outlineLevel="2">
      <c r="A104" s="167"/>
      <c r="B104" s="168"/>
      <c r="C104" s="185" t="s">
        <v>665</v>
      </c>
      <c r="D104" s="186"/>
      <c r="E104" s="187"/>
      <c r="F104" s="164"/>
      <c r="G104" s="164"/>
      <c r="H104" s="164"/>
      <c r="I104" s="164"/>
      <c r="J104" s="164"/>
      <c r="K104" s="164"/>
      <c r="L104" s="164"/>
      <c r="M104" s="164"/>
      <c r="N104" s="165"/>
      <c r="O104" s="165"/>
      <c r="P104" s="165"/>
      <c r="Q104" s="165"/>
      <c r="R104" s="164"/>
      <c r="S104" s="164"/>
      <c r="T104" s="164"/>
      <c r="U104" s="164"/>
      <c r="V104" s="164"/>
      <c r="W104" s="164"/>
      <c r="X104" s="164"/>
      <c r="Y104" s="164"/>
      <c r="Z104" s="166"/>
      <c r="AA104" s="166"/>
      <c r="AB104" s="166"/>
      <c r="AC104" s="166"/>
      <c r="AD104" s="166"/>
      <c r="AE104" s="166"/>
      <c r="AF104" s="166"/>
      <c r="AG104" s="166" t="s">
        <v>228</v>
      </c>
      <c r="AH104" s="166">
        <v>0</v>
      </c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3">
      <c r="A105" s="167"/>
      <c r="B105" s="168"/>
      <c r="C105" s="185" t="s">
        <v>666</v>
      </c>
      <c r="D105" s="186"/>
      <c r="E105" s="187">
        <v>2</v>
      </c>
      <c r="F105" s="164"/>
      <c r="G105" s="164"/>
      <c r="H105" s="164"/>
      <c r="I105" s="164"/>
      <c r="J105" s="164"/>
      <c r="K105" s="164"/>
      <c r="L105" s="164"/>
      <c r="M105" s="164"/>
      <c r="N105" s="165"/>
      <c r="O105" s="165"/>
      <c r="P105" s="165"/>
      <c r="Q105" s="165"/>
      <c r="R105" s="164"/>
      <c r="S105" s="164"/>
      <c r="T105" s="164"/>
      <c r="U105" s="164"/>
      <c r="V105" s="164"/>
      <c r="W105" s="164"/>
      <c r="X105" s="164"/>
      <c r="Y105" s="164"/>
      <c r="Z105" s="166"/>
      <c r="AA105" s="166"/>
      <c r="AB105" s="166"/>
      <c r="AC105" s="166"/>
      <c r="AD105" s="166"/>
      <c r="AE105" s="166"/>
      <c r="AF105" s="166"/>
      <c r="AG105" s="166" t="s">
        <v>228</v>
      </c>
      <c r="AH105" s="166">
        <v>0</v>
      </c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22.5" outlineLevel="1">
      <c r="A106" s="156">
        <v>16</v>
      </c>
      <c r="B106" s="157" t="s">
        <v>922</v>
      </c>
      <c r="C106" s="158" t="s">
        <v>923</v>
      </c>
      <c r="D106" s="159" t="s">
        <v>275</v>
      </c>
      <c r="E106" s="160">
        <v>4</v>
      </c>
      <c r="F106" s="161"/>
      <c r="G106" s="162">
        <f>ROUND(E106*F106,2)</f>
        <v>0</v>
      </c>
      <c r="H106" s="163">
        <v>0</v>
      </c>
      <c r="I106" s="164">
        <f>ROUND(E106*H106,2)</f>
        <v>0</v>
      </c>
      <c r="J106" s="163">
        <v>901</v>
      </c>
      <c r="K106" s="164">
        <f>ROUND(E106*J106,2)</f>
        <v>3604</v>
      </c>
      <c r="L106" s="164">
        <v>21</v>
      </c>
      <c r="M106" s="164">
        <f>G106*(1+L106/100)</f>
        <v>0</v>
      </c>
      <c r="N106" s="165">
        <v>0</v>
      </c>
      <c r="O106" s="165">
        <f>ROUND(E106*N106,2)</f>
        <v>0</v>
      </c>
      <c r="P106" s="165">
        <v>0</v>
      </c>
      <c r="Q106" s="165">
        <f>ROUND(E106*P106,2)</f>
        <v>0</v>
      </c>
      <c r="R106" s="164"/>
      <c r="S106" s="164" t="s">
        <v>613</v>
      </c>
      <c r="T106" s="164" t="s">
        <v>607</v>
      </c>
      <c r="U106" s="164">
        <v>0</v>
      </c>
      <c r="V106" s="164">
        <f>ROUND(E106*U106,2)</f>
        <v>0</v>
      </c>
      <c r="W106" s="164"/>
      <c r="X106" s="164" t="s">
        <v>218</v>
      </c>
      <c r="Y106" s="164" t="s">
        <v>199</v>
      </c>
      <c r="Z106" s="166"/>
      <c r="AA106" s="166"/>
      <c r="AB106" s="166"/>
      <c r="AC106" s="166"/>
      <c r="AD106" s="166"/>
      <c r="AE106" s="166"/>
      <c r="AF106" s="166"/>
      <c r="AG106" s="166" t="s">
        <v>342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12.4" customHeight="1" outlineLevel="2">
      <c r="A107" s="167"/>
      <c r="B107" s="168"/>
      <c r="C107" s="238" t="s">
        <v>924</v>
      </c>
      <c r="D107" s="238"/>
      <c r="E107" s="238"/>
      <c r="F107" s="238"/>
      <c r="G107" s="238"/>
      <c r="H107" s="164"/>
      <c r="I107" s="164"/>
      <c r="J107" s="164"/>
      <c r="K107" s="164"/>
      <c r="L107" s="164"/>
      <c r="M107" s="164"/>
      <c r="N107" s="165"/>
      <c r="O107" s="165"/>
      <c r="P107" s="165"/>
      <c r="Q107" s="165"/>
      <c r="R107" s="164"/>
      <c r="S107" s="164"/>
      <c r="T107" s="164"/>
      <c r="U107" s="164"/>
      <c r="V107" s="164"/>
      <c r="W107" s="164"/>
      <c r="X107" s="164"/>
      <c r="Y107" s="164"/>
      <c r="Z107" s="166"/>
      <c r="AA107" s="166"/>
      <c r="AB107" s="166"/>
      <c r="AC107" s="166"/>
      <c r="AD107" s="166"/>
      <c r="AE107" s="166"/>
      <c r="AF107" s="166"/>
      <c r="AG107" s="166" t="s">
        <v>202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12.75" outlineLevel="2">
      <c r="A108" s="167"/>
      <c r="B108" s="168"/>
      <c r="C108" s="185" t="s">
        <v>834</v>
      </c>
      <c r="D108" s="186"/>
      <c r="E108" s="187"/>
      <c r="F108" s="164"/>
      <c r="G108" s="164"/>
      <c r="H108" s="164"/>
      <c r="I108" s="164"/>
      <c r="J108" s="164"/>
      <c r="K108" s="164"/>
      <c r="L108" s="164"/>
      <c r="M108" s="164"/>
      <c r="N108" s="165"/>
      <c r="O108" s="165"/>
      <c r="P108" s="165"/>
      <c r="Q108" s="165"/>
      <c r="R108" s="164"/>
      <c r="S108" s="164"/>
      <c r="T108" s="164"/>
      <c r="U108" s="164"/>
      <c r="V108" s="164"/>
      <c r="W108" s="164"/>
      <c r="X108" s="164"/>
      <c r="Y108" s="164"/>
      <c r="Z108" s="166"/>
      <c r="AA108" s="166"/>
      <c r="AB108" s="166"/>
      <c r="AC108" s="166"/>
      <c r="AD108" s="166"/>
      <c r="AE108" s="166"/>
      <c r="AF108" s="166"/>
      <c r="AG108" s="166" t="s">
        <v>228</v>
      </c>
      <c r="AH108" s="166">
        <v>0</v>
      </c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3">
      <c r="A109" s="167"/>
      <c r="B109" s="168"/>
      <c r="C109" s="185" t="s">
        <v>779</v>
      </c>
      <c r="D109" s="186"/>
      <c r="E109" s="187">
        <v>4</v>
      </c>
      <c r="F109" s="164"/>
      <c r="G109" s="164"/>
      <c r="H109" s="164"/>
      <c r="I109" s="164"/>
      <c r="J109" s="164"/>
      <c r="K109" s="164"/>
      <c r="L109" s="164"/>
      <c r="M109" s="164"/>
      <c r="N109" s="165"/>
      <c r="O109" s="165"/>
      <c r="P109" s="165"/>
      <c r="Q109" s="165"/>
      <c r="R109" s="164"/>
      <c r="S109" s="164"/>
      <c r="T109" s="164"/>
      <c r="U109" s="164"/>
      <c r="V109" s="164"/>
      <c r="W109" s="164"/>
      <c r="X109" s="164"/>
      <c r="Y109" s="164"/>
      <c r="Z109" s="166"/>
      <c r="AA109" s="166"/>
      <c r="AB109" s="166"/>
      <c r="AC109" s="166"/>
      <c r="AD109" s="166"/>
      <c r="AE109" s="166"/>
      <c r="AF109" s="166"/>
      <c r="AG109" s="166" t="s">
        <v>228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33.75" outlineLevel="1">
      <c r="A110" s="156">
        <v>17</v>
      </c>
      <c r="B110" s="157" t="s">
        <v>925</v>
      </c>
      <c r="C110" s="158" t="s">
        <v>926</v>
      </c>
      <c r="D110" s="159" t="s">
        <v>275</v>
      </c>
      <c r="E110" s="160">
        <v>1</v>
      </c>
      <c r="F110" s="161"/>
      <c r="G110" s="162">
        <f>ROUND(E110*F110,2)</f>
        <v>0</v>
      </c>
      <c r="H110" s="163">
        <v>0</v>
      </c>
      <c r="I110" s="164">
        <f>ROUND(E110*H110,2)</f>
        <v>0</v>
      </c>
      <c r="J110" s="163">
        <v>1320</v>
      </c>
      <c r="K110" s="164">
        <f>ROUND(E110*J110,2)</f>
        <v>1320</v>
      </c>
      <c r="L110" s="164">
        <v>21</v>
      </c>
      <c r="M110" s="164">
        <f>G110*(1+L110/100)</f>
        <v>0</v>
      </c>
      <c r="N110" s="165">
        <v>0</v>
      </c>
      <c r="O110" s="165">
        <f>ROUND(E110*N110,2)</f>
        <v>0</v>
      </c>
      <c r="P110" s="165">
        <v>0</v>
      </c>
      <c r="Q110" s="165">
        <f>ROUND(E110*P110,2)</f>
        <v>0</v>
      </c>
      <c r="R110" s="164"/>
      <c r="S110" s="164" t="s">
        <v>613</v>
      </c>
      <c r="T110" s="164" t="s">
        <v>607</v>
      </c>
      <c r="U110" s="164">
        <v>0</v>
      </c>
      <c r="V110" s="164">
        <f>ROUND(E110*U110,2)</f>
        <v>0</v>
      </c>
      <c r="W110" s="164"/>
      <c r="X110" s="164" t="s">
        <v>218</v>
      </c>
      <c r="Y110" s="164" t="s">
        <v>199</v>
      </c>
      <c r="Z110" s="166"/>
      <c r="AA110" s="166"/>
      <c r="AB110" s="166"/>
      <c r="AC110" s="166"/>
      <c r="AD110" s="166"/>
      <c r="AE110" s="166"/>
      <c r="AF110" s="166"/>
      <c r="AG110" s="166" t="s">
        <v>342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4" customHeight="1" outlineLevel="2">
      <c r="A111" s="167"/>
      <c r="B111" s="168"/>
      <c r="C111" s="238" t="s">
        <v>927</v>
      </c>
      <c r="D111" s="238"/>
      <c r="E111" s="238"/>
      <c r="F111" s="238"/>
      <c r="G111" s="238"/>
      <c r="H111" s="164"/>
      <c r="I111" s="164"/>
      <c r="J111" s="164"/>
      <c r="K111" s="164"/>
      <c r="L111" s="164"/>
      <c r="M111" s="164"/>
      <c r="N111" s="165"/>
      <c r="O111" s="165"/>
      <c r="P111" s="165"/>
      <c r="Q111" s="165"/>
      <c r="R111" s="164"/>
      <c r="S111" s="164"/>
      <c r="T111" s="164"/>
      <c r="U111" s="164"/>
      <c r="V111" s="164"/>
      <c r="W111" s="164"/>
      <c r="X111" s="164"/>
      <c r="Y111" s="164"/>
      <c r="Z111" s="166"/>
      <c r="AA111" s="166"/>
      <c r="AB111" s="166"/>
      <c r="AC111" s="166"/>
      <c r="AD111" s="166"/>
      <c r="AE111" s="166"/>
      <c r="AF111" s="166"/>
      <c r="AG111" s="166" t="s">
        <v>202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2">
      <c r="A112" s="167"/>
      <c r="B112" s="168"/>
      <c r="C112" s="185" t="s">
        <v>812</v>
      </c>
      <c r="D112" s="186"/>
      <c r="E112" s="187"/>
      <c r="F112" s="164"/>
      <c r="G112" s="164"/>
      <c r="H112" s="164"/>
      <c r="I112" s="164"/>
      <c r="J112" s="164"/>
      <c r="K112" s="164"/>
      <c r="L112" s="164"/>
      <c r="M112" s="164"/>
      <c r="N112" s="165"/>
      <c r="O112" s="165"/>
      <c r="P112" s="165"/>
      <c r="Q112" s="165"/>
      <c r="R112" s="164"/>
      <c r="S112" s="164"/>
      <c r="T112" s="164"/>
      <c r="U112" s="164"/>
      <c r="V112" s="164"/>
      <c r="W112" s="164"/>
      <c r="X112" s="164"/>
      <c r="Y112" s="164"/>
      <c r="Z112" s="166"/>
      <c r="AA112" s="166"/>
      <c r="AB112" s="166"/>
      <c r="AC112" s="166"/>
      <c r="AD112" s="166"/>
      <c r="AE112" s="166"/>
      <c r="AF112" s="166"/>
      <c r="AG112" s="166" t="s">
        <v>228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12.75" outlineLevel="3">
      <c r="A113" s="167"/>
      <c r="B113" s="168"/>
      <c r="C113" s="185" t="s">
        <v>74</v>
      </c>
      <c r="D113" s="186"/>
      <c r="E113" s="187">
        <v>1</v>
      </c>
      <c r="F113" s="164"/>
      <c r="G113" s="164"/>
      <c r="H113" s="164"/>
      <c r="I113" s="164"/>
      <c r="J113" s="164"/>
      <c r="K113" s="164"/>
      <c r="L113" s="164"/>
      <c r="M113" s="164"/>
      <c r="N113" s="165"/>
      <c r="O113" s="165"/>
      <c r="P113" s="165"/>
      <c r="Q113" s="165"/>
      <c r="R113" s="164"/>
      <c r="S113" s="164"/>
      <c r="T113" s="164"/>
      <c r="U113" s="164"/>
      <c r="V113" s="164"/>
      <c r="W113" s="164"/>
      <c r="X113" s="164"/>
      <c r="Y113" s="164"/>
      <c r="Z113" s="166"/>
      <c r="AA113" s="166"/>
      <c r="AB113" s="166"/>
      <c r="AC113" s="166"/>
      <c r="AD113" s="166"/>
      <c r="AE113" s="166"/>
      <c r="AF113" s="166"/>
      <c r="AG113" s="166" t="s">
        <v>228</v>
      </c>
      <c r="AH113" s="166">
        <v>0</v>
      </c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22.5" outlineLevel="1">
      <c r="A114" s="156">
        <v>18</v>
      </c>
      <c r="B114" s="157" t="s">
        <v>928</v>
      </c>
      <c r="C114" s="158" t="s">
        <v>929</v>
      </c>
      <c r="D114" s="159" t="s">
        <v>275</v>
      </c>
      <c r="E114" s="160">
        <v>1</v>
      </c>
      <c r="F114" s="161"/>
      <c r="G114" s="162">
        <f>ROUND(E114*F114,2)</f>
        <v>0</v>
      </c>
      <c r="H114" s="163">
        <v>0</v>
      </c>
      <c r="I114" s="164">
        <f>ROUND(E114*H114,2)</f>
        <v>0</v>
      </c>
      <c r="J114" s="163">
        <v>4640</v>
      </c>
      <c r="K114" s="164">
        <f>ROUND(E114*J114,2)</f>
        <v>4640</v>
      </c>
      <c r="L114" s="164">
        <v>21</v>
      </c>
      <c r="M114" s="164">
        <f>G114*(1+L114/100)</f>
        <v>0</v>
      </c>
      <c r="N114" s="165">
        <v>0</v>
      </c>
      <c r="O114" s="165">
        <f>ROUND(E114*N114,2)</f>
        <v>0</v>
      </c>
      <c r="P114" s="165">
        <v>0</v>
      </c>
      <c r="Q114" s="165">
        <f>ROUND(E114*P114,2)</f>
        <v>0</v>
      </c>
      <c r="R114" s="164"/>
      <c r="S114" s="164" t="s">
        <v>613</v>
      </c>
      <c r="T114" s="164" t="s">
        <v>607</v>
      </c>
      <c r="U114" s="164">
        <v>0</v>
      </c>
      <c r="V114" s="164">
        <f>ROUND(E114*U114,2)</f>
        <v>0</v>
      </c>
      <c r="W114" s="164"/>
      <c r="X114" s="164" t="s">
        <v>218</v>
      </c>
      <c r="Y114" s="164" t="s">
        <v>199</v>
      </c>
      <c r="Z114" s="166"/>
      <c r="AA114" s="166"/>
      <c r="AB114" s="166"/>
      <c r="AC114" s="166"/>
      <c r="AD114" s="166"/>
      <c r="AE114" s="166"/>
      <c r="AF114" s="166"/>
      <c r="AG114" s="166" t="s">
        <v>342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12.4" customHeight="1" outlineLevel="2">
      <c r="A115" s="167"/>
      <c r="B115" s="168"/>
      <c r="C115" s="238" t="s">
        <v>930</v>
      </c>
      <c r="D115" s="238"/>
      <c r="E115" s="238"/>
      <c r="F115" s="238"/>
      <c r="G115" s="238"/>
      <c r="H115" s="164"/>
      <c r="I115" s="164"/>
      <c r="J115" s="164"/>
      <c r="K115" s="164"/>
      <c r="L115" s="164"/>
      <c r="M115" s="164"/>
      <c r="N115" s="165"/>
      <c r="O115" s="165"/>
      <c r="P115" s="165"/>
      <c r="Q115" s="165"/>
      <c r="R115" s="164"/>
      <c r="S115" s="164"/>
      <c r="T115" s="164"/>
      <c r="U115" s="164"/>
      <c r="V115" s="164"/>
      <c r="W115" s="164"/>
      <c r="X115" s="164"/>
      <c r="Y115" s="164"/>
      <c r="Z115" s="166"/>
      <c r="AA115" s="166"/>
      <c r="AB115" s="166"/>
      <c r="AC115" s="166"/>
      <c r="AD115" s="166"/>
      <c r="AE115" s="166"/>
      <c r="AF115" s="166"/>
      <c r="AG115" s="166" t="s">
        <v>202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12.75" outlineLevel="2">
      <c r="A116" s="167"/>
      <c r="B116" s="168"/>
      <c r="C116" s="185" t="s">
        <v>812</v>
      </c>
      <c r="D116" s="186"/>
      <c r="E116" s="187"/>
      <c r="F116" s="164"/>
      <c r="G116" s="164"/>
      <c r="H116" s="164"/>
      <c r="I116" s="164"/>
      <c r="J116" s="164"/>
      <c r="K116" s="164"/>
      <c r="L116" s="164"/>
      <c r="M116" s="164"/>
      <c r="N116" s="165"/>
      <c r="O116" s="165"/>
      <c r="P116" s="165"/>
      <c r="Q116" s="165"/>
      <c r="R116" s="164"/>
      <c r="S116" s="164"/>
      <c r="T116" s="164"/>
      <c r="U116" s="164"/>
      <c r="V116" s="164"/>
      <c r="W116" s="164"/>
      <c r="X116" s="164"/>
      <c r="Y116" s="164"/>
      <c r="Z116" s="166"/>
      <c r="AA116" s="166"/>
      <c r="AB116" s="166"/>
      <c r="AC116" s="166"/>
      <c r="AD116" s="166"/>
      <c r="AE116" s="166"/>
      <c r="AF116" s="166"/>
      <c r="AG116" s="166" t="s">
        <v>228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outlineLevel="3">
      <c r="A117" s="167"/>
      <c r="B117" s="168"/>
      <c r="C117" s="185" t="s">
        <v>74</v>
      </c>
      <c r="D117" s="186"/>
      <c r="E117" s="187">
        <v>1</v>
      </c>
      <c r="F117" s="164"/>
      <c r="G117" s="164"/>
      <c r="H117" s="164"/>
      <c r="I117" s="164"/>
      <c r="J117" s="164"/>
      <c r="K117" s="164"/>
      <c r="L117" s="164"/>
      <c r="M117" s="164"/>
      <c r="N117" s="165"/>
      <c r="O117" s="165"/>
      <c r="P117" s="165"/>
      <c r="Q117" s="165"/>
      <c r="R117" s="164"/>
      <c r="S117" s="164"/>
      <c r="T117" s="164"/>
      <c r="U117" s="164"/>
      <c r="V117" s="164"/>
      <c r="W117" s="164"/>
      <c r="X117" s="164"/>
      <c r="Y117" s="164"/>
      <c r="Z117" s="166"/>
      <c r="AA117" s="166"/>
      <c r="AB117" s="166"/>
      <c r="AC117" s="166"/>
      <c r="AD117" s="166"/>
      <c r="AE117" s="166"/>
      <c r="AF117" s="166"/>
      <c r="AG117" s="166" t="s">
        <v>228</v>
      </c>
      <c r="AH117" s="166">
        <v>0</v>
      </c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22.5" outlineLevel="1">
      <c r="A118" s="156">
        <v>19</v>
      </c>
      <c r="B118" s="157" t="s">
        <v>931</v>
      </c>
      <c r="C118" s="158" t="s">
        <v>932</v>
      </c>
      <c r="D118" s="159" t="s">
        <v>275</v>
      </c>
      <c r="E118" s="160">
        <v>1</v>
      </c>
      <c r="F118" s="161"/>
      <c r="G118" s="162">
        <f>ROUND(E118*F118,2)</f>
        <v>0</v>
      </c>
      <c r="H118" s="163">
        <v>0</v>
      </c>
      <c r="I118" s="164">
        <f>ROUND(E118*H118,2)</f>
        <v>0</v>
      </c>
      <c r="J118" s="163">
        <v>7140</v>
      </c>
      <c r="K118" s="164">
        <f>ROUND(E118*J118,2)</f>
        <v>7140</v>
      </c>
      <c r="L118" s="164">
        <v>21</v>
      </c>
      <c r="M118" s="164">
        <f>G118*(1+L118/100)</f>
        <v>0</v>
      </c>
      <c r="N118" s="165">
        <v>0</v>
      </c>
      <c r="O118" s="165">
        <f>ROUND(E118*N118,2)</f>
        <v>0</v>
      </c>
      <c r="P118" s="165">
        <v>0</v>
      </c>
      <c r="Q118" s="165">
        <f>ROUND(E118*P118,2)</f>
        <v>0</v>
      </c>
      <c r="R118" s="164"/>
      <c r="S118" s="164" t="s">
        <v>613</v>
      </c>
      <c r="T118" s="164" t="s">
        <v>607</v>
      </c>
      <c r="U118" s="164">
        <v>0</v>
      </c>
      <c r="V118" s="164">
        <f>ROUND(E118*U118,2)</f>
        <v>0</v>
      </c>
      <c r="W118" s="164"/>
      <c r="X118" s="164" t="s">
        <v>218</v>
      </c>
      <c r="Y118" s="164" t="s">
        <v>199</v>
      </c>
      <c r="Z118" s="166"/>
      <c r="AA118" s="166"/>
      <c r="AB118" s="166"/>
      <c r="AC118" s="166"/>
      <c r="AD118" s="166"/>
      <c r="AE118" s="166"/>
      <c r="AF118" s="166"/>
      <c r="AG118" s="166" t="s">
        <v>342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12.4" customHeight="1" outlineLevel="2">
      <c r="A119" s="167"/>
      <c r="B119" s="168"/>
      <c r="C119" s="238" t="s">
        <v>933</v>
      </c>
      <c r="D119" s="238"/>
      <c r="E119" s="238"/>
      <c r="F119" s="238"/>
      <c r="G119" s="238"/>
      <c r="H119" s="164"/>
      <c r="I119" s="164"/>
      <c r="J119" s="164"/>
      <c r="K119" s="164"/>
      <c r="L119" s="164"/>
      <c r="M119" s="164"/>
      <c r="N119" s="165"/>
      <c r="O119" s="165"/>
      <c r="P119" s="165"/>
      <c r="Q119" s="165"/>
      <c r="R119" s="164"/>
      <c r="S119" s="164"/>
      <c r="T119" s="164"/>
      <c r="U119" s="164"/>
      <c r="V119" s="164"/>
      <c r="W119" s="164"/>
      <c r="X119" s="164"/>
      <c r="Y119" s="164"/>
      <c r="Z119" s="166"/>
      <c r="AA119" s="166"/>
      <c r="AB119" s="166"/>
      <c r="AC119" s="166"/>
      <c r="AD119" s="166"/>
      <c r="AE119" s="166"/>
      <c r="AF119" s="166"/>
      <c r="AG119" s="166" t="s">
        <v>202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75" outlineLevel="2">
      <c r="A120" s="167"/>
      <c r="B120" s="168"/>
      <c r="C120" s="185" t="s">
        <v>812</v>
      </c>
      <c r="D120" s="186"/>
      <c r="E120" s="187"/>
      <c r="F120" s="164"/>
      <c r="G120" s="164"/>
      <c r="H120" s="164"/>
      <c r="I120" s="164"/>
      <c r="J120" s="164"/>
      <c r="K120" s="164"/>
      <c r="L120" s="164"/>
      <c r="M120" s="164"/>
      <c r="N120" s="165"/>
      <c r="O120" s="165"/>
      <c r="P120" s="165"/>
      <c r="Q120" s="165"/>
      <c r="R120" s="164"/>
      <c r="S120" s="164"/>
      <c r="T120" s="164"/>
      <c r="U120" s="164"/>
      <c r="V120" s="164"/>
      <c r="W120" s="164"/>
      <c r="X120" s="164"/>
      <c r="Y120" s="164"/>
      <c r="Z120" s="166"/>
      <c r="AA120" s="166"/>
      <c r="AB120" s="166"/>
      <c r="AC120" s="166"/>
      <c r="AD120" s="166"/>
      <c r="AE120" s="166"/>
      <c r="AF120" s="166"/>
      <c r="AG120" s="166" t="s">
        <v>228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12.75" outlineLevel="3">
      <c r="A121" s="167"/>
      <c r="B121" s="168"/>
      <c r="C121" s="185" t="s">
        <v>74</v>
      </c>
      <c r="D121" s="186"/>
      <c r="E121" s="187">
        <v>1</v>
      </c>
      <c r="F121" s="164"/>
      <c r="G121" s="164"/>
      <c r="H121" s="164"/>
      <c r="I121" s="164"/>
      <c r="J121" s="164"/>
      <c r="K121" s="164"/>
      <c r="L121" s="164"/>
      <c r="M121" s="164"/>
      <c r="N121" s="165"/>
      <c r="O121" s="165"/>
      <c r="P121" s="165"/>
      <c r="Q121" s="165"/>
      <c r="R121" s="164"/>
      <c r="S121" s="164"/>
      <c r="T121" s="164"/>
      <c r="U121" s="164"/>
      <c r="V121" s="164"/>
      <c r="W121" s="164"/>
      <c r="X121" s="164"/>
      <c r="Y121" s="164"/>
      <c r="Z121" s="166"/>
      <c r="AA121" s="166"/>
      <c r="AB121" s="166"/>
      <c r="AC121" s="166"/>
      <c r="AD121" s="166"/>
      <c r="AE121" s="166"/>
      <c r="AF121" s="166"/>
      <c r="AG121" s="166" t="s">
        <v>228</v>
      </c>
      <c r="AH121" s="166">
        <v>0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22.5" outlineLevel="1">
      <c r="A122" s="156">
        <v>20</v>
      </c>
      <c r="B122" s="157" t="s">
        <v>934</v>
      </c>
      <c r="C122" s="158" t="s">
        <v>935</v>
      </c>
      <c r="D122" s="159" t="s">
        <v>295</v>
      </c>
      <c r="E122" s="160">
        <v>58</v>
      </c>
      <c r="F122" s="161"/>
      <c r="G122" s="162">
        <f>ROUND(E122*F122,2)</f>
        <v>0</v>
      </c>
      <c r="H122" s="163">
        <v>0</v>
      </c>
      <c r="I122" s="164">
        <f>ROUND(E122*H122,2)</f>
        <v>0</v>
      </c>
      <c r="J122" s="163">
        <v>103</v>
      </c>
      <c r="K122" s="164">
        <f>ROUND(E122*J122,2)</f>
        <v>5974</v>
      </c>
      <c r="L122" s="164">
        <v>21</v>
      </c>
      <c r="M122" s="164">
        <f>G122*(1+L122/100)</f>
        <v>0</v>
      </c>
      <c r="N122" s="165">
        <v>0</v>
      </c>
      <c r="O122" s="165">
        <f>ROUND(E122*N122,2)</f>
        <v>0</v>
      </c>
      <c r="P122" s="165">
        <v>0</v>
      </c>
      <c r="Q122" s="165">
        <f>ROUND(E122*P122,2)</f>
        <v>0</v>
      </c>
      <c r="R122" s="164"/>
      <c r="S122" s="164" t="s">
        <v>613</v>
      </c>
      <c r="T122" s="164" t="s">
        <v>607</v>
      </c>
      <c r="U122" s="164">
        <v>0</v>
      </c>
      <c r="V122" s="164">
        <f>ROUND(E122*U122,2)</f>
        <v>0</v>
      </c>
      <c r="W122" s="164"/>
      <c r="X122" s="164" t="s">
        <v>218</v>
      </c>
      <c r="Y122" s="164" t="s">
        <v>199</v>
      </c>
      <c r="Z122" s="166"/>
      <c r="AA122" s="166"/>
      <c r="AB122" s="166"/>
      <c r="AC122" s="166"/>
      <c r="AD122" s="166"/>
      <c r="AE122" s="166"/>
      <c r="AF122" s="166"/>
      <c r="AG122" s="166" t="s">
        <v>342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4" customHeight="1" outlineLevel="2">
      <c r="A123" s="167"/>
      <c r="B123" s="168"/>
      <c r="C123" s="238" t="s">
        <v>936</v>
      </c>
      <c r="D123" s="238"/>
      <c r="E123" s="238"/>
      <c r="F123" s="238"/>
      <c r="G123" s="238"/>
      <c r="H123" s="164"/>
      <c r="I123" s="164"/>
      <c r="J123" s="164"/>
      <c r="K123" s="164"/>
      <c r="L123" s="164"/>
      <c r="M123" s="164"/>
      <c r="N123" s="165"/>
      <c r="O123" s="165"/>
      <c r="P123" s="165"/>
      <c r="Q123" s="165"/>
      <c r="R123" s="164"/>
      <c r="S123" s="164"/>
      <c r="T123" s="164"/>
      <c r="U123" s="164"/>
      <c r="V123" s="164"/>
      <c r="W123" s="164"/>
      <c r="X123" s="164"/>
      <c r="Y123" s="164"/>
      <c r="Z123" s="166"/>
      <c r="AA123" s="166"/>
      <c r="AB123" s="166"/>
      <c r="AC123" s="166"/>
      <c r="AD123" s="166"/>
      <c r="AE123" s="166"/>
      <c r="AF123" s="166"/>
      <c r="AG123" s="166" t="s">
        <v>202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2">
      <c r="A124" s="167"/>
      <c r="B124" s="168"/>
      <c r="C124" s="185" t="s">
        <v>937</v>
      </c>
      <c r="D124" s="186"/>
      <c r="E124" s="187"/>
      <c r="F124" s="164"/>
      <c r="G124" s="164"/>
      <c r="H124" s="164"/>
      <c r="I124" s="164"/>
      <c r="J124" s="164"/>
      <c r="K124" s="164"/>
      <c r="L124" s="164"/>
      <c r="M124" s="164"/>
      <c r="N124" s="165"/>
      <c r="O124" s="165"/>
      <c r="P124" s="165"/>
      <c r="Q124" s="165"/>
      <c r="R124" s="164"/>
      <c r="S124" s="164"/>
      <c r="T124" s="164"/>
      <c r="U124" s="164"/>
      <c r="V124" s="164"/>
      <c r="W124" s="164"/>
      <c r="X124" s="164"/>
      <c r="Y124" s="164"/>
      <c r="Z124" s="166"/>
      <c r="AA124" s="166"/>
      <c r="AB124" s="166"/>
      <c r="AC124" s="166"/>
      <c r="AD124" s="166"/>
      <c r="AE124" s="166"/>
      <c r="AF124" s="166"/>
      <c r="AG124" s="166" t="s">
        <v>228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12.75" outlineLevel="3">
      <c r="A125" s="167"/>
      <c r="B125" s="168"/>
      <c r="C125" s="185" t="s">
        <v>938</v>
      </c>
      <c r="D125" s="186"/>
      <c r="E125" s="187">
        <v>58</v>
      </c>
      <c r="F125" s="164"/>
      <c r="G125" s="164"/>
      <c r="H125" s="164"/>
      <c r="I125" s="164"/>
      <c r="J125" s="164"/>
      <c r="K125" s="164"/>
      <c r="L125" s="164"/>
      <c r="M125" s="164"/>
      <c r="N125" s="165"/>
      <c r="O125" s="165"/>
      <c r="P125" s="165"/>
      <c r="Q125" s="165"/>
      <c r="R125" s="164"/>
      <c r="S125" s="164"/>
      <c r="T125" s="164"/>
      <c r="U125" s="164"/>
      <c r="V125" s="164"/>
      <c r="W125" s="164"/>
      <c r="X125" s="164"/>
      <c r="Y125" s="164"/>
      <c r="Z125" s="166"/>
      <c r="AA125" s="166"/>
      <c r="AB125" s="166"/>
      <c r="AC125" s="166"/>
      <c r="AD125" s="166"/>
      <c r="AE125" s="166"/>
      <c r="AF125" s="166"/>
      <c r="AG125" s="166" t="s">
        <v>228</v>
      </c>
      <c r="AH125" s="166">
        <v>0</v>
      </c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22.5" outlineLevel="1">
      <c r="A126" s="156">
        <v>21</v>
      </c>
      <c r="B126" s="157" t="s">
        <v>939</v>
      </c>
      <c r="C126" s="158" t="s">
        <v>940</v>
      </c>
      <c r="D126" s="159" t="s">
        <v>295</v>
      </c>
      <c r="E126" s="160">
        <v>60.9</v>
      </c>
      <c r="F126" s="161"/>
      <c r="G126" s="162">
        <f>ROUND(E126*F126,2)</f>
        <v>0</v>
      </c>
      <c r="H126" s="163">
        <v>70.6</v>
      </c>
      <c r="I126" s="164">
        <f>ROUND(E126*H126,2)</f>
        <v>4299.54</v>
      </c>
      <c r="J126" s="163">
        <v>0</v>
      </c>
      <c r="K126" s="164">
        <f>ROUND(E126*J126,2)</f>
        <v>0</v>
      </c>
      <c r="L126" s="164">
        <v>21</v>
      </c>
      <c r="M126" s="164">
        <f>G126*(1+L126/100)</f>
        <v>0</v>
      </c>
      <c r="N126" s="165">
        <v>0.0004</v>
      </c>
      <c r="O126" s="165">
        <f>ROUND(E126*N126,2)</f>
        <v>0.02</v>
      </c>
      <c r="P126" s="165">
        <v>0</v>
      </c>
      <c r="Q126" s="165">
        <f>ROUND(E126*P126,2)</f>
        <v>0</v>
      </c>
      <c r="R126" s="164"/>
      <c r="S126" s="164" t="s">
        <v>613</v>
      </c>
      <c r="T126" s="164" t="s">
        <v>607</v>
      </c>
      <c r="U126" s="164">
        <v>0</v>
      </c>
      <c r="V126" s="164">
        <f>ROUND(E126*U126,2)</f>
        <v>0</v>
      </c>
      <c r="W126" s="164"/>
      <c r="X126" s="164" t="s">
        <v>281</v>
      </c>
      <c r="Y126" s="164" t="s">
        <v>199</v>
      </c>
      <c r="Z126" s="166"/>
      <c r="AA126" s="166"/>
      <c r="AB126" s="166"/>
      <c r="AC126" s="166"/>
      <c r="AD126" s="166"/>
      <c r="AE126" s="166"/>
      <c r="AF126" s="166"/>
      <c r="AG126" s="166" t="s">
        <v>689</v>
      </c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12.75" outlineLevel="2">
      <c r="A127" s="167"/>
      <c r="B127" s="168"/>
      <c r="C127" s="185" t="s">
        <v>941</v>
      </c>
      <c r="D127" s="186"/>
      <c r="E127" s="187"/>
      <c r="F127" s="164"/>
      <c r="G127" s="164"/>
      <c r="H127" s="164"/>
      <c r="I127" s="164"/>
      <c r="J127" s="164"/>
      <c r="K127" s="164"/>
      <c r="L127" s="164"/>
      <c r="M127" s="164"/>
      <c r="N127" s="165"/>
      <c r="O127" s="165"/>
      <c r="P127" s="165"/>
      <c r="Q127" s="165"/>
      <c r="R127" s="164"/>
      <c r="S127" s="164"/>
      <c r="T127" s="164"/>
      <c r="U127" s="164"/>
      <c r="V127" s="164"/>
      <c r="W127" s="164"/>
      <c r="X127" s="164"/>
      <c r="Y127" s="164"/>
      <c r="Z127" s="166"/>
      <c r="AA127" s="166"/>
      <c r="AB127" s="166"/>
      <c r="AC127" s="166"/>
      <c r="AD127" s="166"/>
      <c r="AE127" s="166"/>
      <c r="AF127" s="166"/>
      <c r="AG127" s="166" t="s">
        <v>228</v>
      </c>
      <c r="AH127" s="166">
        <v>0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12.75" outlineLevel="3">
      <c r="A128" s="167"/>
      <c r="B128" s="168"/>
      <c r="C128" s="185" t="s">
        <v>942</v>
      </c>
      <c r="D128" s="186"/>
      <c r="E128" s="187">
        <v>60.9</v>
      </c>
      <c r="F128" s="164"/>
      <c r="G128" s="164"/>
      <c r="H128" s="164"/>
      <c r="I128" s="164"/>
      <c r="J128" s="164"/>
      <c r="K128" s="164"/>
      <c r="L128" s="164"/>
      <c r="M128" s="164"/>
      <c r="N128" s="165"/>
      <c r="O128" s="165"/>
      <c r="P128" s="165"/>
      <c r="Q128" s="165"/>
      <c r="R128" s="164"/>
      <c r="S128" s="164"/>
      <c r="T128" s="164"/>
      <c r="U128" s="164"/>
      <c r="V128" s="164"/>
      <c r="W128" s="164"/>
      <c r="X128" s="164"/>
      <c r="Y128" s="164"/>
      <c r="Z128" s="166"/>
      <c r="AA128" s="166"/>
      <c r="AB128" s="166"/>
      <c r="AC128" s="166"/>
      <c r="AD128" s="166"/>
      <c r="AE128" s="166"/>
      <c r="AF128" s="166"/>
      <c r="AG128" s="166" t="s">
        <v>228</v>
      </c>
      <c r="AH128" s="166">
        <v>0</v>
      </c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22.5" outlineLevel="1">
      <c r="A129" s="170">
        <v>22</v>
      </c>
      <c r="B129" s="171" t="s">
        <v>943</v>
      </c>
      <c r="C129" s="172" t="s">
        <v>944</v>
      </c>
      <c r="D129" s="173" t="s">
        <v>295</v>
      </c>
      <c r="E129" s="174">
        <v>58</v>
      </c>
      <c r="F129" s="175"/>
      <c r="G129" s="176">
        <f>ROUND(E129*F129,2)</f>
        <v>0</v>
      </c>
      <c r="H129" s="163">
        <v>0</v>
      </c>
      <c r="I129" s="164">
        <f>ROUND(E129*H129,2)</f>
        <v>0</v>
      </c>
      <c r="J129" s="163">
        <v>14.61</v>
      </c>
      <c r="K129" s="164">
        <f>ROUND(E129*J129,2)</f>
        <v>847.38</v>
      </c>
      <c r="L129" s="164">
        <v>21</v>
      </c>
      <c r="M129" s="164">
        <f>G129*(1+L129/100)</f>
        <v>0</v>
      </c>
      <c r="N129" s="165">
        <v>4E-05</v>
      </c>
      <c r="O129" s="165">
        <f>ROUND(E129*N129,2)</f>
        <v>0</v>
      </c>
      <c r="P129" s="165">
        <v>0</v>
      </c>
      <c r="Q129" s="165">
        <f>ROUND(E129*P129,2)</f>
        <v>0</v>
      </c>
      <c r="R129" s="164"/>
      <c r="S129" s="164" t="s">
        <v>209</v>
      </c>
      <c r="T129" s="164" t="s">
        <v>197</v>
      </c>
      <c r="U129" s="164">
        <v>0</v>
      </c>
      <c r="V129" s="164">
        <f>ROUND(E129*U129,2)</f>
        <v>0</v>
      </c>
      <c r="W129" s="164"/>
      <c r="X129" s="164" t="s">
        <v>218</v>
      </c>
      <c r="Y129" s="164" t="s">
        <v>199</v>
      </c>
      <c r="Z129" s="166"/>
      <c r="AA129" s="166"/>
      <c r="AB129" s="166"/>
      <c r="AC129" s="166"/>
      <c r="AD129" s="166"/>
      <c r="AE129" s="166"/>
      <c r="AF129" s="166"/>
      <c r="AG129" s="166" t="s">
        <v>342</v>
      </c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22.5" outlineLevel="1">
      <c r="A130" s="156">
        <v>23</v>
      </c>
      <c r="B130" s="157" t="s">
        <v>945</v>
      </c>
      <c r="C130" s="158" t="s">
        <v>946</v>
      </c>
      <c r="D130" s="159" t="s">
        <v>275</v>
      </c>
      <c r="E130" s="160">
        <v>2</v>
      </c>
      <c r="F130" s="161"/>
      <c r="G130" s="162">
        <f>ROUND(E130*F130,2)</f>
        <v>0</v>
      </c>
      <c r="H130" s="163">
        <v>0</v>
      </c>
      <c r="I130" s="164">
        <f>ROUND(E130*H130,2)</f>
        <v>0</v>
      </c>
      <c r="J130" s="163">
        <v>157</v>
      </c>
      <c r="K130" s="164">
        <f>ROUND(E130*J130,2)</f>
        <v>314</v>
      </c>
      <c r="L130" s="164">
        <v>21</v>
      </c>
      <c r="M130" s="164">
        <f>G130*(1+L130/100)</f>
        <v>0</v>
      </c>
      <c r="N130" s="165">
        <v>0</v>
      </c>
      <c r="O130" s="165">
        <f>ROUND(E130*N130,2)</f>
        <v>0</v>
      </c>
      <c r="P130" s="165">
        <v>0</v>
      </c>
      <c r="Q130" s="165">
        <f>ROUND(E130*P130,2)</f>
        <v>0</v>
      </c>
      <c r="R130" s="164"/>
      <c r="S130" s="164" t="s">
        <v>613</v>
      </c>
      <c r="T130" s="164" t="s">
        <v>607</v>
      </c>
      <c r="U130" s="164">
        <v>0</v>
      </c>
      <c r="V130" s="164">
        <f>ROUND(E130*U130,2)</f>
        <v>0</v>
      </c>
      <c r="W130" s="164"/>
      <c r="X130" s="164" t="s">
        <v>218</v>
      </c>
      <c r="Y130" s="164" t="s">
        <v>199</v>
      </c>
      <c r="Z130" s="166"/>
      <c r="AA130" s="166"/>
      <c r="AB130" s="166"/>
      <c r="AC130" s="166"/>
      <c r="AD130" s="166"/>
      <c r="AE130" s="166"/>
      <c r="AF130" s="166"/>
      <c r="AG130" s="166" t="s">
        <v>342</v>
      </c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12.4" customHeight="1" outlineLevel="2">
      <c r="A131" s="167"/>
      <c r="B131" s="168"/>
      <c r="C131" s="238" t="s">
        <v>947</v>
      </c>
      <c r="D131" s="238"/>
      <c r="E131" s="238"/>
      <c r="F131" s="238"/>
      <c r="G131" s="238"/>
      <c r="H131" s="164"/>
      <c r="I131" s="164"/>
      <c r="J131" s="164"/>
      <c r="K131" s="164"/>
      <c r="L131" s="164"/>
      <c r="M131" s="164"/>
      <c r="N131" s="165"/>
      <c r="O131" s="165"/>
      <c r="P131" s="165"/>
      <c r="Q131" s="165"/>
      <c r="R131" s="164"/>
      <c r="S131" s="164"/>
      <c r="T131" s="164"/>
      <c r="U131" s="164"/>
      <c r="V131" s="164"/>
      <c r="W131" s="164"/>
      <c r="X131" s="164"/>
      <c r="Y131" s="164"/>
      <c r="Z131" s="166"/>
      <c r="AA131" s="166"/>
      <c r="AB131" s="166"/>
      <c r="AC131" s="166"/>
      <c r="AD131" s="166"/>
      <c r="AE131" s="166"/>
      <c r="AF131" s="166"/>
      <c r="AG131" s="166" t="s">
        <v>202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2">
      <c r="A132" s="167"/>
      <c r="B132" s="168"/>
      <c r="C132" s="185" t="s">
        <v>665</v>
      </c>
      <c r="D132" s="186"/>
      <c r="E132" s="187"/>
      <c r="F132" s="164"/>
      <c r="G132" s="164"/>
      <c r="H132" s="164"/>
      <c r="I132" s="164"/>
      <c r="J132" s="164"/>
      <c r="K132" s="164"/>
      <c r="L132" s="164"/>
      <c r="M132" s="164"/>
      <c r="N132" s="165"/>
      <c r="O132" s="165"/>
      <c r="P132" s="165"/>
      <c r="Q132" s="165"/>
      <c r="R132" s="164"/>
      <c r="S132" s="164"/>
      <c r="T132" s="164"/>
      <c r="U132" s="164"/>
      <c r="V132" s="164"/>
      <c r="W132" s="164"/>
      <c r="X132" s="164"/>
      <c r="Y132" s="164"/>
      <c r="Z132" s="166"/>
      <c r="AA132" s="166"/>
      <c r="AB132" s="166"/>
      <c r="AC132" s="166"/>
      <c r="AD132" s="166"/>
      <c r="AE132" s="166"/>
      <c r="AF132" s="166"/>
      <c r="AG132" s="166" t="s">
        <v>228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12.75" outlineLevel="3">
      <c r="A133" s="167"/>
      <c r="B133" s="168"/>
      <c r="C133" s="185" t="s">
        <v>666</v>
      </c>
      <c r="D133" s="186"/>
      <c r="E133" s="187">
        <v>2</v>
      </c>
      <c r="F133" s="164"/>
      <c r="G133" s="164"/>
      <c r="H133" s="164"/>
      <c r="I133" s="164"/>
      <c r="J133" s="164"/>
      <c r="K133" s="164"/>
      <c r="L133" s="164"/>
      <c r="M133" s="164"/>
      <c r="N133" s="165"/>
      <c r="O133" s="165"/>
      <c r="P133" s="165"/>
      <c r="Q133" s="165"/>
      <c r="R133" s="164"/>
      <c r="S133" s="164"/>
      <c r="T133" s="164"/>
      <c r="U133" s="164"/>
      <c r="V133" s="164"/>
      <c r="W133" s="164"/>
      <c r="X133" s="164"/>
      <c r="Y133" s="164"/>
      <c r="Z133" s="166"/>
      <c r="AA133" s="166"/>
      <c r="AB133" s="166"/>
      <c r="AC133" s="166"/>
      <c r="AD133" s="166"/>
      <c r="AE133" s="166"/>
      <c r="AF133" s="166"/>
      <c r="AG133" s="166" t="s">
        <v>228</v>
      </c>
      <c r="AH133" s="166">
        <v>0</v>
      </c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ht="45" outlineLevel="1">
      <c r="A134" s="156">
        <v>24</v>
      </c>
      <c r="B134" s="157" t="s">
        <v>948</v>
      </c>
      <c r="C134" s="158" t="s">
        <v>949</v>
      </c>
      <c r="D134" s="159" t="s">
        <v>265</v>
      </c>
      <c r="E134" s="160">
        <v>0.156</v>
      </c>
      <c r="F134" s="161"/>
      <c r="G134" s="162">
        <f>ROUND(E134*F134,2)</f>
        <v>0</v>
      </c>
      <c r="H134" s="163">
        <v>0</v>
      </c>
      <c r="I134" s="164">
        <f>ROUND(E134*H134,2)</f>
        <v>0</v>
      </c>
      <c r="J134" s="163">
        <v>4450</v>
      </c>
      <c r="K134" s="164">
        <f>ROUND(E134*J134,2)</f>
        <v>694.2</v>
      </c>
      <c r="L134" s="164">
        <v>21</v>
      </c>
      <c r="M134" s="164">
        <f>G134*(1+L134/100)</f>
        <v>0</v>
      </c>
      <c r="N134" s="165">
        <v>0</v>
      </c>
      <c r="O134" s="165">
        <f>ROUND(E134*N134,2)</f>
        <v>0</v>
      </c>
      <c r="P134" s="165">
        <v>0</v>
      </c>
      <c r="Q134" s="165">
        <f>ROUND(E134*P134,2)</f>
        <v>0</v>
      </c>
      <c r="R134" s="164"/>
      <c r="S134" s="164" t="s">
        <v>613</v>
      </c>
      <c r="T134" s="164" t="s">
        <v>607</v>
      </c>
      <c r="U134" s="164">
        <v>0</v>
      </c>
      <c r="V134" s="164">
        <f>ROUND(E134*U134,2)</f>
        <v>0</v>
      </c>
      <c r="W134" s="164"/>
      <c r="X134" s="164" t="s">
        <v>218</v>
      </c>
      <c r="Y134" s="164" t="s">
        <v>199</v>
      </c>
      <c r="Z134" s="166"/>
      <c r="AA134" s="166"/>
      <c r="AB134" s="166"/>
      <c r="AC134" s="166"/>
      <c r="AD134" s="166"/>
      <c r="AE134" s="166"/>
      <c r="AF134" s="166"/>
      <c r="AG134" s="166" t="s">
        <v>342</v>
      </c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12.4" customHeight="1" outlineLevel="2">
      <c r="A135" s="167"/>
      <c r="B135" s="168"/>
      <c r="C135" s="238" t="s">
        <v>950</v>
      </c>
      <c r="D135" s="238"/>
      <c r="E135" s="238"/>
      <c r="F135" s="238"/>
      <c r="G135" s="238"/>
      <c r="H135" s="164"/>
      <c r="I135" s="164"/>
      <c r="J135" s="164"/>
      <c r="K135" s="164"/>
      <c r="L135" s="164"/>
      <c r="M135" s="164"/>
      <c r="N135" s="165"/>
      <c r="O135" s="165"/>
      <c r="P135" s="165"/>
      <c r="Q135" s="165"/>
      <c r="R135" s="164"/>
      <c r="S135" s="164"/>
      <c r="T135" s="164"/>
      <c r="U135" s="164"/>
      <c r="V135" s="164"/>
      <c r="W135" s="164"/>
      <c r="X135" s="164"/>
      <c r="Y135" s="164"/>
      <c r="Z135" s="166"/>
      <c r="AA135" s="166"/>
      <c r="AB135" s="166"/>
      <c r="AC135" s="166"/>
      <c r="AD135" s="166"/>
      <c r="AE135" s="166"/>
      <c r="AF135" s="166"/>
      <c r="AG135" s="166" t="s">
        <v>202</v>
      </c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33" ht="12.75">
      <c r="A136" s="130"/>
      <c r="B136" s="134"/>
      <c r="C136" s="177"/>
      <c r="D136" s="136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AE136" s="1">
        <v>15</v>
      </c>
      <c r="AF136" s="1">
        <v>21</v>
      </c>
      <c r="AG136" s="1" t="s">
        <v>177</v>
      </c>
    </row>
    <row r="137" spans="1:33" ht="12.75">
      <c r="A137" s="178"/>
      <c r="B137" s="179" t="s">
        <v>14</v>
      </c>
      <c r="C137" s="180"/>
      <c r="D137" s="181"/>
      <c r="E137" s="182"/>
      <c r="F137" s="182"/>
      <c r="G137" s="183">
        <f>G8+G21+G34</f>
        <v>0</v>
      </c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AE137" s="1">
        <f>SUMIF(L7:L135,AE136,G7:G135)</f>
        <v>0</v>
      </c>
      <c r="AF137" s="1">
        <f>SUMIF(L7:L135,AF136,G7:G135)</f>
        <v>0</v>
      </c>
      <c r="AG137" s="1" t="s">
        <v>211</v>
      </c>
    </row>
    <row r="138" spans="1:25" ht="12.75">
      <c r="A138" s="130"/>
      <c r="B138" s="134"/>
      <c r="C138" s="177"/>
      <c r="D138" s="136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1:25" ht="12.75">
      <c r="A139" s="130"/>
      <c r="B139" s="134"/>
      <c r="C139" s="177"/>
      <c r="D139" s="136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1:25" ht="12.75">
      <c r="A140" s="233" t="s">
        <v>212</v>
      </c>
      <c r="B140" s="233"/>
      <c r="C140" s="233"/>
      <c r="D140" s="136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1:33" ht="12.75">
      <c r="A141" s="234"/>
      <c r="B141" s="234"/>
      <c r="C141" s="234"/>
      <c r="D141" s="234"/>
      <c r="E141" s="234"/>
      <c r="F141" s="234"/>
      <c r="G141" s="234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AG141" s="1" t="s">
        <v>213</v>
      </c>
    </row>
    <row r="142" spans="1:25" ht="12.75">
      <c r="A142" s="234"/>
      <c r="B142" s="234"/>
      <c r="C142" s="234"/>
      <c r="D142" s="234"/>
      <c r="E142" s="234"/>
      <c r="F142" s="234"/>
      <c r="G142" s="234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1:25" ht="12.75">
      <c r="A143" s="234"/>
      <c r="B143" s="234"/>
      <c r="C143" s="234"/>
      <c r="D143" s="234"/>
      <c r="E143" s="234"/>
      <c r="F143" s="234"/>
      <c r="G143" s="234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1:25" ht="12.75">
      <c r="A144" s="234"/>
      <c r="B144" s="234"/>
      <c r="C144" s="234"/>
      <c r="D144" s="234"/>
      <c r="E144" s="234"/>
      <c r="F144" s="234"/>
      <c r="G144" s="234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1:25" ht="12.75">
      <c r="A145" s="234"/>
      <c r="B145" s="234"/>
      <c r="C145" s="234"/>
      <c r="D145" s="234"/>
      <c r="E145" s="234"/>
      <c r="F145" s="234"/>
      <c r="G145" s="234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1:25" ht="12.75">
      <c r="A146" s="130"/>
      <c r="B146" s="134"/>
      <c r="C146" s="177"/>
      <c r="D146" s="136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3:33" ht="12.75">
      <c r="C147" s="184"/>
      <c r="D147" s="84"/>
      <c r="AG147" s="1" t="s">
        <v>214</v>
      </c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  <row r="236" ht="12.75">
      <c r="D236" s="84"/>
    </row>
    <row r="237" ht="12.75">
      <c r="D237" s="84"/>
    </row>
    <row r="238" ht="12.75">
      <c r="D238" s="84"/>
    </row>
    <row r="239" ht="12.75">
      <c r="D239" s="84"/>
    </row>
    <row r="240" ht="12.75">
      <c r="D240" s="84"/>
    </row>
    <row r="241" ht="12.75">
      <c r="D241" s="84"/>
    </row>
    <row r="242" ht="12.75">
      <c r="D242" s="84"/>
    </row>
    <row r="243" ht="12.75">
      <c r="D243" s="84"/>
    </row>
    <row r="244" ht="12.75">
      <c r="D244" s="84"/>
    </row>
    <row r="245" ht="12.75">
      <c r="D245" s="84"/>
    </row>
    <row r="246" ht="12.75">
      <c r="D246" s="84"/>
    </row>
    <row r="247" ht="12.75">
      <c r="D247" s="84"/>
    </row>
    <row r="248" ht="12.75">
      <c r="D248" s="84"/>
    </row>
    <row r="249" ht="12.75">
      <c r="D249" s="84"/>
    </row>
    <row r="250" ht="12.75">
      <c r="D250" s="84"/>
    </row>
    <row r="251" ht="12.75">
      <c r="D251" s="84"/>
    </row>
    <row r="252" ht="12.75">
      <c r="D252" s="84"/>
    </row>
    <row r="253" ht="12.75">
      <c r="D253" s="84"/>
    </row>
    <row r="254" ht="12.75">
      <c r="D254" s="84"/>
    </row>
    <row r="255" ht="12.75">
      <c r="D255" s="84"/>
    </row>
    <row r="256" ht="12.75">
      <c r="D256" s="84"/>
    </row>
    <row r="257" ht="12.75">
      <c r="D257" s="84"/>
    </row>
    <row r="258" ht="12.75">
      <c r="D258" s="84"/>
    </row>
    <row r="259" ht="12.75">
      <c r="D259" s="84"/>
    </row>
    <row r="260" ht="12.75">
      <c r="D260" s="84"/>
    </row>
    <row r="261" ht="12.75">
      <c r="D261" s="84"/>
    </row>
    <row r="262" ht="12.75">
      <c r="D262" s="84"/>
    </row>
    <row r="263" ht="12.75">
      <c r="D263" s="84"/>
    </row>
    <row r="264" ht="12.75">
      <c r="D264" s="84"/>
    </row>
    <row r="265" ht="12.75">
      <c r="D265" s="84"/>
    </row>
    <row r="266" ht="12.75">
      <c r="D266" s="84"/>
    </row>
    <row r="267" ht="12.75">
      <c r="D267" s="84"/>
    </row>
    <row r="268" ht="12.75">
      <c r="D268" s="84"/>
    </row>
    <row r="269" ht="12.75">
      <c r="D269" s="84"/>
    </row>
    <row r="270" ht="12.75">
      <c r="D270" s="84"/>
    </row>
    <row r="271" ht="12.75">
      <c r="D271" s="84"/>
    </row>
    <row r="272" ht="12.75">
      <c r="D272" s="84"/>
    </row>
    <row r="273" ht="12.75">
      <c r="D273" s="84"/>
    </row>
    <row r="274" ht="12.75">
      <c r="D274" s="84"/>
    </row>
    <row r="275" ht="12.75">
      <c r="D275" s="84"/>
    </row>
  </sheetData>
  <sheetProtection password="D9EC" sheet="1" objects="1" scenarios="1"/>
  <mergeCells count="71">
    <mergeCell ref="C123:G123"/>
    <mergeCell ref="C131:G131"/>
    <mergeCell ref="C135:G135"/>
    <mergeCell ref="A140:C140"/>
    <mergeCell ref="A141:G145"/>
    <mergeCell ref="C86:G86"/>
    <mergeCell ref="C87:G87"/>
    <mergeCell ref="C88:G88"/>
    <mergeCell ref="C89:G89"/>
    <mergeCell ref="C119:G119"/>
    <mergeCell ref="C90:G90"/>
    <mergeCell ref="C91:G91"/>
    <mergeCell ref="C92:G92"/>
    <mergeCell ref="C96:G96"/>
    <mergeCell ref="C97:G97"/>
    <mergeCell ref="C101:G101"/>
    <mergeCell ref="C102:G102"/>
    <mergeCell ref="C103:G103"/>
    <mergeCell ref="C107:G107"/>
    <mergeCell ref="C111:G111"/>
    <mergeCell ref="C115:G115"/>
    <mergeCell ref="C78:G78"/>
    <mergeCell ref="C79:G79"/>
    <mergeCell ref="C80:G80"/>
    <mergeCell ref="C81:G81"/>
    <mergeCell ref="C85:G85"/>
    <mergeCell ref="C73:G73"/>
    <mergeCell ref="C74:G74"/>
    <mergeCell ref="C75:G75"/>
    <mergeCell ref="C76:G76"/>
    <mergeCell ref="C77:G77"/>
    <mergeCell ref="C65:G65"/>
    <mergeCell ref="C66:G66"/>
    <mergeCell ref="C67:G67"/>
    <mergeCell ref="C68:G68"/>
    <mergeCell ref="C72:G72"/>
    <mergeCell ref="C60:G60"/>
    <mergeCell ref="C61:G61"/>
    <mergeCell ref="C62:G62"/>
    <mergeCell ref="C63:G63"/>
    <mergeCell ref="C64:G64"/>
    <mergeCell ref="C52:G52"/>
    <mergeCell ref="C53:G53"/>
    <mergeCell ref="C54:G54"/>
    <mergeCell ref="C58:G58"/>
    <mergeCell ref="C59:G59"/>
    <mergeCell ref="C47:G47"/>
    <mergeCell ref="C48:G48"/>
    <mergeCell ref="C49:G49"/>
    <mergeCell ref="C50:G50"/>
    <mergeCell ref="C51:G51"/>
    <mergeCell ref="C39:G39"/>
    <mergeCell ref="C40:G40"/>
    <mergeCell ref="C41:G41"/>
    <mergeCell ref="C42:G42"/>
    <mergeCell ref="C43:G43"/>
    <mergeCell ref="C31:G31"/>
    <mergeCell ref="C33:G33"/>
    <mergeCell ref="C36:G36"/>
    <mergeCell ref="C37:G37"/>
    <mergeCell ref="C38:G38"/>
    <mergeCell ref="C14:G14"/>
    <mergeCell ref="C18:G18"/>
    <mergeCell ref="C23:G23"/>
    <mergeCell ref="C25:G25"/>
    <mergeCell ref="C27:G27"/>
    <mergeCell ref="A1:G1"/>
    <mergeCell ref="C2:G2"/>
    <mergeCell ref="C3:G3"/>
    <mergeCell ref="C4:G4"/>
    <mergeCell ref="C10:G10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H235"/>
  <sheetViews>
    <sheetView showGridLines="0" workbookViewId="0" topLeftCell="A1">
      <pane ySplit="7" topLeftCell="A8" activePane="bottomLeft" state="frozen"/>
      <selection pane="bottomLeft" activeCell="F9" sqref="F9"/>
    </sheetView>
  </sheetViews>
  <sheetFormatPr defaultColWidth="8.7109375" defaultRowHeight="12.75" outlineLevelRow="2"/>
  <cols>
    <col min="1" max="1" width="3.421875" style="1" customWidth="1"/>
    <col min="2" max="2" width="12.57421875" style="137" customWidth="1"/>
    <col min="3" max="3" width="38.28125" style="137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5" width="8.7109375" style="1" hidden="1" customWidth="1"/>
    <col min="26" max="28" width="8.7109375" style="1" customWidth="1"/>
    <col min="29" max="29" width="8.7109375" style="1" hidden="1" customWidth="1"/>
    <col min="30" max="30" width="8.7109375" style="1" customWidth="1"/>
    <col min="31" max="41" width="8.7109375" style="1" hidden="1" customWidth="1"/>
    <col min="42" max="16384" width="8.7109375" style="1" customWidth="1"/>
  </cols>
  <sheetData>
    <row r="1" spans="1:33" ht="15.75" customHeight="1">
      <c r="A1" s="235" t="s">
        <v>157</v>
      </c>
      <c r="B1" s="235"/>
      <c r="C1" s="235"/>
      <c r="D1" s="235"/>
      <c r="E1" s="235"/>
      <c r="F1" s="235"/>
      <c r="G1" s="235"/>
      <c r="AG1" s="1" t="s">
        <v>161</v>
      </c>
    </row>
    <row r="2" spans="1:33" ht="24.95" customHeight="1">
      <c r="A2" s="132" t="s">
        <v>158</v>
      </c>
      <c r="B2" s="133" t="s">
        <v>162</v>
      </c>
      <c r="C2" s="236" t="s">
        <v>6</v>
      </c>
      <c r="D2" s="236"/>
      <c r="E2" s="236"/>
      <c r="F2" s="236"/>
      <c r="G2" s="236"/>
      <c r="AG2" s="1" t="s">
        <v>163</v>
      </c>
    </row>
    <row r="3" spans="1:33" ht="24.95" customHeight="1">
      <c r="A3" s="132" t="s">
        <v>159</v>
      </c>
      <c r="B3" s="133" t="s">
        <v>45</v>
      </c>
      <c r="C3" s="236" t="s">
        <v>46</v>
      </c>
      <c r="D3" s="236"/>
      <c r="E3" s="236"/>
      <c r="F3" s="236"/>
      <c r="G3" s="236"/>
      <c r="AC3" s="137" t="s">
        <v>163</v>
      </c>
      <c r="AG3" s="1" t="s">
        <v>165</v>
      </c>
    </row>
    <row r="4" spans="1:33" ht="24.95" customHeight="1">
      <c r="A4" s="138" t="s">
        <v>160</v>
      </c>
      <c r="B4" s="139" t="s">
        <v>55</v>
      </c>
      <c r="C4" s="237" t="s">
        <v>56</v>
      </c>
      <c r="D4" s="237"/>
      <c r="E4" s="237"/>
      <c r="F4" s="237"/>
      <c r="G4" s="237"/>
      <c r="AG4" s="1" t="s">
        <v>166</v>
      </c>
    </row>
    <row r="5" ht="12.75">
      <c r="D5" s="84"/>
    </row>
    <row r="6" spans="1:25" ht="38.25">
      <c r="A6" s="140" t="s">
        <v>167</v>
      </c>
      <c r="B6" s="141" t="s">
        <v>168</v>
      </c>
      <c r="C6" s="141" t="s">
        <v>169</v>
      </c>
      <c r="D6" s="142" t="s">
        <v>170</v>
      </c>
      <c r="E6" s="140" t="s">
        <v>171</v>
      </c>
      <c r="F6" s="143" t="s">
        <v>172</v>
      </c>
      <c r="G6" s="140" t="s">
        <v>14</v>
      </c>
      <c r="H6" s="144" t="s">
        <v>173</v>
      </c>
      <c r="I6" s="144" t="s">
        <v>174</v>
      </c>
      <c r="J6" s="144" t="s">
        <v>175</v>
      </c>
      <c r="K6" s="144" t="s">
        <v>176</v>
      </c>
      <c r="L6" s="144" t="s">
        <v>177</v>
      </c>
      <c r="M6" s="144" t="s">
        <v>178</v>
      </c>
      <c r="N6" s="144" t="s">
        <v>179</v>
      </c>
      <c r="O6" s="144" t="s">
        <v>180</v>
      </c>
      <c r="P6" s="144" t="s">
        <v>181</v>
      </c>
      <c r="Q6" s="144" t="s">
        <v>182</v>
      </c>
      <c r="R6" s="144" t="s">
        <v>183</v>
      </c>
      <c r="S6" s="144" t="s">
        <v>184</v>
      </c>
      <c r="T6" s="144" t="s">
        <v>185</v>
      </c>
      <c r="U6" s="144" t="s">
        <v>186</v>
      </c>
      <c r="V6" s="144" t="s">
        <v>187</v>
      </c>
      <c r="W6" s="144" t="s">
        <v>188</v>
      </c>
      <c r="X6" s="144" t="s">
        <v>189</v>
      </c>
      <c r="Y6" s="144" t="s">
        <v>190</v>
      </c>
    </row>
    <row r="7" spans="1:25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  <c r="Y7" s="146"/>
    </row>
    <row r="8" spans="1:33" ht="12.75">
      <c r="A8" s="147" t="s">
        <v>191</v>
      </c>
      <c r="B8" s="148" t="s">
        <v>64</v>
      </c>
      <c r="C8" s="149" t="s">
        <v>65</v>
      </c>
      <c r="D8" s="150"/>
      <c r="E8" s="151"/>
      <c r="F8" s="152"/>
      <c r="G8" s="153">
        <f>SUMIF(AG9:AG66,"&lt;&gt;NOR",G9:G66)</f>
        <v>0</v>
      </c>
      <c r="H8" s="154"/>
      <c r="I8" s="154">
        <f>SUM(I9:I66)</f>
        <v>0</v>
      </c>
      <c r="J8" s="154"/>
      <c r="K8" s="154">
        <f>SUM(K9:K66)</f>
        <v>1430421</v>
      </c>
      <c r="L8" s="154"/>
      <c r="M8" s="154">
        <f>SUM(M9:M66)</f>
        <v>0</v>
      </c>
      <c r="N8" s="155"/>
      <c r="O8" s="155">
        <f>SUM(O9:O66)</f>
        <v>0</v>
      </c>
      <c r="P8" s="155"/>
      <c r="Q8" s="155">
        <f>SUM(Q9:Q66)</f>
        <v>0</v>
      </c>
      <c r="R8" s="154"/>
      <c r="S8" s="154"/>
      <c r="T8" s="154"/>
      <c r="U8" s="154"/>
      <c r="V8" s="154">
        <f>SUM(V9:V66)</f>
        <v>0</v>
      </c>
      <c r="W8" s="154"/>
      <c r="X8" s="154"/>
      <c r="Y8" s="154"/>
      <c r="AG8" s="1" t="s">
        <v>192</v>
      </c>
    </row>
    <row r="9" spans="1:60" ht="12.75" outlineLevel="1">
      <c r="A9" s="170">
        <v>1</v>
      </c>
      <c r="B9" s="171" t="s">
        <v>951</v>
      </c>
      <c r="C9" s="172" t="s">
        <v>952</v>
      </c>
      <c r="D9" s="173" t="s">
        <v>953</v>
      </c>
      <c r="E9" s="174">
        <v>52</v>
      </c>
      <c r="F9" s="175"/>
      <c r="G9" s="176">
        <f aca="true" t="shared" si="0" ref="G9:G33">ROUND(E9*F9,2)</f>
        <v>0</v>
      </c>
      <c r="H9" s="163">
        <v>0</v>
      </c>
      <c r="I9" s="164">
        <f aca="true" t="shared" si="1" ref="I9:I33">ROUND(E9*H9,2)</f>
        <v>0</v>
      </c>
      <c r="J9" s="163">
        <v>407</v>
      </c>
      <c r="K9" s="164">
        <f aca="true" t="shared" si="2" ref="K9:K33">ROUND(E9*J9,2)</f>
        <v>21164</v>
      </c>
      <c r="L9" s="164">
        <v>21</v>
      </c>
      <c r="M9" s="164">
        <f aca="true" t="shared" si="3" ref="M9:M33">G9*(1+L9/100)</f>
        <v>0</v>
      </c>
      <c r="N9" s="165">
        <v>0</v>
      </c>
      <c r="O9" s="165">
        <f aca="true" t="shared" si="4" ref="O9:O33">ROUND(E9*N9,2)</f>
        <v>0</v>
      </c>
      <c r="P9" s="165">
        <v>0</v>
      </c>
      <c r="Q9" s="165">
        <f aca="true" t="shared" si="5" ref="Q9:Q33">ROUND(E9*P9,2)</f>
        <v>0</v>
      </c>
      <c r="R9" s="164"/>
      <c r="S9" s="164" t="s">
        <v>209</v>
      </c>
      <c r="T9" s="164" t="s">
        <v>197</v>
      </c>
      <c r="U9" s="164">
        <v>0</v>
      </c>
      <c r="V9" s="164">
        <f aca="true" t="shared" si="6" ref="V9:V33">ROUND(E9*U9,2)</f>
        <v>0</v>
      </c>
      <c r="W9" s="164"/>
      <c r="X9" s="164" t="s">
        <v>218</v>
      </c>
      <c r="Y9" s="164" t="s">
        <v>199</v>
      </c>
      <c r="Z9" s="166"/>
      <c r="AA9" s="166"/>
      <c r="AB9" s="166"/>
      <c r="AC9" s="166"/>
      <c r="AD9" s="166"/>
      <c r="AE9" s="166"/>
      <c r="AF9" s="166"/>
      <c r="AG9" s="166" t="s">
        <v>302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70">
        <v>2</v>
      </c>
      <c r="B10" s="171" t="s">
        <v>954</v>
      </c>
      <c r="C10" s="172" t="s">
        <v>955</v>
      </c>
      <c r="D10" s="173" t="s">
        <v>953</v>
      </c>
      <c r="E10" s="174">
        <v>5</v>
      </c>
      <c r="F10" s="175"/>
      <c r="G10" s="176">
        <f t="shared" si="0"/>
        <v>0</v>
      </c>
      <c r="H10" s="163">
        <v>0</v>
      </c>
      <c r="I10" s="164">
        <f t="shared" si="1"/>
        <v>0</v>
      </c>
      <c r="J10" s="163">
        <v>1308</v>
      </c>
      <c r="K10" s="164">
        <f t="shared" si="2"/>
        <v>6540</v>
      </c>
      <c r="L10" s="164">
        <v>21</v>
      </c>
      <c r="M10" s="164">
        <f t="shared" si="3"/>
        <v>0</v>
      </c>
      <c r="N10" s="165">
        <v>0</v>
      </c>
      <c r="O10" s="165">
        <f t="shared" si="4"/>
        <v>0</v>
      </c>
      <c r="P10" s="165">
        <v>0</v>
      </c>
      <c r="Q10" s="165">
        <f t="shared" si="5"/>
        <v>0</v>
      </c>
      <c r="R10" s="164"/>
      <c r="S10" s="164" t="s">
        <v>209</v>
      </c>
      <c r="T10" s="164" t="s">
        <v>197</v>
      </c>
      <c r="U10" s="164">
        <v>0</v>
      </c>
      <c r="V10" s="164">
        <f t="shared" si="6"/>
        <v>0</v>
      </c>
      <c r="W10" s="164"/>
      <c r="X10" s="164" t="s">
        <v>218</v>
      </c>
      <c r="Y10" s="164" t="s">
        <v>199</v>
      </c>
      <c r="Z10" s="166"/>
      <c r="AA10" s="166"/>
      <c r="AB10" s="166"/>
      <c r="AC10" s="166"/>
      <c r="AD10" s="166"/>
      <c r="AE10" s="166"/>
      <c r="AF10" s="166"/>
      <c r="AG10" s="166" t="s">
        <v>302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70">
        <v>3</v>
      </c>
      <c r="B11" s="171" t="s">
        <v>956</v>
      </c>
      <c r="C11" s="172" t="s">
        <v>957</v>
      </c>
      <c r="D11" s="173" t="s">
        <v>953</v>
      </c>
      <c r="E11" s="174">
        <v>17</v>
      </c>
      <c r="F11" s="175"/>
      <c r="G11" s="176">
        <f t="shared" si="0"/>
        <v>0</v>
      </c>
      <c r="H11" s="163">
        <v>0</v>
      </c>
      <c r="I11" s="164">
        <f t="shared" si="1"/>
        <v>0</v>
      </c>
      <c r="J11" s="163">
        <v>362</v>
      </c>
      <c r="K11" s="164">
        <f t="shared" si="2"/>
        <v>6154</v>
      </c>
      <c r="L11" s="164">
        <v>21</v>
      </c>
      <c r="M11" s="164">
        <f t="shared" si="3"/>
        <v>0</v>
      </c>
      <c r="N11" s="165">
        <v>0</v>
      </c>
      <c r="O11" s="165">
        <f t="shared" si="4"/>
        <v>0</v>
      </c>
      <c r="P11" s="165">
        <v>0</v>
      </c>
      <c r="Q11" s="165">
        <f t="shared" si="5"/>
        <v>0</v>
      </c>
      <c r="R11" s="164"/>
      <c r="S11" s="164" t="s">
        <v>209</v>
      </c>
      <c r="T11" s="164" t="s">
        <v>197</v>
      </c>
      <c r="U11" s="164">
        <v>0</v>
      </c>
      <c r="V11" s="164">
        <f t="shared" si="6"/>
        <v>0</v>
      </c>
      <c r="W11" s="164"/>
      <c r="X11" s="164" t="s">
        <v>218</v>
      </c>
      <c r="Y11" s="164" t="s">
        <v>199</v>
      </c>
      <c r="Z11" s="166"/>
      <c r="AA11" s="166"/>
      <c r="AB11" s="166"/>
      <c r="AC11" s="166"/>
      <c r="AD11" s="166"/>
      <c r="AE11" s="166"/>
      <c r="AF11" s="166"/>
      <c r="AG11" s="166" t="s">
        <v>302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70">
        <v>4</v>
      </c>
      <c r="B12" s="171" t="s">
        <v>958</v>
      </c>
      <c r="C12" s="172" t="s">
        <v>959</v>
      </c>
      <c r="D12" s="173" t="s">
        <v>953</v>
      </c>
      <c r="E12" s="174">
        <v>3</v>
      </c>
      <c r="F12" s="175"/>
      <c r="G12" s="176">
        <f t="shared" si="0"/>
        <v>0</v>
      </c>
      <c r="H12" s="163">
        <v>0</v>
      </c>
      <c r="I12" s="164">
        <f t="shared" si="1"/>
        <v>0</v>
      </c>
      <c r="J12" s="163">
        <v>1270</v>
      </c>
      <c r="K12" s="164">
        <f t="shared" si="2"/>
        <v>3810</v>
      </c>
      <c r="L12" s="164">
        <v>21</v>
      </c>
      <c r="M12" s="164">
        <f t="shared" si="3"/>
        <v>0</v>
      </c>
      <c r="N12" s="165">
        <v>0</v>
      </c>
      <c r="O12" s="165">
        <f t="shared" si="4"/>
        <v>0</v>
      </c>
      <c r="P12" s="165">
        <v>0</v>
      </c>
      <c r="Q12" s="165">
        <f t="shared" si="5"/>
        <v>0</v>
      </c>
      <c r="R12" s="164"/>
      <c r="S12" s="164" t="s">
        <v>209</v>
      </c>
      <c r="T12" s="164" t="s">
        <v>197</v>
      </c>
      <c r="U12" s="164">
        <v>0</v>
      </c>
      <c r="V12" s="164">
        <f t="shared" si="6"/>
        <v>0</v>
      </c>
      <c r="W12" s="164"/>
      <c r="X12" s="164" t="s">
        <v>218</v>
      </c>
      <c r="Y12" s="164" t="s">
        <v>199</v>
      </c>
      <c r="Z12" s="166"/>
      <c r="AA12" s="166"/>
      <c r="AB12" s="166"/>
      <c r="AC12" s="166"/>
      <c r="AD12" s="166"/>
      <c r="AE12" s="166"/>
      <c r="AF12" s="166"/>
      <c r="AG12" s="166" t="s">
        <v>302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70">
        <v>5</v>
      </c>
      <c r="B13" s="171" t="s">
        <v>960</v>
      </c>
      <c r="C13" s="172" t="s">
        <v>961</v>
      </c>
      <c r="D13" s="173" t="s">
        <v>953</v>
      </c>
      <c r="E13" s="174">
        <v>5</v>
      </c>
      <c r="F13" s="175"/>
      <c r="G13" s="176">
        <f t="shared" si="0"/>
        <v>0</v>
      </c>
      <c r="H13" s="163">
        <v>0</v>
      </c>
      <c r="I13" s="164">
        <f t="shared" si="1"/>
        <v>0</v>
      </c>
      <c r="J13" s="163">
        <v>264</v>
      </c>
      <c r="K13" s="164">
        <f t="shared" si="2"/>
        <v>1320</v>
      </c>
      <c r="L13" s="164">
        <v>21</v>
      </c>
      <c r="M13" s="164">
        <f t="shared" si="3"/>
        <v>0</v>
      </c>
      <c r="N13" s="165">
        <v>0</v>
      </c>
      <c r="O13" s="165">
        <f t="shared" si="4"/>
        <v>0</v>
      </c>
      <c r="P13" s="165">
        <v>0</v>
      </c>
      <c r="Q13" s="165">
        <f t="shared" si="5"/>
        <v>0</v>
      </c>
      <c r="R13" s="164"/>
      <c r="S13" s="164" t="s">
        <v>209</v>
      </c>
      <c r="T13" s="164" t="s">
        <v>197</v>
      </c>
      <c r="U13" s="164">
        <v>0</v>
      </c>
      <c r="V13" s="164">
        <f t="shared" si="6"/>
        <v>0</v>
      </c>
      <c r="W13" s="164"/>
      <c r="X13" s="164" t="s">
        <v>218</v>
      </c>
      <c r="Y13" s="164" t="s">
        <v>199</v>
      </c>
      <c r="Z13" s="166"/>
      <c r="AA13" s="166"/>
      <c r="AB13" s="166"/>
      <c r="AC13" s="166"/>
      <c r="AD13" s="166"/>
      <c r="AE13" s="166"/>
      <c r="AF13" s="166"/>
      <c r="AG13" s="166" t="s">
        <v>302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70">
        <v>6</v>
      </c>
      <c r="B14" s="171" t="s">
        <v>962</v>
      </c>
      <c r="C14" s="172" t="s">
        <v>963</v>
      </c>
      <c r="D14" s="173" t="s">
        <v>953</v>
      </c>
      <c r="E14" s="174">
        <v>1</v>
      </c>
      <c r="F14" s="175"/>
      <c r="G14" s="176">
        <f t="shared" si="0"/>
        <v>0</v>
      </c>
      <c r="H14" s="163">
        <v>0</v>
      </c>
      <c r="I14" s="164">
        <f t="shared" si="1"/>
        <v>0</v>
      </c>
      <c r="J14" s="163">
        <v>283</v>
      </c>
      <c r="K14" s="164">
        <f t="shared" si="2"/>
        <v>283</v>
      </c>
      <c r="L14" s="164">
        <v>21</v>
      </c>
      <c r="M14" s="164">
        <f t="shared" si="3"/>
        <v>0</v>
      </c>
      <c r="N14" s="165">
        <v>0</v>
      </c>
      <c r="O14" s="165">
        <f t="shared" si="4"/>
        <v>0</v>
      </c>
      <c r="P14" s="165">
        <v>0</v>
      </c>
      <c r="Q14" s="165">
        <f t="shared" si="5"/>
        <v>0</v>
      </c>
      <c r="R14" s="164"/>
      <c r="S14" s="164" t="s">
        <v>209</v>
      </c>
      <c r="T14" s="164" t="s">
        <v>197</v>
      </c>
      <c r="U14" s="164">
        <v>0</v>
      </c>
      <c r="V14" s="164">
        <f t="shared" si="6"/>
        <v>0</v>
      </c>
      <c r="W14" s="164"/>
      <c r="X14" s="164" t="s">
        <v>218</v>
      </c>
      <c r="Y14" s="164" t="s">
        <v>199</v>
      </c>
      <c r="Z14" s="166"/>
      <c r="AA14" s="166"/>
      <c r="AB14" s="166"/>
      <c r="AC14" s="166"/>
      <c r="AD14" s="166"/>
      <c r="AE14" s="166"/>
      <c r="AF14" s="166"/>
      <c r="AG14" s="166" t="s">
        <v>302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70">
        <v>7</v>
      </c>
      <c r="B15" s="171" t="s">
        <v>964</v>
      </c>
      <c r="C15" s="172" t="s">
        <v>965</v>
      </c>
      <c r="D15" s="173" t="s">
        <v>953</v>
      </c>
      <c r="E15" s="174">
        <v>10</v>
      </c>
      <c r="F15" s="175"/>
      <c r="G15" s="176">
        <f t="shared" si="0"/>
        <v>0</v>
      </c>
      <c r="H15" s="163">
        <v>0</v>
      </c>
      <c r="I15" s="164">
        <f t="shared" si="1"/>
        <v>0</v>
      </c>
      <c r="J15" s="163">
        <v>237</v>
      </c>
      <c r="K15" s="164">
        <f t="shared" si="2"/>
        <v>2370</v>
      </c>
      <c r="L15" s="164">
        <v>21</v>
      </c>
      <c r="M15" s="164">
        <f t="shared" si="3"/>
        <v>0</v>
      </c>
      <c r="N15" s="165">
        <v>0</v>
      </c>
      <c r="O15" s="165">
        <f t="shared" si="4"/>
        <v>0</v>
      </c>
      <c r="P15" s="165">
        <v>0</v>
      </c>
      <c r="Q15" s="165">
        <f t="shared" si="5"/>
        <v>0</v>
      </c>
      <c r="R15" s="164"/>
      <c r="S15" s="164" t="s">
        <v>209</v>
      </c>
      <c r="T15" s="164" t="s">
        <v>197</v>
      </c>
      <c r="U15" s="164">
        <v>0</v>
      </c>
      <c r="V15" s="164">
        <f t="shared" si="6"/>
        <v>0</v>
      </c>
      <c r="W15" s="164"/>
      <c r="X15" s="164" t="s">
        <v>218</v>
      </c>
      <c r="Y15" s="164" t="s">
        <v>199</v>
      </c>
      <c r="Z15" s="166"/>
      <c r="AA15" s="166"/>
      <c r="AB15" s="166"/>
      <c r="AC15" s="166"/>
      <c r="AD15" s="166"/>
      <c r="AE15" s="166"/>
      <c r="AF15" s="166"/>
      <c r="AG15" s="166" t="s">
        <v>302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70">
        <v>8</v>
      </c>
      <c r="B16" s="171" t="s">
        <v>966</v>
      </c>
      <c r="C16" s="172" t="s">
        <v>967</v>
      </c>
      <c r="D16" s="173" t="s">
        <v>953</v>
      </c>
      <c r="E16" s="174">
        <v>1</v>
      </c>
      <c r="F16" s="175"/>
      <c r="G16" s="176">
        <f t="shared" si="0"/>
        <v>0</v>
      </c>
      <c r="H16" s="163">
        <v>0</v>
      </c>
      <c r="I16" s="164">
        <f t="shared" si="1"/>
        <v>0</v>
      </c>
      <c r="J16" s="163">
        <v>231</v>
      </c>
      <c r="K16" s="164">
        <f t="shared" si="2"/>
        <v>231</v>
      </c>
      <c r="L16" s="164">
        <v>21</v>
      </c>
      <c r="M16" s="164">
        <f t="shared" si="3"/>
        <v>0</v>
      </c>
      <c r="N16" s="165">
        <v>0</v>
      </c>
      <c r="O16" s="165">
        <f t="shared" si="4"/>
        <v>0</v>
      </c>
      <c r="P16" s="165">
        <v>0</v>
      </c>
      <c r="Q16" s="165">
        <f t="shared" si="5"/>
        <v>0</v>
      </c>
      <c r="R16" s="164"/>
      <c r="S16" s="164" t="s">
        <v>209</v>
      </c>
      <c r="T16" s="164" t="s">
        <v>197</v>
      </c>
      <c r="U16" s="164">
        <v>0</v>
      </c>
      <c r="V16" s="164">
        <f t="shared" si="6"/>
        <v>0</v>
      </c>
      <c r="W16" s="164"/>
      <c r="X16" s="164" t="s">
        <v>218</v>
      </c>
      <c r="Y16" s="164" t="s">
        <v>199</v>
      </c>
      <c r="Z16" s="166"/>
      <c r="AA16" s="166"/>
      <c r="AB16" s="166"/>
      <c r="AC16" s="166"/>
      <c r="AD16" s="166"/>
      <c r="AE16" s="166"/>
      <c r="AF16" s="166"/>
      <c r="AG16" s="166" t="s">
        <v>302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70">
        <v>9</v>
      </c>
      <c r="B17" s="171" t="s">
        <v>968</v>
      </c>
      <c r="C17" s="172" t="s">
        <v>969</v>
      </c>
      <c r="D17" s="173" t="s">
        <v>953</v>
      </c>
      <c r="E17" s="174">
        <v>4</v>
      </c>
      <c r="F17" s="175"/>
      <c r="G17" s="176">
        <f t="shared" si="0"/>
        <v>0</v>
      </c>
      <c r="H17" s="163">
        <v>0</v>
      </c>
      <c r="I17" s="164">
        <f t="shared" si="1"/>
        <v>0</v>
      </c>
      <c r="J17" s="163">
        <v>1118</v>
      </c>
      <c r="K17" s="164">
        <f t="shared" si="2"/>
        <v>4472</v>
      </c>
      <c r="L17" s="164">
        <v>21</v>
      </c>
      <c r="M17" s="164">
        <f t="shared" si="3"/>
        <v>0</v>
      </c>
      <c r="N17" s="165">
        <v>0</v>
      </c>
      <c r="O17" s="165">
        <f t="shared" si="4"/>
        <v>0</v>
      </c>
      <c r="P17" s="165">
        <v>0</v>
      </c>
      <c r="Q17" s="165">
        <f t="shared" si="5"/>
        <v>0</v>
      </c>
      <c r="R17" s="164"/>
      <c r="S17" s="164" t="s">
        <v>209</v>
      </c>
      <c r="T17" s="164" t="s">
        <v>197</v>
      </c>
      <c r="U17" s="164">
        <v>0</v>
      </c>
      <c r="V17" s="164">
        <f t="shared" si="6"/>
        <v>0</v>
      </c>
      <c r="W17" s="164"/>
      <c r="X17" s="164" t="s">
        <v>218</v>
      </c>
      <c r="Y17" s="164" t="s">
        <v>199</v>
      </c>
      <c r="Z17" s="166"/>
      <c r="AA17" s="166"/>
      <c r="AB17" s="166"/>
      <c r="AC17" s="166"/>
      <c r="AD17" s="166"/>
      <c r="AE17" s="166"/>
      <c r="AF17" s="166"/>
      <c r="AG17" s="166" t="s">
        <v>302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70">
        <v>10</v>
      </c>
      <c r="B18" s="171" t="s">
        <v>970</v>
      </c>
      <c r="C18" s="172" t="s">
        <v>971</v>
      </c>
      <c r="D18" s="173" t="s">
        <v>953</v>
      </c>
      <c r="E18" s="174">
        <v>4</v>
      </c>
      <c r="F18" s="175"/>
      <c r="G18" s="176">
        <f t="shared" si="0"/>
        <v>0</v>
      </c>
      <c r="H18" s="163">
        <v>0</v>
      </c>
      <c r="I18" s="164">
        <f t="shared" si="1"/>
        <v>0</v>
      </c>
      <c r="J18" s="163">
        <v>277</v>
      </c>
      <c r="K18" s="164">
        <f t="shared" si="2"/>
        <v>1108</v>
      </c>
      <c r="L18" s="164">
        <v>21</v>
      </c>
      <c r="M18" s="164">
        <f t="shared" si="3"/>
        <v>0</v>
      </c>
      <c r="N18" s="165">
        <v>0</v>
      </c>
      <c r="O18" s="165">
        <f t="shared" si="4"/>
        <v>0</v>
      </c>
      <c r="P18" s="165">
        <v>0</v>
      </c>
      <c r="Q18" s="165">
        <f t="shared" si="5"/>
        <v>0</v>
      </c>
      <c r="R18" s="164"/>
      <c r="S18" s="164" t="s">
        <v>209</v>
      </c>
      <c r="T18" s="164" t="s">
        <v>197</v>
      </c>
      <c r="U18" s="164">
        <v>0</v>
      </c>
      <c r="V18" s="164">
        <f t="shared" si="6"/>
        <v>0</v>
      </c>
      <c r="W18" s="164"/>
      <c r="X18" s="164" t="s">
        <v>218</v>
      </c>
      <c r="Y18" s="164" t="s">
        <v>199</v>
      </c>
      <c r="Z18" s="166"/>
      <c r="AA18" s="166"/>
      <c r="AB18" s="166"/>
      <c r="AC18" s="166"/>
      <c r="AD18" s="166"/>
      <c r="AE18" s="166"/>
      <c r="AF18" s="166"/>
      <c r="AG18" s="166" t="s">
        <v>302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70">
        <v>11</v>
      </c>
      <c r="B19" s="171" t="s">
        <v>972</v>
      </c>
      <c r="C19" s="172" t="s">
        <v>973</v>
      </c>
      <c r="D19" s="173" t="s">
        <v>953</v>
      </c>
      <c r="E19" s="174">
        <v>8</v>
      </c>
      <c r="F19" s="175"/>
      <c r="G19" s="176">
        <f t="shared" si="0"/>
        <v>0</v>
      </c>
      <c r="H19" s="163">
        <v>0</v>
      </c>
      <c r="I19" s="164">
        <f t="shared" si="1"/>
        <v>0</v>
      </c>
      <c r="J19" s="163">
        <v>289</v>
      </c>
      <c r="K19" s="164">
        <f t="shared" si="2"/>
        <v>2312</v>
      </c>
      <c r="L19" s="164">
        <v>21</v>
      </c>
      <c r="M19" s="164">
        <f t="shared" si="3"/>
        <v>0</v>
      </c>
      <c r="N19" s="165">
        <v>0</v>
      </c>
      <c r="O19" s="165">
        <f t="shared" si="4"/>
        <v>0</v>
      </c>
      <c r="P19" s="165">
        <v>0</v>
      </c>
      <c r="Q19" s="165">
        <f t="shared" si="5"/>
        <v>0</v>
      </c>
      <c r="R19" s="164"/>
      <c r="S19" s="164" t="s">
        <v>209</v>
      </c>
      <c r="T19" s="164" t="s">
        <v>197</v>
      </c>
      <c r="U19" s="164">
        <v>0</v>
      </c>
      <c r="V19" s="164">
        <f t="shared" si="6"/>
        <v>0</v>
      </c>
      <c r="W19" s="164"/>
      <c r="X19" s="164" t="s">
        <v>218</v>
      </c>
      <c r="Y19" s="164" t="s">
        <v>199</v>
      </c>
      <c r="Z19" s="166"/>
      <c r="AA19" s="166"/>
      <c r="AB19" s="166"/>
      <c r="AC19" s="166"/>
      <c r="AD19" s="166"/>
      <c r="AE19" s="166"/>
      <c r="AF19" s="166"/>
      <c r="AG19" s="166" t="s">
        <v>302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70">
        <v>12</v>
      </c>
      <c r="B20" s="171" t="s">
        <v>974</v>
      </c>
      <c r="C20" s="172" t="s">
        <v>975</v>
      </c>
      <c r="D20" s="173" t="s">
        <v>953</v>
      </c>
      <c r="E20" s="174">
        <v>2</v>
      </c>
      <c r="F20" s="175"/>
      <c r="G20" s="176">
        <f t="shared" si="0"/>
        <v>0</v>
      </c>
      <c r="H20" s="163">
        <v>0</v>
      </c>
      <c r="I20" s="164">
        <f t="shared" si="1"/>
        <v>0</v>
      </c>
      <c r="J20" s="163">
        <v>265</v>
      </c>
      <c r="K20" s="164">
        <f t="shared" si="2"/>
        <v>530</v>
      </c>
      <c r="L20" s="164">
        <v>21</v>
      </c>
      <c r="M20" s="164">
        <f t="shared" si="3"/>
        <v>0</v>
      </c>
      <c r="N20" s="165">
        <v>0</v>
      </c>
      <c r="O20" s="165">
        <f t="shared" si="4"/>
        <v>0</v>
      </c>
      <c r="P20" s="165">
        <v>0</v>
      </c>
      <c r="Q20" s="165">
        <f t="shared" si="5"/>
        <v>0</v>
      </c>
      <c r="R20" s="164"/>
      <c r="S20" s="164" t="s">
        <v>209</v>
      </c>
      <c r="T20" s="164" t="s">
        <v>197</v>
      </c>
      <c r="U20" s="164">
        <v>0</v>
      </c>
      <c r="V20" s="164">
        <f t="shared" si="6"/>
        <v>0</v>
      </c>
      <c r="W20" s="164"/>
      <c r="X20" s="164" t="s">
        <v>218</v>
      </c>
      <c r="Y20" s="164" t="s">
        <v>199</v>
      </c>
      <c r="Z20" s="166"/>
      <c r="AA20" s="166"/>
      <c r="AB20" s="166"/>
      <c r="AC20" s="166"/>
      <c r="AD20" s="166"/>
      <c r="AE20" s="166"/>
      <c r="AF20" s="166"/>
      <c r="AG20" s="166" t="s">
        <v>302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70">
        <v>13</v>
      </c>
      <c r="B21" s="171" t="s">
        <v>976</v>
      </c>
      <c r="C21" s="172" t="s">
        <v>977</v>
      </c>
      <c r="D21" s="173" t="s">
        <v>953</v>
      </c>
      <c r="E21" s="174">
        <v>2</v>
      </c>
      <c r="F21" s="175"/>
      <c r="G21" s="176">
        <f t="shared" si="0"/>
        <v>0</v>
      </c>
      <c r="H21" s="163">
        <v>0</v>
      </c>
      <c r="I21" s="164">
        <f t="shared" si="1"/>
        <v>0</v>
      </c>
      <c r="J21" s="163">
        <v>309</v>
      </c>
      <c r="K21" s="164">
        <f t="shared" si="2"/>
        <v>618</v>
      </c>
      <c r="L21" s="164">
        <v>21</v>
      </c>
      <c r="M21" s="164">
        <f t="shared" si="3"/>
        <v>0</v>
      </c>
      <c r="N21" s="165">
        <v>0</v>
      </c>
      <c r="O21" s="165">
        <f t="shared" si="4"/>
        <v>0</v>
      </c>
      <c r="P21" s="165">
        <v>0</v>
      </c>
      <c r="Q21" s="165">
        <f t="shared" si="5"/>
        <v>0</v>
      </c>
      <c r="R21" s="164"/>
      <c r="S21" s="164" t="s">
        <v>209</v>
      </c>
      <c r="T21" s="164" t="s">
        <v>197</v>
      </c>
      <c r="U21" s="164">
        <v>0</v>
      </c>
      <c r="V21" s="164">
        <f t="shared" si="6"/>
        <v>0</v>
      </c>
      <c r="W21" s="164"/>
      <c r="X21" s="164" t="s">
        <v>218</v>
      </c>
      <c r="Y21" s="164" t="s">
        <v>199</v>
      </c>
      <c r="Z21" s="166"/>
      <c r="AA21" s="166"/>
      <c r="AB21" s="166"/>
      <c r="AC21" s="166"/>
      <c r="AD21" s="166"/>
      <c r="AE21" s="166"/>
      <c r="AF21" s="166"/>
      <c r="AG21" s="166" t="s">
        <v>302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70">
        <v>14</v>
      </c>
      <c r="B22" s="171" t="s">
        <v>978</v>
      </c>
      <c r="C22" s="172" t="s">
        <v>979</v>
      </c>
      <c r="D22" s="173" t="s">
        <v>953</v>
      </c>
      <c r="E22" s="174">
        <v>11</v>
      </c>
      <c r="F22" s="175"/>
      <c r="G22" s="176">
        <f t="shared" si="0"/>
        <v>0</v>
      </c>
      <c r="H22" s="163">
        <v>0</v>
      </c>
      <c r="I22" s="164">
        <f t="shared" si="1"/>
        <v>0</v>
      </c>
      <c r="J22" s="163">
        <v>239</v>
      </c>
      <c r="K22" s="164">
        <f t="shared" si="2"/>
        <v>2629</v>
      </c>
      <c r="L22" s="164">
        <v>21</v>
      </c>
      <c r="M22" s="164">
        <f t="shared" si="3"/>
        <v>0</v>
      </c>
      <c r="N22" s="165">
        <v>0</v>
      </c>
      <c r="O22" s="165">
        <f t="shared" si="4"/>
        <v>0</v>
      </c>
      <c r="P22" s="165">
        <v>0</v>
      </c>
      <c r="Q22" s="165">
        <f t="shared" si="5"/>
        <v>0</v>
      </c>
      <c r="R22" s="164"/>
      <c r="S22" s="164" t="s">
        <v>209</v>
      </c>
      <c r="T22" s="164" t="s">
        <v>197</v>
      </c>
      <c r="U22" s="164">
        <v>0</v>
      </c>
      <c r="V22" s="164">
        <f t="shared" si="6"/>
        <v>0</v>
      </c>
      <c r="W22" s="164"/>
      <c r="X22" s="164" t="s">
        <v>218</v>
      </c>
      <c r="Y22" s="164" t="s">
        <v>199</v>
      </c>
      <c r="Z22" s="166"/>
      <c r="AA22" s="166"/>
      <c r="AB22" s="166"/>
      <c r="AC22" s="166"/>
      <c r="AD22" s="166"/>
      <c r="AE22" s="166"/>
      <c r="AF22" s="166"/>
      <c r="AG22" s="166" t="s">
        <v>302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70">
        <v>15</v>
      </c>
      <c r="B23" s="171" t="s">
        <v>980</v>
      </c>
      <c r="C23" s="172" t="s">
        <v>981</v>
      </c>
      <c r="D23" s="173" t="s">
        <v>953</v>
      </c>
      <c r="E23" s="174">
        <v>125</v>
      </c>
      <c r="F23" s="175"/>
      <c r="G23" s="176">
        <f t="shared" si="0"/>
        <v>0</v>
      </c>
      <c r="H23" s="163">
        <v>0</v>
      </c>
      <c r="I23" s="164">
        <f t="shared" si="1"/>
        <v>0</v>
      </c>
      <c r="J23" s="163">
        <v>33</v>
      </c>
      <c r="K23" s="164">
        <f t="shared" si="2"/>
        <v>4125</v>
      </c>
      <c r="L23" s="164">
        <v>21</v>
      </c>
      <c r="M23" s="164">
        <f t="shared" si="3"/>
        <v>0</v>
      </c>
      <c r="N23" s="165">
        <v>0</v>
      </c>
      <c r="O23" s="165">
        <f t="shared" si="4"/>
        <v>0</v>
      </c>
      <c r="P23" s="165">
        <v>0</v>
      </c>
      <c r="Q23" s="165">
        <f t="shared" si="5"/>
        <v>0</v>
      </c>
      <c r="R23" s="164"/>
      <c r="S23" s="164" t="s">
        <v>209</v>
      </c>
      <c r="T23" s="164" t="s">
        <v>197</v>
      </c>
      <c r="U23" s="164">
        <v>0</v>
      </c>
      <c r="V23" s="164">
        <f t="shared" si="6"/>
        <v>0</v>
      </c>
      <c r="W23" s="164"/>
      <c r="X23" s="164" t="s">
        <v>218</v>
      </c>
      <c r="Y23" s="164" t="s">
        <v>199</v>
      </c>
      <c r="Z23" s="166"/>
      <c r="AA23" s="166"/>
      <c r="AB23" s="166"/>
      <c r="AC23" s="166"/>
      <c r="AD23" s="166"/>
      <c r="AE23" s="166"/>
      <c r="AF23" s="166"/>
      <c r="AG23" s="166" t="s">
        <v>302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70">
        <v>16</v>
      </c>
      <c r="B24" s="171" t="s">
        <v>982</v>
      </c>
      <c r="C24" s="172" t="s">
        <v>983</v>
      </c>
      <c r="D24" s="173" t="s">
        <v>953</v>
      </c>
      <c r="E24" s="174">
        <v>154</v>
      </c>
      <c r="F24" s="175"/>
      <c r="G24" s="176">
        <f t="shared" si="0"/>
        <v>0</v>
      </c>
      <c r="H24" s="163">
        <v>0</v>
      </c>
      <c r="I24" s="164">
        <f t="shared" si="1"/>
        <v>0</v>
      </c>
      <c r="J24" s="163">
        <v>124</v>
      </c>
      <c r="K24" s="164">
        <f t="shared" si="2"/>
        <v>19096</v>
      </c>
      <c r="L24" s="164">
        <v>21</v>
      </c>
      <c r="M24" s="164">
        <f t="shared" si="3"/>
        <v>0</v>
      </c>
      <c r="N24" s="165">
        <v>0</v>
      </c>
      <c r="O24" s="165">
        <f t="shared" si="4"/>
        <v>0</v>
      </c>
      <c r="P24" s="165">
        <v>0</v>
      </c>
      <c r="Q24" s="165">
        <f t="shared" si="5"/>
        <v>0</v>
      </c>
      <c r="R24" s="164"/>
      <c r="S24" s="164" t="s">
        <v>209</v>
      </c>
      <c r="T24" s="164" t="s">
        <v>197</v>
      </c>
      <c r="U24" s="164">
        <v>0</v>
      </c>
      <c r="V24" s="164">
        <f t="shared" si="6"/>
        <v>0</v>
      </c>
      <c r="W24" s="164"/>
      <c r="X24" s="164" t="s">
        <v>218</v>
      </c>
      <c r="Y24" s="164" t="s">
        <v>199</v>
      </c>
      <c r="Z24" s="166"/>
      <c r="AA24" s="166"/>
      <c r="AB24" s="166"/>
      <c r="AC24" s="166"/>
      <c r="AD24" s="166"/>
      <c r="AE24" s="166"/>
      <c r="AF24" s="166"/>
      <c r="AG24" s="166" t="s">
        <v>302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70">
        <v>17</v>
      </c>
      <c r="B25" s="171" t="s">
        <v>984</v>
      </c>
      <c r="C25" s="172" t="s">
        <v>985</v>
      </c>
      <c r="D25" s="173" t="s">
        <v>953</v>
      </c>
      <c r="E25" s="174">
        <v>4</v>
      </c>
      <c r="F25" s="175"/>
      <c r="G25" s="176">
        <f t="shared" si="0"/>
        <v>0</v>
      </c>
      <c r="H25" s="163">
        <v>0</v>
      </c>
      <c r="I25" s="164">
        <f t="shared" si="1"/>
        <v>0</v>
      </c>
      <c r="J25" s="163">
        <v>183</v>
      </c>
      <c r="K25" s="164">
        <f t="shared" si="2"/>
        <v>732</v>
      </c>
      <c r="L25" s="164">
        <v>21</v>
      </c>
      <c r="M25" s="164">
        <f t="shared" si="3"/>
        <v>0</v>
      </c>
      <c r="N25" s="165">
        <v>0</v>
      </c>
      <c r="O25" s="165">
        <f t="shared" si="4"/>
        <v>0</v>
      </c>
      <c r="P25" s="165">
        <v>0</v>
      </c>
      <c r="Q25" s="165">
        <f t="shared" si="5"/>
        <v>0</v>
      </c>
      <c r="R25" s="164"/>
      <c r="S25" s="164" t="s">
        <v>209</v>
      </c>
      <c r="T25" s="164" t="s">
        <v>197</v>
      </c>
      <c r="U25" s="164">
        <v>0</v>
      </c>
      <c r="V25" s="164">
        <f t="shared" si="6"/>
        <v>0</v>
      </c>
      <c r="W25" s="164"/>
      <c r="X25" s="164" t="s">
        <v>218</v>
      </c>
      <c r="Y25" s="164" t="s">
        <v>199</v>
      </c>
      <c r="Z25" s="166"/>
      <c r="AA25" s="166"/>
      <c r="AB25" s="166"/>
      <c r="AC25" s="166"/>
      <c r="AD25" s="166"/>
      <c r="AE25" s="166"/>
      <c r="AF25" s="166"/>
      <c r="AG25" s="166" t="s">
        <v>302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1">
      <c r="A26" s="170">
        <v>18</v>
      </c>
      <c r="B26" s="171" t="s">
        <v>986</v>
      </c>
      <c r="C26" s="172" t="s">
        <v>987</v>
      </c>
      <c r="D26" s="173" t="s">
        <v>953</v>
      </c>
      <c r="E26" s="174">
        <v>1</v>
      </c>
      <c r="F26" s="175"/>
      <c r="G26" s="176">
        <f t="shared" si="0"/>
        <v>0</v>
      </c>
      <c r="H26" s="163">
        <v>0</v>
      </c>
      <c r="I26" s="164">
        <f t="shared" si="1"/>
        <v>0</v>
      </c>
      <c r="J26" s="163">
        <v>966</v>
      </c>
      <c r="K26" s="164">
        <f t="shared" si="2"/>
        <v>966</v>
      </c>
      <c r="L26" s="164">
        <v>21</v>
      </c>
      <c r="M26" s="164">
        <f t="shared" si="3"/>
        <v>0</v>
      </c>
      <c r="N26" s="165">
        <v>0</v>
      </c>
      <c r="O26" s="165">
        <f t="shared" si="4"/>
        <v>0</v>
      </c>
      <c r="P26" s="165">
        <v>0</v>
      </c>
      <c r="Q26" s="165">
        <f t="shared" si="5"/>
        <v>0</v>
      </c>
      <c r="R26" s="164"/>
      <c r="S26" s="164" t="s">
        <v>209</v>
      </c>
      <c r="T26" s="164" t="s">
        <v>197</v>
      </c>
      <c r="U26" s="164">
        <v>0</v>
      </c>
      <c r="V26" s="164">
        <f t="shared" si="6"/>
        <v>0</v>
      </c>
      <c r="W26" s="164"/>
      <c r="X26" s="164" t="s">
        <v>218</v>
      </c>
      <c r="Y26" s="164" t="s">
        <v>199</v>
      </c>
      <c r="Z26" s="166"/>
      <c r="AA26" s="166"/>
      <c r="AB26" s="166"/>
      <c r="AC26" s="166"/>
      <c r="AD26" s="166"/>
      <c r="AE26" s="166"/>
      <c r="AF26" s="166"/>
      <c r="AG26" s="166" t="s">
        <v>302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70">
        <v>19</v>
      </c>
      <c r="B27" s="171" t="s">
        <v>988</v>
      </c>
      <c r="C27" s="172" t="s">
        <v>989</v>
      </c>
      <c r="D27" s="173" t="s">
        <v>953</v>
      </c>
      <c r="E27" s="174">
        <v>4</v>
      </c>
      <c r="F27" s="175"/>
      <c r="G27" s="176">
        <f t="shared" si="0"/>
        <v>0</v>
      </c>
      <c r="H27" s="163">
        <v>0</v>
      </c>
      <c r="I27" s="164">
        <f t="shared" si="1"/>
        <v>0</v>
      </c>
      <c r="J27" s="163">
        <v>500</v>
      </c>
      <c r="K27" s="164">
        <f t="shared" si="2"/>
        <v>2000</v>
      </c>
      <c r="L27" s="164">
        <v>21</v>
      </c>
      <c r="M27" s="164">
        <f t="shared" si="3"/>
        <v>0</v>
      </c>
      <c r="N27" s="165">
        <v>0</v>
      </c>
      <c r="O27" s="165">
        <f t="shared" si="4"/>
        <v>0</v>
      </c>
      <c r="P27" s="165">
        <v>0</v>
      </c>
      <c r="Q27" s="165">
        <f t="shared" si="5"/>
        <v>0</v>
      </c>
      <c r="R27" s="164"/>
      <c r="S27" s="164" t="s">
        <v>209</v>
      </c>
      <c r="T27" s="164" t="s">
        <v>197</v>
      </c>
      <c r="U27" s="164">
        <v>0</v>
      </c>
      <c r="V27" s="164">
        <f t="shared" si="6"/>
        <v>0</v>
      </c>
      <c r="W27" s="164"/>
      <c r="X27" s="164" t="s">
        <v>218</v>
      </c>
      <c r="Y27" s="164" t="s">
        <v>199</v>
      </c>
      <c r="Z27" s="166"/>
      <c r="AA27" s="166"/>
      <c r="AB27" s="166"/>
      <c r="AC27" s="166"/>
      <c r="AD27" s="166"/>
      <c r="AE27" s="166"/>
      <c r="AF27" s="166"/>
      <c r="AG27" s="166" t="s">
        <v>302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70">
        <v>20</v>
      </c>
      <c r="B28" s="171" t="s">
        <v>990</v>
      </c>
      <c r="C28" s="172" t="s">
        <v>991</v>
      </c>
      <c r="D28" s="173" t="s">
        <v>953</v>
      </c>
      <c r="E28" s="174">
        <v>1</v>
      </c>
      <c r="F28" s="175"/>
      <c r="G28" s="176">
        <f t="shared" si="0"/>
        <v>0</v>
      </c>
      <c r="H28" s="163">
        <v>0</v>
      </c>
      <c r="I28" s="164">
        <f t="shared" si="1"/>
        <v>0</v>
      </c>
      <c r="J28" s="163">
        <v>15117</v>
      </c>
      <c r="K28" s="164">
        <f t="shared" si="2"/>
        <v>15117</v>
      </c>
      <c r="L28" s="164">
        <v>21</v>
      </c>
      <c r="M28" s="164">
        <f t="shared" si="3"/>
        <v>0</v>
      </c>
      <c r="N28" s="165">
        <v>0</v>
      </c>
      <c r="O28" s="165">
        <f t="shared" si="4"/>
        <v>0</v>
      </c>
      <c r="P28" s="165">
        <v>0</v>
      </c>
      <c r="Q28" s="165">
        <f t="shared" si="5"/>
        <v>0</v>
      </c>
      <c r="R28" s="164"/>
      <c r="S28" s="164" t="s">
        <v>209</v>
      </c>
      <c r="T28" s="164" t="s">
        <v>197</v>
      </c>
      <c r="U28" s="164">
        <v>0</v>
      </c>
      <c r="V28" s="164">
        <f t="shared" si="6"/>
        <v>0</v>
      </c>
      <c r="W28" s="164"/>
      <c r="X28" s="164" t="s">
        <v>218</v>
      </c>
      <c r="Y28" s="164" t="s">
        <v>199</v>
      </c>
      <c r="Z28" s="166"/>
      <c r="AA28" s="166"/>
      <c r="AB28" s="166"/>
      <c r="AC28" s="166"/>
      <c r="AD28" s="166"/>
      <c r="AE28" s="166"/>
      <c r="AF28" s="166"/>
      <c r="AG28" s="166" t="s">
        <v>302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70">
        <v>21</v>
      </c>
      <c r="B29" s="171" t="s">
        <v>992</v>
      </c>
      <c r="C29" s="172" t="s">
        <v>993</v>
      </c>
      <c r="D29" s="173" t="s">
        <v>994</v>
      </c>
      <c r="E29" s="174">
        <v>65</v>
      </c>
      <c r="F29" s="175"/>
      <c r="G29" s="176">
        <f t="shared" si="0"/>
        <v>0</v>
      </c>
      <c r="H29" s="163">
        <v>0</v>
      </c>
      <c r="I29" s="164">
        <f t="shared" si="1"/>
        <v>0</v>
      </c>
      <c r="J29" s="163">
        <v>656</v>
      </c>
      <c r="K29" s="164">
        <f t="shared" si="2"/>
        <v>42640</v>
      </c>
      <c r="L29" s="164">
        <v>21</v>
      </c>
      <c r="M29" s="164">
        <f t="shared" si="3"/>
        <v>0</v>
      </c>
      <c r="N29" s="165">
        <v>0</v>
      </c>
      <c r="O29" s="165">
        <f t="shared" si="4"/>
        <v>0</v>
      </c>
      <c r="P29" s="165">
        <v>0</v>
      </c>
      <c r="Q29" s="165">
        <f t="shared" si="5"/>
        <v>0</v>
      </c>
      <c r="R29" s="164"/>
      <c r="S29" s="164" t="s">
        <v>209</v>
      </c>
      <c r="T29" s="164" t="s">
        <v>197</v>
      </c>
      <c r="U29" s="164">
        <v>0</v>
      </c>
      <c r="V29" s="164">
        <f t="shared" si="6"/>
        <v>0</v>
      </c>
      <c r="W29" s="164"/>
      <c r="X29" s="164" t="s">
        <v>218</v>
      </c>
      <c r="Y29" s="164" t="s">
        <v>199</v>
      </c>
      <c r="Z29" s="166"/>
      <c r="AA29" s="166"/>
      <c r="AB29" s="166"/>
      <c r="AC29" s="166"/>
      <c r="AD29" s="166"/>
      <c r="AE29" s="166"/>
      <c r="AF29" s="166"/>
      <c r="AG29" s="166" t="s">
        <v>302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outlineLevel="1">
      <c r="A30" s="170">
        <v>22</v>
      </c>
      <c r="B30" s="171" t="s">
        <v>995</v>
      </c>
      <c r="C30" s="172" t="s">
        <v>996</v>
      </c>
      <c r="D30" s="173" t="s">
        <v>994</v>
      </c>
      <c r="E30" s="174">
        <v>55</v>
      </c>
      <c r="F30" s="175"/>
      <c r="G30" s="176">
        <f t="shared" si="0"/>
        <v>0</v>
      </c>
      <c r="H30" s="163">
        <v>0</v>
      </c>
      <c r="I30" s="164">
        <f t="shared" si="1"/>
        <v>0</v>
      </c>
      <c r="J30" s="163">
        <v>556</v>
      </c>
      <c r="K30" s="164">
        <f t="shared" si="2"/>
        <v>30580</v>
      </c>
      <c r="L30" s="164">
        <v>21</v>
      </c>
      <c r="M30" s="164">
        <f t="shared" si="3"/>
        <v>0</v>
      </c>
      <c r="N30" s="165">
        <v>0</v>
      </c>
      <c r="O30" s="165">
        <f t="shared" si="4"/>
        <v>0</v>
      </c>
      <c r="P30" s="165">
        <v>0</v>
      </c>
      <c r="Q30" s="165">
        <f t="shared" si="5"/>
        <v>0</v>
      </c>
      <c r="R30" s="164"/>
      <c r="S30" s="164" t="s">
        <v>209</v>
      </c>
      <c r="T30" s="164" t="s">
        <v>197</v>
      </c>
      <c r="U30" s="164">
        <v>0</v>
      </c>
      <c r="V30" s="164">
        <f t="shared" si="6"/>
        <v>0</v>
      </c>
      <c r="W30" s="164"/>
      <c r="X30" s="164" t="s">
        <v>218</v>
      </c>
      <c r="Y30" s="164" t="s">
        <v>199</v>
      </c>
      <c r="Z30" s="166"/>
      <c r="AA30" s="166"/>
      <c r="AB30" s="166"/>
      <c r="AC30" s="166"/>
      <c r="AD30" s="166"/>
      <c r="AE30" s="166"/>
      <c r="AF30" s="166"/>
      <c r="AG30" s="166" t="s">
        <v>302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22.5" outlineLevel="1">
      <c r="A31" s="170">
        <v>23</v>
      </c>
      <c r="B31" s="171" t="s">
        <v>997</v>
      </c>
      <c r="C31" s="172" t="s">
        <v>998</v>
      </c>
      <c r="D31" s="173" t="s">
        <v>953</v>
      </c>
      <c r="E31" s="174">
        <v>600</v>
      </c>
      <c r="F31" s="175"/>
      <c r="G31" s="176">
        <f t="shared" si="0"/>
        <v>0</v>
      </c>
      <c r="H31" s="163">
        <v>0</v>
      </c>
      <c r="I31" s="164">
        <f t="shared" si="1"/>
        <v>0</v>
      </c>
      <c r="J31" s="163">
        <v>24</v>
      </c>
      <c r="K31" s="164">
        <f t="shared" si="2"/>
        <v>14400</v>
      </c>
      <c r="L31" s="164">
        <v>21</v>
      </c>
      <c r="M31" s="164">
        <f t="shared" si="3"/>
        <v>0</v>
      </c>
      <c r="N31" s="165">
        <v>0</v>
      </c>
      <c r="O31" s="165">
        <f t="shared" si="4"/>
        <v>0</v>
      </c>
      <c r="P31" s="165">
        <v>0</v>
      </c>
      <c r="Q31" s="165">
        <f t="shared" si="5"/>
        <v>0</v>
      </c>
      <c r="R31" s="164"/>
      <c r="S31" s="164" t="s">
        <v>209</v>
      </c>
      <c r="T31" s="164" t="s">
        <v>197</v>
      </c>
      <c r="U31" s="164">
        <v>0</v>
      </c>
      <c r="V31" s="164">
        <f t="shared" si="6"/>
        <v>0</v>
      </c>
      <c r="W31" s="164"/>
      <c r="X31" s="164" t="s">
        <v>218</v>
      </c>
      <c r="Y31" s="164" t="s">
        <v>199</v>
      </c>
      <c r="Z31" s="166"/>
      <c r="AA31" s="166"/>
      <c r="AB31" s="166"/>
      <c r="AC31" s="166"/>
      <c r="AD31" s="166"/>
      <c r="AE31" s="166"/>
      <c r="AF31" s="166"/>
      <c r="AG31" s="166" t="s">
        <v>302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70">
        <v>24</v>
      </c>
      <c r="B32" s="171" t="s">
        <v>999</v>
      </c>
      <c r="C32" s="172" t="s">
        <v>1000</v>
      </c>
      <c r="D32" s="173" t="s">
        <v>295</v>
      </c>
      <c r="E32" s="174">
        <v>360</v>
      </c>
      <c r="F32" s="175"/>
      <c r="G32" s="176">
        <f t="shared" si="0"/>
        <v>0</v>
      </c>
      <c r="H32" s="163">
        <v>0</v>
      </c>
      <c r="I32" s="164">
        <f t="shared" si="1"/>
        <v>0</v>
      </c>
      <c r="J32" s="163">
        <v>52</v>
      </c>
      <c r="K32" s="164">
        <f t="shared" si="2"/>
        <v>18720</v>
      </c>
      <c r="L32" s="164">
        <v>21</v>
      </c>
      <c r="M32" s="164">
        <f t="shared" si="3"/>
        <v>0</v>
      </c>
      <c r="N32" s="165">
        <v>0</v>
      </c>
      <c r="O32" s="165">
        <f t="shared" si="4"/>
        <v>0</v>
      </c>
      <c r="P32" s="165">
        <v>0</v>
      </c>
      <c r="Q32" s="165">
        <f t="shared" si="5"/>
        <v>0</v>
      </c>
      <c r="R32" s="164"/>
      <c r="S32" s="164" t="s">
        <v>209</v>
      </c>
      <c r="T32" s="164" t="s">
        <v>197</v>
      </c>
      <c r="U32" s="164">
        <v>0</v>
      </c>
      <c r="V32" s="164">
        <f t="shared" si="6"/>
        <v>0</v>
      </c>
      <c r="W32" s="164"/>
      <c r="X32" s="164" t="s">
        <v>218</v>
      </c>
      <c r="Y32" s="164" t="s">
        <v>199</v>
      </c>
      <c r="Z32" s="166"/>
      <c r="AA32" s="166"/>
      <c r="AB32" s="166"/>
      <c r="AC32" s="166"/>
      <c r="AD32" s="166"/>
      <c r="AE32" s="166"/>
      <c r="AF32" s="166"/>
      <c r="AG32" s="166" t="s">
        <v>302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56">
        <v>25</v>
      </c>
      <c r="B33" s="157" t="s">
        <v>1001</v>
      </c>
      <c r="C33" s="158" t="s">
        <v>1002</v>
      </c>
      <c r="D33" s="159" t="s">
        <v>295</v>
      </c>
      <c r="E33" s="160">
        <v>380</v>
      </c>
      <c r="F33" s="161"/>
      <c r="G33" s="162">
        <f t="shared" si="0"/>
        <v>0</v>
      </c>
      <c r="H33" s="163">
        <v>0</v>
      </c>
      <c r="I33" s="164">
        <f t="shared" si="1"/>
        <v>0</v>
      </c>
      <c r="J33" s="163">
        <v>52</v>
      </c>
      <c r="K33" s="164">
        <f t="shared" si="2"/>
        <v>19760</v>
      </c>
      <c r="L33" s="164">
        <v>21</v>
      </c>
      <c r="M33" s="164">
        <f t="shared" si="3"/>
        <v>0</v>
      </c>
      <c r="N33" s="165">
        <v>0</v>
      </c>
      <c r="O33" s="165">
        <f t="shared" si="4"/>
        <v>0</v>
      </c>
      <c r="P33" s="165">
        <v>0</v>
      </c>
      <c r="Q33" s="165">
        <f t="shared" si="5"/>
        <v>0</v>
      </c>
      <c r="R33" s="164"/>
      <c r="S33" s="164" t="s">
        <v>209</v>
      </c>
      <c r="T33" s="164" t="s">
        <v>197</v>
      </c>
      <c r="U33" s="164">
        <v>0</v>
      </c>
      <c r="V33" s="164">
        <f t="shared" si="6"/>
        <v>0</v>
      </c>
      <c r="W33" s="164"/>
      <c r="X33" s="164" t="s">
        <v>218</v>
      </c>
      <c r="Y33" s="164" t="s">
        <v>199</v>
      </c>
      <c r="Z33" s="166"/>
      <c r="AA33" s="166"/>
      <c r="AB33" s="166"/>
      <c r="AC33" s="166"/>
      <c r="AD33" s="166"/>
      <c r="AE33" s="166"/>
      <c r="AF33" s="166"/>
      <c r="AG33" s="166" t="s">
        <v>302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2">
      <c r="A34" s="167"/>
      <c r="B34" s="168"/>
      <c r="C34" s="185" t="s">
        <v>1003</v>
      </c>
      <c r="D34" s="186"/>
      <c r="E34" s="187">
        <v>380</v>
      </c>
      <c r="F34" s="164"/>
      <c r="G34" s="164"/>
      <c r="H34" s="164"/>
      <c r="I34" s="164"/>
      <c r="J34" s="164"/>
      <c r="K34" s="164"/>
      <c r="L34" s="164"/>
      <c r="M34" s="164"/>
      <c r="N34" s="165"/>
      <c r="O34" s="165"/>
      <c r="P34" s="165"/>
      <c r="Q34" s="165"/>
      <c r="R34" s="164"/>
      <c r="S34" s="164"/>
      <c r="T34" s="164"/>
      <c r="U34" s="164"/>
      <c r="V34" s="164"/>
      <c r="W34" s="164"/>
      <c r="X34" s="164"/>
      <c r="Y34" s="164"/>
      <c r="Z34" s="166"/>
      <c r="AA34" s="166"/>
      <c r="AB34" s="166"/>
      <c r="AC34" s="166"/>
      <c r="AD34" s="166"/>
      <c r="AE34" s="166"/>
      <c r="AF34" s="166"/>
      <c r="AG34" s="166" t="s">
        <v>228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70">
        <v>26</v>
      </c>
      <c r="B35" s="171" t="s">
        <v>1004</v>
      </c>
      <c r="C35" s="172" t="s">
        <v>1005</v>
      </c>
      <c r="D35" s="173" t="s">
        <v>295</v>
      </c>
      <c r="E35" s="174">
        <v>100</v>
      </c>
      <c r="F35" s="175"/>
      <c r="G35" s="176">
        <f aca="true" t="shared" si="7" ref="G35:G47">ROUND(E35*F35,2)</f>
        <v>0</v>
      </c>
      <c r="H35" s="163">
        <v>0</v>
      </c>
      <c r="I35" s="164">
        <f aca="true" t="shared" si="8" ref="I35:I47">ROUND(E35*H35,2)</f>
        <v>0</v>
      </c>
      <c r="J35" s="163">
        <v>68</v>
      </c>
      <c r="K35" s="164">
        <f aca="true" t="shared" si="9" ref="K35:K47">ROUND(E35*J35,2)</f>
        <v>6800</v>
      </c>
      <c r="L35" s="164">
        <v>21</v>
      </c>
      <c r="M35" s="164">
        <f aca="true" t="shared" si="10" ref="M35:M47">G35*(1+L35/100)</f>
        <v>0</v>
      </c>
      <c r="N35" s="165">
        <v>0</v>
      </c>
      <c r="O35" s="165">
        <f aca="true" t="shared" si="11" ref="O35:O47">ROUND(E35*N35,2)</f>
        <v>0</v>
      </c>
      <c r="P35" s="165">
        <v>0</v>
      </c>
      <c r="Q35" s="165">
        <f aca="true" t="shared" si="12" ref="Q35:Q47">ROUND(E35*P35,2)</f>
        <v>0</v>
      </c>
      <c r="R35" s="164"/>
      <c r="S35" s="164" t="s">
        <v>209</v>
      </c>
      <c r="T35" s="164" t="s">
        <v>197</v>
      </c>
      <c r="U35" s="164">
        <v>0</v>
      </c>
      <c r="V35" s="164">
        <f aca="true" t="shared" si="13" ref="V35:V47">ROUND(E35*U35,2)</f>
        <v>0</v>
      </c>
      <c r="W35" s="164"/>
      <c r="X35" s="164" t="s">
        <v>218</v>
      </c>
      <c r="Y35" s="164" t="s">
        <v>199</v>
      </c>
      <c r="Z35" s="166"/>
      <c r="AA35" s="166"/>
      <c r="AB35" s="166"/>
      <c r="AC35" s="166"/>
      <c r="AD35" s="166"/>
      <c r="AE35" s="166"/>
      <c r="AF35" s="166"/>
      <c r="AG35" s="166" t="s">
        <v>302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70">
        <v>27</v>
      </c>
      <c r="B36" s="171" t="s">
        <v>1006</v>
      </c>
      <c r="C36" s="172" t="s">
        <v>1007</v>
      </c>
      <c r="D36" s="173" t="s">
        <v>295</v>
      </c>
      <c r="E36" s="174">
        <v>1800</v>
      </c>
      <c r="F36" s="175"/>
      <c r="G36" s="176">
        <f t="shared" si="7"/>
        <v>0</v>
      </c>
      <c r="H36" s="163">
        <v>0</v>
      </c>
      <c r="I36" s="164">
        <f t="shared" si="8"/>
        <v>0</v>
      </c>
      <c r="J36" s="163">
        <v>65</v>
      </c>
      <c r="K36" s="164">
        <f t="shared" si="9"/>
        <v>117000</v>
      </c>
      <c r="L36" s="164">
        <v>21</v>
      </c>
      <c r="M36" s="164">
        <f t="shared" si="10"/>
        <v>0</v>
      </c>
      <c r="N36" s="165">
        <v>0</v>
      </c>
      <c r="O36" s="165">
        <f t="shared" si="11"/>
        <v>0</v>
      </c>
      <c r="P36" s="165">
        <v>0</v>
      </c>
      <c r="Q36" s="165">
        <f t="shared" si="12"/>
        <v>0</v>
      </c>
      <c r="R36" s="164"/>
      <c r="S36" s="164" t="s">
        <v>209</v>
      </c>
      <c r="T36" s="164" t="s">
        <v>197</v>
      </c>
      <c r="U36" s="164">
        <v>0</v>
      </c>
      <c r="V36" s="164">
        <f t="shared" si="13"/>
        <v>0</v>
      </c>
      <c r="W36" s="164"/>
      <c r="X36" s="164" t="s">
        <v>218</v>
      </c>
      <c r="Y36" s="164" t="s">
        <v>199</v>
      </c>
      <c r="Z36" s="166"/>
      <c r="AA36" s="166"/>
      <c r="AB36" s="166"/>
      <c r="AC36" s="166"/>
      <c r="AD36" s="166"/>
      <c r="AE36" s="166"/>
      <c r="AF36" s="166"/>
      <c r="AG36" s="166" t="s">
        <v>302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70">
        <v>28</v>
      </c>
      <c r="B37" s="171" t="s">
        <v>1008</v>
      </c>
      <c r="C37" s="172" t="s">
        <v>1009</v>
      </c>
      <c r="D37" s="173" t="s">
        <v>295</v>
      </c>
      <c r="E37" s="174">
        <v>300</v>
      </c>
      <c r="F37" s="175"/>
      <c r="G37" s="176">
        <f t="shared" si="7"/>
        <v>0</v>
      </c>
      <c r="H37" s="163">
        <v>0</v>
      </c>
      <c r="I37" s="164">
        <f t="shared" si="8"/>
        <v>0</v>
      </c>
      <c r="J37" s="163">
        <v>57</v>
      </c>
      <c r="K37" s="164">
        <f t="shared" si="9"/>
        <v>17100</v>
      </c>
      <c r="L37" s="164">
        <v>21</v>
      </c>
      <c r="M37" s="164">
        <f t="shared" si="10"/>
        <v>0</v>
      </c>
      <c r="N37" s="165">
        <v>0</v>
      </c>
      <c r="O37" s="165">
        <f t="shared" si="11"/>
        <v>0</v>
      </c>
      <c r="P37" s="165">
        <v>0</v>
      </c>
      <c r="Q37" s="165">
        <f t="shared" si="12"/>
        <v>0</v>
      </c>
      <c r="R37" s="164"/>
      <c r="S37" s="164" t="s">
        <v>209</v>
      </c>
      <c r="T37" s="164" t="s">
        <v>197</v>
      </c>
      <c r="U37" s="164">
        <v>0</v>
      </c>
      <c r="V37" s="164">
        <f t="shared" si="13"/>
        <v>0</v>
      </c>
      <c r="W37" s="164"/>
      <c r="X37" s="164" t="s">
        <v>218</v>
      </c>
      <c r="Y37" s="164" t="s">
        <v>199</v>
      </c>
      <c r="Z37" s="166"/>
      <c r="AA37" s="166"/>
      <c r="AB37" s="166"/>
      <c r="AC37" s="166"/>
      <c r="AD37" s="166"/>
      <c r="AE37" s="166"/>
      <c r="AF37" s="166"/>
      <c r="AG37" s="166" t="s">
        <v>302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70">
        <v>29</v>
      </c>
      <c r="B38" s="171" t="s">
        <v>1010</v>
      </c>
      <c r="C38" s="172" t="s">
        <v>1011</v>
      </c>
      <c r="D38" s="173" t="s">
        <v>295</v>
      </c>
      <c r="E38" s="174">
        <v>50</v>
      </c>
      <c r="F38" s="175"/>
      <c r="G38" s="176">
        <f t="shared" si="7"/>
        <v>0</v>
      </c>
      <c r="H38" s="163">
        <v>0</v>
      </c>
      <c r="I38" s="164">
        <f t="shared" si="8"/>
        <v>0</v>
      </c>
      <c r="J38" s="163">
        <v>107</v>
      </c>
      <c r="K38" s="164">
        <f t="shared" si="9"/>
        <v>5350</v>
      </c>
      <c r="L38" s="164">
        <v>21</v>
      </c>
      <c r="M38" s="164">
        <f t="shared" si="10"/>
        <v>0</v>
      </c>
      <c r="N38" s="165">
        <v>0</v>
      </c>
      <c r="O38" s="165">
        <f t="shared" si="11"/>
        <v>0</v>
      </c>
      <c r="P38" s="165">
        <v>0</v>
      </c>
      <c r="Q38" s="165">
        <f t="shared" si="12"/>
        <v>0</v>
      </c>
      <c r="R38" s="164"/>
      <c r="S38" s="164" t="s">
        <v>209</v>
      </c>
      <c r="T38" s="164" t="s">
        <v>197</v>
      </c>
      <c r="U38" s="164">
        <v>0</v>
      </c>
      <c r="V38" s="164">
        <f t="shared" si="13"/>
        <v>0</v>
      </c>
      <c r="W38" s="164"/>
      <c r="X38" s="164" t="s">
        <v>218</v>
      </c>
      <c r="Y38" s="164" t="s">
        <v>199</v>
      </c>
      <c r="Z38" s="166"/>
      <c r="AA38" s="166"/>
      <c r="AB38" s="166"/>
      <c r="AC38" s="166"/>
      <c r="AD38" s="166"/>
      <c r="AE38" s="166"/>
      <c r="AF38" s="166"/>
      <c r="AG38" s="166" t="s">
        <v>302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70">
        <v>30</v>
      </c>
      <c r="B39" s="171" t="s">
        <v>1012</v>
      </c>
      <c r="C39" s="172" t="s">
        <v>1013</v>
      </c>
      <c r="D39" s="173" t="s">
        <v>953</v>
      </c>
      <c r="E39" s="174">
        <v>5</v>
      </c>
      <c r="F39" s="175"/>
      <c r="G39" s="176">
        <f t="shared" si="7"/>
        <v>0</v>
      </c>
      <c r="H39" s="163">
        <v>0</v>
      </c>
      <c r="I39" s="164">
        <f t="shared" si="8"/>
        <v>0</v>
      </c>
      <c r="J39" s="163">
        <v>863</v>
      </c>
      <c r="K39" s="164">
        <f t="shared" si="9"/>
        <v>4315</v>
      </c>
      <c r="L39" s="164">
        <v>21</v>
      </c>
      <c r="M39" s="164">
        <f t="shared" si="10"/>
        <v>0</v>
      </c>
      <c r="N39" s="165">
        <v>0</v>
      </c>
      <c r="O39" s="165">
        <f t="shared" si="11"/>
        <v>0</v>
      </c>
      <c r="P39" s="165">
        <v>0</v>
      </c>
      <c r="Q39" s="165">
        <f t="shared" si="12"/>
        <v>0</v>
      </c>
      <c r="R39" s="164"/>
      <c r="S39" s="164" t="s">
        <v>209</v>
      </c>
      <c r="T39" s="164" t="s">
        <v>197</v>
      </c>
      <c r="U39" s="164">
        <v>0</v>
      </c>
      <c r="V39" s="164">
        <f t="shared" si="13"/>
        <v>0</v>
      </c>
      <c r="W39" s="164"/>
      <c r="X39" s="164" t="s">
        <v>218</v>
      </c>
      <c r="Y39" s="164" t="s">
        <v>199</v>
      </c>
      <c r="Z39" s="166"/>
      <c r="AA39" s="166"/>
      <c r="AB39" s="166"/>
      <c r="AC39" s="166"/>
      <c r="AD39" s="166"/>
      <c r="AE39" s="166"/>
      <c r="AF39" s="166"/>
      <c r="AG39" s="166" t="s">
        <v>302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70">
        <v>31</v>
      </c>
      <c r="B40" s="171" t="s">
        <v>1014</v>
      </c>
      <c r="C40" s="172" t="s">
        <v>1015</v>
      </c>
      <c r="D40" s="173" t="s">
        <v>295</v>
      </c>
      <c r="E40" s="174">
        <v>60</v>
      </c>
      <c r="F40" s="175"/>
      <c r="G40" s="176">
        <f t="shared" si="7"/>
        <v>0</v>
      </c>
      <c r="H40" s="163">
        <v>0</v>
      </c>
      <c r="I40" s="164">
        <f t="shared" si="8"/>
        <v>0</v>
      </c>
      <c r="J40" s="163">
        <v>130</v>
      </c>
      <c r="K40" s="164">
        <f t="shared" si="9"/>
        <v>7800</v>
      </c>
      <c r="L40" s="164">
        <v>21</v>
      </c>
      <c r="M40" s="164">
        <f t="shared" si="10"/>
        <v>0</v>
      </c>
      <c r="N40" s="165">
        <v>0</v>
      </c>
      <c r="O40" s="165">
        <f t="shared" si="11"/>
        <v>0</v>
      </c>
      <c r="P40" s="165">
        <v>0</v>
      </c>
      <c r="Q40" s="165">
        <f t="shared" si="12"/>
        <v>0</v>
      </c>
      <c r="R40" s="164"/>
      <c r="S40" s="164" t="s">
        <v>209</v>
      </c>
      <c r="T40" s="164" t="s">
        <v>197</v>
      </c>
      <c r="U40" s="164">
        <v>0</v>
      </c>
      <c r="V40" s="164">
        <f t="shared" si="13"/>
        <v>0</v>
      </c>
      <c r="W40" s="164"/>
      <c r="X40" s="164" t="s">
        <v>218</v>
      </c>
      <c r="Y40" s="164" t="s">
        <v>199</v>
      </c>
      <c r="Z40" s="166"/>
      <c r="AA40" s="166"/>
      <c r="AB40" s="166"/>
      <c r="AC40" s="166"/>
      <c r="AD40" s="166"/>
      <c r="AE40" s="166"/>
      <c r="AF40" s="166"/>
      <c r="AG40" s="166" t="s">
        <v>302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70">
        <v>32</v>
      </c>
      <c r="B41" s="171" t="s">
        <v>1016</v>
      </c>
      <c r="C41" s="172" t="s">
        <v>1017</v>
      </c>
      <c r="D41" s="173" t="s">
        <v>295</v>
      </c>
      <c r="E41" s="174">
        <v>130</v>
      </c>
      <c r="F41" s="175"/>
      <c r="G41" s="176">
        <f t="shared" si="7"/>
        <v>0</v>
      </c>
      <c r="H41" s="163">
        <v>0</v>
      </c>
      <c r="I41" s="164">
        <f t="shared" si="8"/>
        <v>0</v>
      </c>
      <c r="J41" s="163">
        <v>88</v>
      </c>
      <c r="K41" s="164">
        <f t="shared" si="9"/>
        <v>11440</v>
      </c>
      <c r="L41" s="164">
        <v>21</v>
      </c>
      <c r="M41" s="164">
        <f t="shared" si="10"/>
        <v>0</v>
      </c>
      <c r="N41" s="165">
        <v>0</v>
      </c>
      <c r="O41" s="165">
        <f t="shared" si="11"/>
        <v>0</v>
      </c>
      <c r="P41" s="165">
        <v>0</v>
      </c>
      <c r="Q41" s="165">
        <f t="shared" si="12"/>
        <v>0</v>
      </c>
      <c r="R41" s="164"/>
      <c r="S41" s="164" t="s">
        <v>209</v>
      </c>
      <c r="T41" s="164" t="s">
        <v>197</v>
      </c>
      <c r="U41" s="164">
        <v>0</v>
      </c>
      <c r="V41" s="164">
        <f t="shared" si="13"/>
        <v>0</v>
      </c>
      <c r="W41" s="164"/>
      <c r="X41" s="164" t="s">
        <v>218</v>
      </c>
      <c r="Y41" s="164" t="s">
        <v>199</v>
      </c>
      <c r="Z41" s="166"/>
      <c r="AA41" s="166"/>
      <c r="AB41" s="166"/>
      <c r="AC41" s="166"/>
      <c r="AD41" s="166"/>
      <c r="AE41" s="166"/>
      <c r="AF41" s="166"/>
      <c r="AG41" s="166" t="s">
        <v>302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70">
        <v>33</v>
      </c>
      <c r="B42" s="171" t="s">
        <v>1018</v>
      </c>
      <c r="C42" s="172" t="s">
        <v>1019</v>
      </c>
      <c r="D42" s="173" t="s">
        <v>295</v>
      </c>
      <c r="E42" s="174">
        <v>30</v>
      </c>
      <c r="F42" s="175"/>
      <c r="G42" s="176">
        <f t="shared" si="7"/>
        <v>0</v>
      </c>
      <c r="H42" s="163">
        <v>0</v>
      </c>
      <c r="I42" s="164">
        <f t="shared" si="8"/>
        <v>0</v>
      </c>
      <c r="J42" s="163">
        <v>122</v>
      </c>
      <c r="K42" s="164">
        <f t="shared" si="9"/>
        <v>3660</v>
      </c>
      <c r="L42" s="164">
        <v>21</v>
      </c>
      <c r="M42" s="164">
        <f t="shared" si="10"/>
        <v>0</v>
      </c>
      <c r="N42" s="165">
        <v>0</v>
      </c>
      <c r="O42" s="165">
        <f t="shared" si="11"/>
        <v>0</v>
      </c>
      <c r="P42" s="165">
        <v>0</v>
      </c>
      <c r="Q42" s="165">
        <f t="shared" si="12"/>
        <v>0</v>
      </c>
      <c r="R42" s="164"/>
      <c r="S42" s="164" t="s">
        <v>209</v>
      </c>
      <c r="T42" s="164" t="s">
        <v>197</v>
      </c>
      <c r="U42" s="164">
        <v>0</v>
      </c>
      <c r="V42" s="164">
        <f t="shared" si="13"/>
        <v>0</v>
      </c>
      <c r="W42" s="164"/>
      <c r="X42" s="164" t="s">
        <v>218</v>
      </c>
      <c r="Y42" s="164" t="s">
        <v>199</v>
      </c>
      <c r="Z42" s="166"/>
      <c r="AA42" s="166"/>
      <c r="AB42" s="166"/>
      <c r="AC42" s="166"/>
      <c r="AD42" s="166"/>
      <c r="AE42" s="166"/>
      <c r="AF42" s="166"/>
      <c r="AG42" s="166" t="s">
        <v>302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70">
        <v>34</v>
      </c>
      <c r="B43" s="171" t="s">
        <v>1020</v>
      </c>
      <c r="C43" s="172" t="s">
        <v>1021</v>
      </c>
      <c r="D43" s="173" t="s">
        <v>295</v>
      </c>
      <c r="E43" s="174">
        <v>15</v>
      </c>
      <c r="F43" s="175"/>
      <c r="G43" s="176">
        <f t="shared" si="7"/>
        <v>0</v>
      </c>
      <c r="H43" s="163">
        <v>0</v>
      </c>
      <c r="I43" s="164">
        <f t="shared" si="8"/>
        <v>0</v>
      </c>
      <c r="J43" s="163">
        <v>224</v>
      </c>
      <c r="K43" s="164">
        <f t="shared" si="9"/>
        <v>3360</v>
      </c>
      <c r="L43" s="164">
        <v>21</v>
      </c>
      <c r="M43" s="164">
        <f t="shared" si="10"/>
        <v>0</v>
      </c>
      <c r="N43" s="165">
        <v>0</v>
      </c>
      <c r="O43" s="165">
        <f t="shared" si="11"/>
        <v>0</v>
      </c>
      <c r="P43" s="165">
        <v>0</v>
      </c>
      <c r="Q43" s="165">
        <f t="shared" si="12"/>
        <v>0</v>
      </c>
      <c r="R43" s="164"/>
      <c r="S43" s="164" t="s">
        <v>209</v>
      </c>
      <c r="T43" s="164" t="s">
        <v>197</v>
      </c>
      <c r="U43" s="164">
        <v>0</v>
      </c>
      <c r="V43" s="164">
        <f t="shared" si="13"/>
        <v>0</v>
      </c>
      <c r="W43" s="164"/>
      <c r="X43" s="164" t="s">
        <v>218</v>
      </c>
      <c r="Y43" s="164" t="s">
        <v>199</v>
      </c>
      <c r="Z43" s="166"/>
      <c r="AA43" s="166"/>
      <c r="AB43" s="166"/>
      <c r="AC43" s="166"/>
      <c r="AD43" s="166"/>
      <c r="AE43" s="166"/>
      <c r="AF43" s="166"/>
      <c r="AG43" s="166" t="s">
        <v>302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70">
        <v>35</v>
      </c>
      <c r="B44" s="171" t="s">
        <v>1022</v>
      </c>
      <c r="C44" s="172" t="s">
        <v>1023</v>
      </c>
      <c r="D44" s="173" t="s">
        <v>295</v>
      </c>
      <c r="E44" s="174">
        <v>30</v>
      </c>
      <c r="F44" s="175"/>
      <c r="G44" s="176">
        <f t="shared" si="7"/>
        <v>0</v>
      </c>
      <c r="H44" s="163">
        <v>0</v>
      </c>
      <c r="I44" s="164">
        <f t="shared" si="8"/>
        <v>0</v>
      </c>
      <c r="J44" s="163">
        <v>311</v>
      </c>
      <c r="K44" s="164">
        <f t="shared" si="9"/>
        <v>9330</v>
      </c>
      <c r="L44" s="164">
        <v>21</v>
      </c>
      <c r="M44" s="164">
        <f t="shared" si="10"/>
        <v>0</v>
      </c>
      <c r="N44" s="165">
        <v>0</v>
      </c>
      <c r="O44" s="165">
        <f t="shared" si="11"/>
        <v>0</v>
      </c>
      <c r="P44" s="165">
        <v>0</v>
      </c>
      <c r="Q44" s="165">
        <f t="shared" si="12"/>
        <v>0</v>
      </c>
      <c r="R44" s="164"/>
      <c r="S44" s="164" t="s">
        <v>209</v>
      </c>
      <c r="T44" s="164" t="s">
        <v>197</v>
      </c>
      <c r="U44" s="164">
        <v>0</v>
      </c>
      <c r="V44" s="164">
        <f t="shared" si="13"/>
        <v>0</v>
      </c>
      <c r="W44" s="164"/>
      <c r="X44" s="164" t="s">
        <v>218</v>
      </c>
      <c r="Y44" s="164" t="s">
        <v>199</v>
      </c>
      <c r="Z44" s="166"/>
      <c r="AA44" s="166"/>
      <c r="AB44" s="166"/>
      <c r="AC44" s="166"/>
      <c r="AD44" s="166"/>
      <c r="AE44" s="166"/>
      <c r="AF44" s="166"/>
      <c r="AG44" s="166" t="s">
        <v>302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22.5" outlineLevel="1">
      <c r="A45" s="170">
        <v>36</v>
      </c>
      <c r="B45" s="171" t="s">
        <v>1024</v>
      </c>
      <c r="C45" s="172" t="s">
        <v>1025</v>
      </c>
      <c r="D45" s="173" t="s">
        <v>295</v>
      </c>
      <c r="E45" s="174">
        <v>205</v>
      </c>
      <c r="F45" s="175"/>
      <c r="G45" s="176">
        <f t="shared" si="7"/>
        <v>0</v>
      </c>
      <c r="H45" s="163">
        <v>0</v>
      </c>
      <c r="I45" s="164">
        <f t="shared" si="8"/>
        <v>0</v>
      </c>
      <c r="J45" s="163">
        <v>182</v>
      </c>
      <c r="K45" s="164">
        <f t="shared" si="9"/>
        <v>37310</v>
      </c>
      <c r="L45" s="164">
        <v>21</v>
      </c>
      <c r="M45" s="164">
        <f t="shared" si="10"/>
        <v>0</v>
      </c>
      <c r="N45" s="165">
        <v>0</v>
      </c>
      <c r="O45" s="165">
        <f t="shared" si="11"/>
        <v>0</v>
      </c>
      <c r="P45" s="165">
        <v>0</v>
      </c>
      <c r="Q45" s="165">
        <f t="shared" si="12"/>
        <v>0</v>
      </c>
      <c r="R45" s="164"/>
      <c r="S45" s="164" t="s">
        <v>209</v>
      </c>
      <c r="T45" s="164" t="s">
        <v>197</v>
      </c>
      <c r="U45" s="164">
        <v>0</v>
      </c>
      <c r="V45" s="164">
        <f t="shared" si="13"/>
        <v>0</v>
      </c>
      <c r="W45" s="164"/>
      <c r="X45" s="164" t="s">
        <v>218</v>
      </c>
      <c r="Y45" s="164" t="s">
        <v>199</v>
      </c>
      <c r="Z45" s="166"/>
      <c r="AA45" s="166"/>
      <c r="AB45" s="166"/>
      <c r="AC45" s="166"/>
      <c r="AD45" s="166"/>
      <c r="AE45" s="166"/>
      <c r="AF45" s="166"/>
      <c r="AG45" s="166" t="s">
        <v>302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70">
        <v>37</v>
      </c>
      <c r="B46" s="171" t="s">
        <v>1026</v>
      </c>
      <c r="C46" s="172" t="s">
        <v>1027</v>
      </c>
      <c r="D46" s="173" t="s">
        <v>953</v>
      </c>
      <c r="E46" s="174">
        <v>339</v>
      </c>
      <c r="F46" s="175"/>
      <c r="G46" s="176">
        <f t="shared" si="7"/>
        <v>0</v>
      </c>
      <c r="H46" s="163">
        <v>0</v>
      </c>
      <c r="I46" s="164">
        <f t="shared" si="8"/>
        <v>0</v>
      </c>
      <c r="J46" s="163">
        <v>85</v>
      </c>
      <c r="K46" s="164">
        <f t="shared" si="9"/>
        <v>28815</v>
      </c>
      <c r="L46" s="164">
        <v>21</v>
      </c>
      <c r="M46" s="164">
        <f t="shared" si="10"/>
        <v>0</v>
      </c>
      <c r="N46" s="165">
        <v>0</v>
      </c>
      <c r="O46" s="165">
        <f t="shared" si="11"/>
        <v>0</v>
      </c>
      <c r="P46" s="165">
        <v>0</v>
      </c>
      <c r="Q46" s="165">
        <f t="shared" si="12"/>
        <v>0</v>
      </c>
      <c r="R46" s="164"/>
      <c r="S46" s="164" t="s">
        <v>209</v>
      </c>
      <c r="T46" s="164" t="s">
        <v>197</v>
      </c>
      <c r="U46" s="164">
        <v>0</v>
      </c>
      <c r="V46" s="164">
        <f t="shared" si="13"/>
        <v>0</v>
      </c>
      <c r="W46" s="164"/>
      <c r="X46" s="164" t="s">
        <v>218</v>
      </c>
      <c r="Y46" s="164" t="s">
        <v>199</v>
      </c>
      <c r="Z46" s="166"/>
      <c r="AA46" s="166"/>
      <c r="AB46" s="166"/>
      <c r="AC46" s="166"/>
      <c r="AD46" s="166"/>
      <c r="AE46" s="166"/>
      <c r="AF46" s="166"/>
      <c r="AG46" s="166" t="s">
        <v>302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56">
        <v>38</v>
      </c>
      <c r="B47" s="157" t="s">
        <v>1028</v>
      </c>
      <c r="C47" s="158" t="s">
        <v>1029</v>
      </c>
      <c r="D47" s="159" t="s">
        <v>295</v>
      </c>
      <c r="E47" s="160">
        <v>83</v>
      </c>
      <c r="F47" s="161"/>
      <c r="G47" s="162">
        <f t="shared" si="7"/>
        <v>0</v>
      </c>
      <c r="H47" s="163">
        <v>0</v>
      </c>
      <c r="I47" s="164">
        <f t="shared" si="8"/>
        <v>0</v>
      </c>
      <c r="J47" s="163">
        <v>173</v>
      </c>
      <c r="K47" s="164">
        <f t="shared" si="9"/>
        <v>14359</v>
      </c>
      <c r="L47" s="164">
        <v>21</v>
      </c>
      <c r="M47" s="164">
        <f t="shared" si="10"/>
        <v>0</v>
      </c>
      <c r="N47" s="165">
        <v>0</v>
      </c>
      <c r="O47" s="165">
        <f t="shared" si="11"/>
        <v>0</v>
      </c>
      <c r="P47" s="165">
        <v>0</v>
      </c>
      <c r="Q47" s="165">
        <f t="shared" si="12"/>
        <v>0</v>
      </c>
      <c r="R47" s="164"/>
      <c r="S47" s="164" t="s">
        <v>209</v>
      </c>
      <c r="T47" s="164" t="s">
        <v>197</v>
      </c>
      <c r="U47" s="164">
        <v>0</v>
      </c>
      <c r="V47" s="164">
        <f t="shared" si="13"/>
        <v>0</v>
      </c>
      <c r="W47" s="164"/>
      <c r="X47" s="164" t="s">
        <v>218</v>
      </c>
      <c r="Y47" s="164" t="s">
        <v>199</v>
      </c>
      <c r="Z47" s="166"/>
      <c r="AA47" s="166"/>
      <c r="AB47" s="166"/>
      <c r="AC47" s="166"/>
      <c r="AD47" s="166"/>
      <c r="AE47" s="166"/>
      <c r="AF47" s="166"/>
      <c r="AG47" s="166" t="s">
        <v>302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2">
      <c r="A48" s="167"/>
      <c r="B48" s="168"/>
      <c r="C48" s="185" t="s">
        <v>1030</v>
      </c>
      <c r="D48" s="186"/>
      <c r="E48" s="187">
        <v>83</v>
      </c>
      <c r="F48" s="164"/>
      <c r="G48" s="164"/>
      <c r="H48" s="164"/>
      <c r="I48" s="164"/>
      <c r="J48" s="164"/>
      <c r="K48" s="164"/>
      <c r="L48" s="164"/>
      <c r="M48" s="164"/>
      <c r="N48" s="165"/>
      <c r="O48" s="165"/>
      <c r="P48" s="165"/>
      <c r="Q48" s="165"/>
      <c r="R48" s="164"/>
      <c r="S48" s="164"/>
      <c r="T48" s="164"/>
      <c r="U48" s="164"/>
      <c r="V48" s="164"/>
      <c r="W48" s="164"/>
      <c r="X48" s="164"/>
      <c r="Y48" s="164"/>
      <c r="Z48" s="166"/>
      <c r="AA48" s="166"/>
      <c r="AB48" s="166"/>
      <c r="AC48" s="166"/>
      <c r="AD48" s="166"/>
      <c r="AE48" s="166"/>
      <c r="AF48" s="166"/>
      <c r="AG48" s="166" t="s">
        <v>228</v>
      </c>
      <c r="AH48" s="166">
        <v>0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22.5" outlineLevel="1">
      <c r="A49" s="170">
        <v>39</v>
      </c>
      <c r="B49" s="171" t="s">
        <v>1031</v>
      </c>
      <c r="C49" s="172" t="s">
        <v>1032</v>
      </c>
      <c r="D49" s="173" t="s">
        <v>1033</v>
      </c>
      <c r="E49" s="174">
        <v>1</v>
      </c>
      <c r="F49" s="175"/>
      <c r="G49" s="176">
        <f aca="true" t="shared" si="14" ref="G49:G66">ROUND(E49*F49,2)</f>
        <v>0</v>
      </c>
      <c r="H49" s="163">
        <v>0</v>
      </c>
      <c r="I49" s="164">
        <f aca="true" t="shared" si="15" ref="I49:I66">ROUND(E49*H49,2)</f>
        <v>0</v>
      </c>
      <c r="J49" s="163">
        <v>450000</v>
      </c>
      <c r="K49" s="164">
        <f aca="true" t="shared" si="16" ref="K49:K66">ROUND(E49*J49,2)</f>
        <v>450000</v>
      </c>
      <c r="L49" s="164">
        <v>21</v>
      </c>
      <c r="M49" s="164">
        <f aca="true" t="shared" si="17" ref="M49:M66">G49*(1+L49/100)</f>
        <v>0</v>
      </c>
      <c r="N49" s="165">
        <v>0</v>
      </c>
      <c r="O49" s="165">
        <f aca="true" t="shared" si="18" ref="O49:O66">ROUND(E49*N49,2)</f>
        <v>0</v>
      </c>
      <c r="P49" s="165">
        <v>0</v>
      </c>
      <c r="Q49" s="165">
        <f aca="true" t="shared" si="19" ref="Q49:Q66">ROUND(E49*P49,2)</f>
        <v>0</v>
      </c>
      <c r="R49" s="164"/>
      <c r="S49" s="164" t="s">
        <v>209</v>
      </c>
      <c r="T49" s="164" t="s">
        <v>197</v>
      </c>
      <c r="U49" s="164">
        <v>0</v>
      </c>
      <c r="V49" s="164">
        <f aca="true" t="shared" si="20" ref="V49:V66">ROUND(E49*U49,2)</f>
        <v>0</v>
      </c>
      <c r="W49" s="164"/>
      <c r="X49" s="164" t="s">
        <v>218</v>
      </c>
      <c r="Y49" s="164" t="s">
        <v>199</v>
      </c>
      <c r="Z49" s="166"/>
      <c r="AA49" s="166"/>
      <c r="AB49" s="166"/>
      <c r="AC49" s="166"/>
      <c r="AD49" s="166"/>
      <c r="AE49" s="166"/>
      <c r="AF49" s="166"/>
      <c r="AG49" s="166" t="s">
        <v>302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70">
        <v>40</v>
      </c>
      <c r="B50" s="171" t="s">
        <v>1034</v>
      </c>
      <c r="C50" s="172" t="s">
        <v>1035</v>
      </c>
      <c r="D50" s="173" t="s">
        <v>1033</v>
      </c>
      <c r="E50" s="174">
        <v>1</v>
      </c>
      <c r="F50" s="175"/>
      <c r="G50" s="176">
        <f t="shared" si="14"/>
        <v>0</v>
      </c>
      <c r="H50" s="163">
        <v>0</v>
      </c>
      <c r="I50" s="164">
        <f t="shared" si="15"/>
        <v>0</v>
      </c>
      <c r="J50" s="163">
        <v>190000</v>
      </c>
      <c r="K50" s="164">
        <f t="shared" si="16"/>
        <v>190000</v>
      </c>
      <c r="L50" s="164">
        <v>21</v>
      </c>
      <c r="M50" s="164">
        <f t="shared" si="17"/>
        <v>0</v>
      </c>
      <c r="N50" s="165">
        <v>0</v>
      </c>
      <c r="O50" s="165">
        <f t="shared" si="18"/>
        <v>0</v>
      </c>
      <c r="P50" s="165">
        <v>0</v>
      </c>
      <c r="Q50" s="165">
        <f t="shared" si="19"/>
        <v>0</v>
      </c>
      <c r="R50" s="164"/>
      <c r="S50" s="164" t="s">
        <v>209</v>
      </c>
      <c r="T50" s="164" t="s">
        <v>197</v>
      </c>
      <c r="U50" s="164">
        <v>0</v>
      </c>
      <c r="V50" s="164">
        <f t="shared" si="20"/>
        <v>0</v>
      </c>
      <c r="W50" s="164"/>
      <c r="X50" s="164" t="s">
        <v>218</v>
      </c>
      <c r="Y50" s="164" t="s">
        <v>199</v>
      </c>
      <c r="Z50" s="166"/>
      <c r="AA50" s="166"/>
      <c r="AB50" s="166"/>
      <c r="AC50" s="166"/>
      <c r="AD50" s="166"/>
      <c r="AE50" s="166"/>
      <c r="AF50" s="166"/>
      <c r="AG50" s="166" t="s">
        <v>302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22.5" outlineLevel="1">
      <c r="A51" s="170">
        <v>41</v>
      </c>
      <c r="B51" s="171" t="s">
        <v>1036</v>
      </c>
      <c r="C51" s="172" t="s">
        <v>1037</v>
      </c>
      <c r="D51" s="173" t="s">
        <v>953</v>
      </c>
      <c r="E51" s="174">
        <v>10</v>
      </c>
      <c r="F51" s="175"/>
      <c r="G51" s="176">
        <f t="shared" si="14"/>
        <v>0</v>
      </c>
      <c r="H51" s="163">
        <v>0</v>
      </c>
      <c r="I51" s="164">
        <f t="shared" si="15"/>
        <v>0</v>
      </c>
      <c r="J51" s="163">
        <v>69</v>
      </c>
      <c r="K51" s="164">
        <f t="shared" si="16"/>
        <v>690</v>
      </c>
      <c r="L51" s="164">
        <v>21</v>
      </c>
      <c r="M51" s="164">
        <f t="shared" si="17"/>
        <v>0</v>
      </c>
      <c r="N51" s="165">
        <v>0</v>
      </c>
      <c r="O51" s="165">
        <f t="shared" si="18"/>
        <v>0</v>
      </c>
      <c r="P51" s="165">
        <v>0</v>
      </c>
      <c r="Q51" s="165">
        <f t="shared" si="19"/>
        <v>0</v>
      </c>
      <c r="R51" s="164"/>
      <c r="S51" s="164" t="s">
        <v>209</v>
      </c>
      <c r="T51" s="164" t="s">
        <v>197</v>
      </c>
      <c r="U51" s="164">
        <v>0</v>
      </c>
      <c r="V51" s="164">
        <f t="shared" si="20"/>
        <v>0</v>
      </c>
      <c r="W51" s="164"/>
      <c r="X51" s="164" t="s">
        <v>218</v>
      </c>
      <c r="Y51" s="164" t="s">
        <v>199</v>
      </c>
      <c r="Z51" s="166"/>
      <c r="AA51" s="166"/>
      <c r="AB51" s="166"/>
      <c r="AC51" s="166"/>
      <c r="AD51" s="166"/>
      <c r="AE51" s="166"/>
      <c r="AF51" s="166"/>
      <c r="AG51" s="166" t="s">
        <v>302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70">
        <v>42</v>
      </c>
      <c r="B52" s="171" t="s">
        <v>1038</v>
      </c>
      <c r="C52" s="172" t="s">
        <v>1039</v>
      </c>
      <c r="D52" s="173" t="s">
        <v>953</v>
      </c>
      <c r="E52" s="174">
        <v>11</v>
      </c>
      <c r="F52" s="175"/>
      <c r="G52" s="176">
        <f t="shared" si="14"/>
        <v>0</v>
      </c>
      <c r="H52" s="163">
        <v>0</v>
      </c>
      <c r="I52" s="164">
        <f t="shared" si="15"/>
        <v>0</v>
      </c>
      <c r="J52" s="163">
        <v>3280</v>
      </c>
      <c r="K52" s="164">
        <f t="shared" si="16"/>
        <v>36080</v>
      </c>
      <c r="L52" s="164">
        <v>21</v>
      </c>
      <c r="M52" s="164">
        <f t="shared" si="17"/>
        <v>0</v>
      </c>
      <c r="N52" s="165">
        <v>0</v>
      </c>
      <c r="O52" s="165">
        <f t="shared" si="18"/>
        <v>0</v>
      </c>
      <c r="P52" s="165">
        <v>0</v>
      </c>
      <c r="Q52" s="165">
        <f t="shared" si="19"/>
        <v>0</v>
      </c>
      <c r="R52" s="164"/>
      <c r="S52" s="164" t="s">
        <v>209</v>
      </c>
      <c r="T52" s="164" t="s">
        <v>197</v>
      </c>
      <c r="U52" s="164">
        <v>0</v>
      </c>
      <c r="V52" s="164">
        <f t="shared" si="20"/>
        <v>0</v>
      </c>
      <c r="W52" s="164"/>
      <c r="X52" s="164" t="s">
        <v>218</v>
      </c>
      <c r="Y52" s="164" t="s">
        <v>199</v>
      </c>
      <c r="Z52" s="166"/>
      <c r="AA52" s="166"/>
      <c r="AB52" s="166"/>
      <c r="AC52" s="166"/>
      <c r="AD52" s="166"/>
      <c r="AE52" s="166"/>
      <c r="AF52" s="166"/>
      <c r="AG52" s="166" t="s">
        <v>302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70">
        <v>43</v>
      </c>
      <c r="B53" s="171" t="s">
        <v>1040</v>
      </c>
      <c r="C53" s="172" t="s">
        <v>1041</v>
      </c>
      <c r="D53" s="173" t="s">
        <v>953</v>
      </c>
      <c r="E53" s="174">
        <v>12</v>
      </c>
      <c r="F53" s="175"/>
      <c r="G53" s="176">
        <f t="shared" si="14"/>
        <v>0</v>
      </c>
      <c r="H53" s="163">
        <v>0</v>
      </c>
      <c r="I53" s="164">
        <f t="shared" si="15"/>
        <v>0</v>
      </c>
      <c r="J53" s="163">
        <v>2186</v>
      </c>
      <c r="K53" s="164">
        <f t="shared" si="16"/>
        <v>26232</v>
      </c>
      <c r="L53" s="164">
        <v>21</v>
      </c>
      <c r="M53" s="164">
        <f t="shared" si="17"/>
        <v>0</v>
      </c>
      <c r="N53" s="165">
        <v>0</v>
      </c>
      <c r="O53" s="165">
        <f t="shared" si="18"/>
        <v>0</v>
      </c>
      <c r="P53" s="165">
        <v>0</v>
      </c>
      <c r="Q53" s="165">
        <f t="shared" si="19"/>
        <v>0</v>
      </c>
      <c r="R53" s="164"/>
      <c r="S53" s="164" t="s">
        <v>209</v>
      </c>
      <c r="T53" s="164" t="s">
        <v>197</v>
      </c>
      <c r="U53" s="164">
        <v>0</v>
      </c>
      <c r="V53" s="164">
        <f t="shared" si="20"/>
        <v>0</v>
      </c>
      <c r="W53" s="164"/>
      <c r="X53" s="164" t="s">
        <v>218</v>
      </c>
      <c r="Y53" s="164" t="s">
        <v>199</v>
      </c>
      <c r="Z53" s="166"/>
      <c r="AA53" s="166"/>
      <c r="AB53" s="166"/>
      <c r="AC53" s="166"/>
      <c r="AD53" s="166"/>
      <c r="AE53" s="166"/>
      <c r="AF53" s="166"/>
      <c r="AG53" s="166" t="s">
        <v>302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70">
        <v>44</v>
      </c>
      <c r="B54" s="171" t="s">
        <v>1042</v>
      </c>
      <c r="C54" s="172" t="s">
        <v>1043</v>
      </c>
      <c r="D54" s="173" t="s">
        <v>953</v>
      </c>
      <c r="E54" s="174">
        <v>8</v>
      </c>
      <c r="F54" s="175"/>
      <c r="G54" s="176">
        <f t="shared" si="14"/>
        <v>0</v>
      </c>
      <c r="H54" s="163">
        <v>0</v>
      </c>
      <c r="I54" s="164">
        <f t="shared" si="15"/>
        <v>0</v>
      </c>
      <c r="J54" s="163">
        <v>2622</v>
      </c>
      <c r="K54" s="164">
        <f t="shared" si="16"/>
        <v>20976</v>
      </c>
      <c r="L54" s="164">
        <v>21</v>
      </c>
      <c r="M54" s="164">
        <f t="shared" si="17"/>
        <v>0</v>
      </c>
      <c r="N54" s="165">
        <v>0</v>
      </c>
      <c r="O54" s="165">
        <f t="shared" si="18"/>
        <v>0</v>
      </c>
      <c r="P54" s="165">
        <v>0</v>
      </c>
      <c r="Q54" s="165">
        <f t="shared" si="19"/>
        <v>0</v>
      </c>
      <c r="R54" s="164"/>
      <c r="S54" s="164" t="s">
        <v>209</v>
      </c>
      <c r="T54" s="164" t="s">
        <v>197</v>
      </c>
      <c r="U54" s="164">
        <v>0</v>
      </c>
      <c r="V54" s="164">
        <f t="shared" si="20"/>
        <v>0</v>
      </c>
      <c r="W54" s="164"/>
      <c r="X54" s="164" t="s">
        <v>218</v>
      </c>
      <c r="Y54" s="164" t="s">
        <v>199</v>
      </c>
      <c r="Z54" s="166"/>
      <c r="AA54" s="166"/>
      <c r="AB54" s="166"/>
      <c r="AC54" s="166"/>
      <c r="AD54" s="166"/>
      <c r="AE54" s="166"/>
      <c r="AF54" s="166"/>
      <c r="AG54" s="166" t="s">
        <v>302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70">
        <v>45</v>
      </c>
      <c r="B55" s="171" t="s">
        <v>1044</v>
      </c>
      <c r="C55" s="172" t="s">
        <v>1045</v>
      </c>
      <c r="D55" s="173" t="s">
        <v>953</v>
      </c>
      <c r="E55" s="174">
        <v>1</v>
      </c>
      <c r="F55" s="175"/>
      <c r="G55" s="176">
        <f t="shared" si="14"/>
        <v>0</v>
      </c>
      <c r="H55" s="163">
        <v>0</v>
      </c>
      <c r="I55" s="164">
        <f t="shared" si="15"/>
        <v>0</v>
      </c>
      <c r="J55" s="163">
        <v>1045</v>
      </c>
      <c r="K55" s="164">
        <f t="shared" si="16"/>
        <v>1045</v>
      </c>
      <c r="L55" s="164">
        <v>21</v>
      </c>
      <c r="M55" s="164">
        <f t="shared" si="17"/>
        <v>0</v>
      </c>
      <c r="N55" s="165">
        <v>0</v>
      </c>
      <c r="O55" s="165">
        <f t="shared" si="18"/>
        <v>0</v>
      </c>
      <c r="P55" s="165">
        <v>0</v>
      </c>
      <c r="Q55" s="165">
        <f t="shared" si="19"/>
        <v>0</v>
      </c>
      <c r="R55" s="164"/>
      <c r="S55" s="164" t="s">
        <v>209</v>
      </c>
      <c r="T55" s="164" t="s">
        <v>197</v>
      </c>
      <c r="U55" s="164">
        <v>0</v>
      </c>
      <c r="V55" s="164">
        <f t="shared" si="20"/>
        <v>0</v>
      </c>
      <c r="W55" s="164"/>
      <c r="X55" s="164" t="s">
        <v>218</v>
      </c>
      <c r="Y55" s="164" t="s">
        <v>199</v>
      </c>
      <c r="Z55" s="166"/>
      <c r="AA55" s="166"/>
      <c r="AB55" s="166"/>
      <c r="AC55" s="166"/>
      <c r="AD55" s="166"/>
      <c r="AE55" s="166"/>
      <c r="AF55" s="166"/>
      <c r="AG55" s="166" t="s">
        <v>302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70">
        <v>46</v>
      </c>
      <c r="B56" s="171" t="s">
        <v>1046</v>
      </c>
      <c r="C56" s="172" t="s">
        <v>1047</v>
      </c>
      <c r="D56" s="173" t="s">
        <v>953</v>
      </c>
      <c r="E56" s="174">
        <v>1</v>
      </c>
      <c r="F56" s="175"/>
      <c r="G56" s="176">
        <f t="shared" si="14"/>
        <v>0</v>
      </c>
      <c r="H56" s="163">
        <v>0</v>
      </c>
      <c r="I56" s="164">
        <f t="shared" si="15"/>
        <v>0</v>
      </c>
      <c r="J56" s="163">
        <v>2705</v>
      </c>
      <c r="K56" s="164">
        <f t="shared" si="16"/>
        <v>2705</v>
      </c>
      <c r="L56" s="164">
        <v>21</v>
      </c>
      <c r="M56" s="164">
        <f t="shared" si="17"/>
        <v>0</v>
      </c>
      <c r="N56" s="165">
        <v>0</v>
      </c>
      <c r="O56" s="165">
        <f t="shared" si="18"/>
        <v>0</v>
      </c>
      <c r="P56" s="165">
        <v>0</v>
      </c>
      <c r="Q56" s="165">
        <f t="shared" si="19"/>
        <v>0</v>
      </c>
      <c r="R56" s="164"/>
      <c r="S56" s="164" t="s">
        <v>209</v>
      </c>
      <c r="T56" s="164" t="s">
        <v>197</v>
      </c>
      <c r="U56" s="164">
        <v>0</v>
      </c>
      <c r="V56" s="164">
        <f t="shared" si="20"/>
        <v>0</v>
      </c>
      <c r="W56" s="164"/>
      <c r="X56" s="164" t="s">
        <v>218</v>
      </c>
      <c r="Y56" s="164" t="s">
        <v>199</v>
      </c>
      <c r="Z56" s="166"/>
      <c r="AA56" s="166"/>
      <c r="AB56" s="166"/>
      <c r="AC56" s="166"/>
      <c r="AD56" s="166"/>
      <c r="AE56" s="166"/>
      <c r="AF56" s="166"/>
      <c r="AG56" s="166" t="s">
        <v>302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70">
        <v>47</v>
      </c>
      <c r="B57" s="171" t="s">
        <v>1048</v>
      </c>
      <c r="C57" s="172" t="s">
        <v>1049</v>
      </c>
      <c r="D57" s="173" t="s">
        <v>953</v>
      </c>
      <c r="E57" s="174">
        <v>2</v>
      </c>
      <c r="F57" s="175"/>
      <c r="G57" s="176">
        <f t="shared" si="14"/>
        <v>0</v>
      </c>
      <c r="H57" s="163">
        <v>0</v>
      </c>
      <c r="I57" s="164">
        <f t="shared" si="15"/>
        <v>0</v>
      </c>
      <c r="J57" s="163">
        <v>3450</v>
      </c>
      <c r="K57" s="164">
        <f t="shared" si="16"/>
        <v>6900</v>
      </c>
      <c r="L57" s="164">
        <v>21</v>
      </c>
      <c r="M57" s="164">
        <f t="shared" si="17"/>
        <v>0</v>
      </c>
      <c r="N57" s="165">
        <v>0</v>
      </c>
      <c r="O57" s="165">
        <f t="shared" si="18"/>
        <v>0</v>
      </c>
      <c r="P57" s="165">
        <v>0</v>
      </c>
      <c r="Q57" s="165">
        <f t="shared" si="19"/>
        <v>0</v>
      </c>
      <c r="R57" s="164"/>
      <c r="S57" s="164" t="s">
        <v>209</v>
      </c>
      <c r="T57" s="164" t="s">
        <v>197</v>
      </c>
      <c r="U57" s="164">
        <v>0</v>
      </c>
      <c r="V57" s="164">
        <f t="shared" si="20"/>
        <v>0</v>
      </c>
      <c r="W57" s="164"/>
      <c r="X57" s="164" t="s">
        <v>218</v>
      </c>
      <c r="Y57" s="164" t="s">
        <v>199</v>
      </c>
      <c r="Z57" s="166"/>
      <c r="AA57" s="166"/>
      <c r="AB57" s="166"/>
      <c r="AC57" s="166"/>
      <c r="AD57" s="166"/>
      <c r="AE57" s="166"/>
      <c r="AF57" s="166"/>
      <c r="AG57" s="166" t="s">
        <v>302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1">
      <c r="A58" s="170">
        <v>48</v>
      </c>
      <c r="B58" s="171" t="s">
        <v>1050</v>
      </c>
      <c r="C58" s="172" t="s">
        <v>1051</v>
      </c>
      <c r="D58" s="173" t="s">
        <v>953</v>
      </c>
      <c r="E58" s="174">
        <v>3</v>
      </c>
      <c r="F58" s="175"/>
      <c r="G58" s="176">
        <f t="shared" si="14"/>
        <v>0</v>
      </c>
      <c r="H58" s="163">
        <v>0</v>
      </c>
      <c r="I58" s="164">
        <f t="shared" si="15"/>
        <v>0</v>
      </c>
      <c r="J58" s="163">
        <v>1165</v>
      </c>
      <c r="K58" s="164">
        <f t="shared" si="16"/>
        <v>3495</v>
      </c>
      <c r="L58" s="164">
        <v>21</v>
      </c>
      <c r="M58" s="164">
        <f t="shared" si="17"/>
        <v>0</v>
      </c>
      <c r="N58" s="165">
        <v>0</v>
      </c>
      <c r="O58" s="165">
        <f t="shared" si="18"/>
        <v>0</v>
      </c>
      <c r="P58" s="165">
        <v>0</v>
      </c>
      <c r="Q58" s="165">
        <f t="shared" si="19"/>
        <v>0</v>
      </c>
      <c r="R58" s="164"/>
      <c r="S58" s="164" t="s">
        <v>209</v>
      </c>
      <c r="T58" s="164" t="s">
        <v>197</v>
      </c>
      <c r="U58" s="164">
        <v>0</v>
      </c>
      <c r="V58" s="164">
        <f t="shared" si="20"/>
        <v>0</v>
      </c>
      <c r="W58" s="164"/>
      <c r="X58" s="164" t="s">
        <v>218</v>
      </c>
      <c r="Y58" s="164" t="s">
        <v>199</v>
      </c>
      <c r="Z58" s="166"/>
      <c r="AA58" s="166"/>
      <c r="AB58" s="166"/>
      <c r="AC58" s="166"/>
      <c r="AD58" s="166"/>
      <c r="AE58" s="166"/>
      <c r="AF58" s="166"/>
      <c r="AG58" s="166" t="s">
        <v>302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70">
        <v>49</v>
      </c>
      <c r="B59" s="171" t="s">
        <v>1052</v>
      </c>
      <c r="C59" s="172" t="s">
        <v>1053</v>
      </c>
      <c r="D59" s="173" t="s">
        <v>953</v>
      </c>
      <c r="E59" s="174">
        <v>7</v>
      </c>
      <c r="F59" s="175"/>
      <c r="G59" s="176">
        <f t="shared" si="14"/>
        <v>0</v>
      </c>
      <c r="H59" s="163">
        <v>0</v>
      </c>
      <c r="I59" s="164">
        <f t="shared" si="15"/>
        <v>0</v>
      </c>
      <c r="J59" s="163">
        <v>5152</v>
      </c>
      <c r="K59" s="164">
        <f t="shared" si="16"/>
        <v>36064</v>
      </c>
      <c r="L59" s="164">
        <v>21</v>
      </c>
      <c r="M59" s="164">
        <f t="shared" si="17"/>
        <v>0</v>
      </c>
      <c r="N59" s="165">
        <v>0</v>
      </c>
      <c r="O59" s="165">
        <f t="shared" si="18"/>
        <v>0</v>
      </c>
      <c r="P59" s="165">
        <v>0</v>
      </c>
      <c r="Q59" s="165">
        <f t="shared" si="19"/>
        <v>0</v>
      </c>
      <c r="R59" s="164"/>
      <c r="S59" s="164" t="s">
        <v>209</v>
      </c>
      <c r="T59" s="164" t="s">
        <v>197</v>
      </c>
      <c r="U59" s="164">
        <v>0</v>
      </c>
      <c r="V59" s="164">
        <f t="shared" si="20"/>
        <v>0</v>
      </c>
      <c r="W59" s="164"/>
      <c r="X59" s="164" t="s">
        <v>218</v>
      </c>
      <c r="Y59" s="164" t="s">
        <v>199</v>
      </c>
      <c r="Z59" s="166"/>
      <c r="AA59" s="166"/>
      <c r="AB59" s="166"/>
      <c r="AC59" s="166"/>
      <c r="AD59" s="166"/>
      <c r="AE59" s="166"/>
      <c r="AF59" s="166"/>
      <c r="AG59" s="166" t="s">
        <v>302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70">
        <v>50</v>
      </c>
      <c r="B60" s="171" t="s">
        <v>1054</v>
      </c>
      <c r="C60" s="172" t="s">
        <v>1055</v>
      </c>
      <c r="D60" s="173" t="s">
        <v>953</v>
      </c>
      <c r="E60" s="174">
        <v>4</v>
      </c>
      <c r="F60" s="175"/>
      <c r="G60" s="176">
        <f t="shared" si="14"/>
        <v>0</v>
      </c>
      <c r="H60" s="163">
        <v>0</v>
      </c>
      <c r="I60" s="164">
        <f t="shared" si="15"/>
        <v>0</v>
      </c>
      <c r="J60" s="163">
        <v>6030</v>
      </c>
      <c r="K60" s="164">
        <f t="shared" si="16"/>
        <v>24120</v>
      </c>
      <c r="L60" s="164">
        <v>21</v>
      </c>
      <c r="M60" s="164">
        <f t="shared" si="17"/>
        <v>0</v>
      </c>
      <c r="N60" s="165">
        <v>0</v>
      </c>
      <c r="O60" s="165">
        <f t="shared" si="18"/>
        <v>0</v>
      </c>
      <c r="P60" s="165">
        <v>0</v>
      </c>
      <c r="Q60" s="165">
        <f t="shared" si="19"/>
        <v>0</v>
      </c>
      <c r="R60" s="164"/>
      <c r="S60" s="164" t="s">
        <v>209</v>
      </c>
      <c r="T60" s="164" t="s">
        <v>197</v>
      </c>
      <c r="U60" s="164">
        <v>0</v>
      </c>
      <c r="V60" s="164">
        <f t="shared" si="20"/>
        <v>0</v>
      </c>
      <c r="W60" s="164"/>
      <c r="X60" s="164" t="s">
        <v>218</v>
      </c>
      <c r="Y60" s="164" t="s">
        <v>199</v>
      </c>
      <c r="Z60" s="166"/>
      <c r="AA60" s="166"/>
      <c r="AB60" s="166"/>
      <c r="AC60" s="166"/>
      <c r="AD60" s="166"/>
      <c r="AE60" s="166"/>
      <c r="AF60" s="166"/>
      <c r="AG60" s="166" t="s">
        <v>302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22.5" outlineLevel="1">
      <c r="A61" s="170">
        <v>51</v>
      </c>
      <c r="B61" s="171" t="s">
        <v>1056</v>
      </c>
      <c r="C61" s="172" t="s">
        <v>1057</v>
      </c>
      <c r="D61" s="173" t="s">
        <v>953</v>
      </c>
      <c r="E61" s="174">
        <v>6</v>
      </c>
      <c r="F61" s="175"/>
      <c r="G61" s="176">
        <f t="shared" si="14"/>
        <v>0</v>
      </c>
      <c r="H61" s="163">
        <v>0</v>
      </c>
      <c r="I61" s="164">
        <f t="shared" si="15"/>
        <v>0</v>
      </c>
      <c r="J61" s="163">
        <v>2731</v>
      </c>
      <c r="K61" s="164">
        <f t="shared" si="16"/>
        <v>16386</v>
      </c>
      <c r="L61" s="164">
        <v>21</v>
      </c>
      <c r="M61" s="164">
        <f t="shared" si="17"/>
        <v>0</v>
      </c>
      <c r="N61" s="165">
        <v>0</v>
      </c>
      <c r="O61" s="165">
        <f t="shared" si="18"/>
        <v>0</v>
      </c>
      <c r="P61" s="165">
        <v>0</v>
      </c>
      <c r="Q61" s="165">
        <f t="shared" si="19"/>
        <v>0</v>
      </c>
      <c r="R61" s="164"/>
      <c r="S61" s="164" t="s">
        <v>209</v>
      </c>
      <c r="T61" s="164" t="s">
        <v>197</v>
      </c>
      <c r="U61" s="164">
        <v>0</v>
      </c>
      <c r="V61" s="164">
        <f t="shared" si="20"/>
        <v>0</v>
      </c>
      <c r="W61" s="164"/>
      <c r="X61" s="164" t="s">
        <v>218</v>
      </c>
      <c r="Y61" s="164" t="s">
        <v>199</v>
      </c>
      <c r="Z61" s="166"/>
      <c r="AA61" s="166"/>
      <c r="AB61" s="166"/>
      <c r="AC61" s="166"/>
      <c r="AD61" s="166"/>
      <c r="AE61" s="166"/>
      <c r="AF61" s="166"/>
      <c r="AG61" s="166" t="s">
        <v>302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45" outlineLevel="1">
      <c r="A62" s="170">
        <v>52</v>
      </c>
      <c r="B62" s="171" t="s">
        <v>1058</v>
      </c>
      <c r="C62" s="172" t="s">
        <v>1059</v>
      </c>
      <c r="D62" s="173" t="s">
        <v>844</v>
      </c>
      <c r="E62" s="174">
        <v>78</v>
      </c>
      <c r="F62" s="175"/>
      <c r="G62" s="176">
        <f t="shared" si="14"/>
        <v>0</v>
      </c>
      <c r="H62" s="163">
        <v>0</v>
      </c>
      <c r="I62" s="164">
        <f t="shared" si="15"/>
        <v>0</v>
      </c>
      <c r="J62" s="163">
        <v>500</v>
      </c>
      <c r="K62" s="164">
        <f t="shared" si="16"/>
        <v>39000</v>
      </c>
      <c r="L62" s="164">
        <v>21</v>
      </c>
      <c r="M62" s="164">
        <f t="shared" si="17"/>
        <v>0</v>
      </c>
      <c r="N62" s="165">
        <v>0</v>
      </c>
      <c r="O62" s="165">
        <f t="shared" si="18"/>
        <v>0</v>
      </c>
      <c r="P62" s="165">
        <v>0</v>
      </c>
      <c r="Q62" s="165">
        <f t="shared" si="19"/>
        <v>0</v>
      </c>
      <c r="R62" s="164"/>
      <c r="S62" s="164" t="s">
        <v>209</v>
      </c>
      <c r="T62" s="164" t="s">
        <v>197</v>
      </c>
      <c r="U62" s="164">
        <v>0</v>
      </c>
      <c r="V62" s="164">
        <f t="shared" si="20"/>
        <v>0</v>
      </c>
      <c r="W62" s="164"/>
      <c r="X62" s="164" t="s">
        <v>218</v>
      </c>
      <c r="Y62" s="164" t="s">
        <v>199</v>
      </c>
      <c r="Z62" s="166"/>
      <c r="AA62" s="166"/>
      <c r="AB62" s="166"/>
      <c r="AC62" s="166"/>
      <c r="AD62" s="166"/>
      <c r="AE62" s="166"/>
      <c r="AF62" s="166"/>
      <c r="AG62" s="166" t="s">
        <v>302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75" outlineLevel="1">
      <c r="A63" s="170">
        <v>53</v>
      </c>
      <c r="B63" s="171" t="s">
        <v>1060</v>
      </c>
      <c r="C63" s="172" t="s">
        <v>1061</v>
      </c>
      <c r="D63" s="173" t="s">
        <v>844</v>
      </c>
      <c r="E63" s="174">
        <v>25</v>
      </c>
      <c r="F63" s="175"/>
      <c r="G63" s="176">
        <f t="shared" si="14"/>
        <v>0</v>
      </c>
      <c r="H63" s="163">
        <v>0</v>
      </c>
      <c r="I63" s="164">
        <f t="shared" si="15"/>
        <v>0</v>
      </c>
      <c r="J63" s="163">
        <v>500</v>
      </c>
      <c r="K63" s="164">
        <f t="shared" si="16"/>
        <v>12500</v>
      </c>
      <c r="L63" s="164">
        <v>21</v>
      </c>
      <c r="M63" s="164">
        <f t="shared" si="17"/>
        <v>0</v>
      </c>
      <c r="N63" s="165">
        <v>0</v>
      </c>
      <c r="O63" s="165">
        <f t="shared" si="18"/>
        <v>0</v>
      </c>
      <c r="P63" s="165">
        <v>0</v>
      </c>
      <c r="Q63" s="165">
        <f t="shared" si="19"/>
        <v>0</v>
      </c>
      <c r="R63" s="164"/>
      <c r="S63" s="164" t="s">
        <v>209</v>
      </c>
      <c r="T63" s="164" t="s">
        <v>197</v>
      </c>
      <c r="U63" s="164">
        <v>0</v>
      </c>
      <c r="V63" s="164">
        <f t="shared" si="20"/>
        <v>0</v>
      </c>
      <c r="W63" s="164"/>
      <c r="X63" s="164" t="s">
        <v>218</v>
      </c>
      <c r="Y63" s="164" t="s">
        <v>199</v>
      </c>
      <c r="Z63" s="166"/>
      <c r="AA63" s="166"/>
      <c r="AB63" s="166"/>
      <c r="AC63" s="166"/>
      <c r="AD63" s="166"/>
      <c r="AE63" s="166"/>
      <c r="AF63" s="166"/>
      <c r="AG63" s="166" t="s">
        <v>302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1">
      <c r="A64" s="170">
        <v>54</v>
      </c>
      <c r="B64" s="171" t="s">
        <v>1062</v>
      </c>
      <c r="C64" s="172" t="s">
        <v>1063</v>
      </c>
      <c r="D64" s="173" t="s">
        <v>1033</v>
      </c>
      <c r="E64" s="174">
        <v>1</v>
      </c>
      <c r="F64" s="175"/>
      <c r="G64" s="176">
        <f t="shared" si="14"/>
        <v>0</v>
      </c>
      <c r="H64" s="163">
        <v>0</v>
      </c>
      <c r="I64" s="164">
        <f t="shared" si="15"/>
        <v>0</v>
      </c>
      <c r="J64" s="163">
        <v>28467</v>
      </c>
      <c r="K64" s="164">
        <f t="shared" si="16"/>
        <v>28467</v>
      </c>
      <c r="L64" s="164">
        <v>21</v>
      </c>
      <c r="M64" s="164">
        <f t="shared" si="17"/>
        <v>0</v>
      </c>
      <c r="N64" s="165">
        <v>0</v>
      </c>
      <c r="O64" s="165">
        <f t="shared" si="18"/>
        <v>0</v>
      </c>
      <c r="P64" s="165">
        <v>0</v>
      </c>
      <c r="Q64" s="165">
        <f t="shared" si="19"/>
        <v>0</v>
      </c>
      <c r="R64" s="164"/>
      <c r="S64" s="164" t="s">
        <v>209</v>
      </c>
      <c r="T64" s="164" t="s">
        <v>197</v>
      </c>
      <c r="U64" s="164">
        <v>0</v>
      </c>
      <c r="V64" s="164">
        <f t="shared" si="20"/>
        <v>0</v>
      </c>
      <c r="W64" s="164"/>
      <c r="X64" s="164" t="s">
        <v>218</v>
      </c>
      <c r="Y64" s="164" t="s">
        <v>199</v>
      </c>
      <c r="Z64" s="166"/>
      <c r="AA64" s="166"/>
      <c r="AB64" s="166"/>
      <c r="AC64" s="166"/>
      <c r="AD64" s="166"/>
      <c r="AE64" s="166"/>
      <c r="AF64" s="166"/>
      <c r="AG64" s="166" t="s">
        <v>302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70">
        <v>55</v>
      </c>
      <c r="B65" s="171" t="s">
        <v>1064</v>
      </c>
      <c r="C65" s="172" t="s">
        <v>1065</v>
      </c>
      <c r="D65" s="173" t="s">
        <v>1033</v>
      </c>
      <c r="E65" s="174">
        <v>1</v>
      </c>
      <c r="F65" s="175"/>
      <c r="G65" s="176">
        <f t="shared" si="14"/>
        <v>0</v>
      </c>
      <c r="H65" s="163">
        <v>0</v>
      </c>
      <c r="I65" s="164">
        <f t="shared" si="15"/>
        <v>0</v>
      </c>
      <c r="J65" s="163">
        <v>18978</v>
      </c>
      <c r="K65" s="164">
        <f t="shared" si="16"/>
        <v>18978</v>
      </c>
      <c r="L65" s="164">
        <v>21</v>
      </c>
      <c r="M65" s="164">
        <f t="shared" si="17"/>
        <v>0</v>
      </c>
      <c r="N65" s="165">
        <v>0</v>
      </c>
      <c r="O65" s="165">
        <f t="shared" si="18"/>
        <v>0</v>
      </c>
      <c r="P65" s="165">
        <v>0</v>
      </c>
      <c r="Q65" s="165">
        <f t="shared" si="19"/>
        <v>0</v>
      </c>
      <c r="R65" s="164"/>
      <c r="S65" s="164" t="s">
        <v>209</v>
      </c>
      <c r="T65" s="164" t="s">
        <v>197</v>
      </c>
      <c r="U65" s="164">
        <v>0</v>
      </c>
      <c r="V65" s="164">
        <f t="shared" si="20"/>
        <v>0</v>
      </c>
      <c r="W65" s="164"/>
      <c r="X65" s="164" t="s">
        <v>218</v>
      </c>
      <c r="Y65" s="164" t="s">
        <v>199</v>
      </c>
      <c r="Z65" s="166"/>
      <c r="AA65" s="166"/>
      <c r="AB65" s="166"/>
      <c r="AC65" s="166"/>
      <c r="AD65" s="166"/>
      <c r="AE65" s="166"/>
      <c r="AF65" s="166"/>
      <c r="AG65" s="166" t="s">
        <v>302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75" outlineLevel="1">
      <c r="A66" s="170">
        <v>56</v>
      </c>
      <c r="B66" s="171" t="s">
        <v>1066</v>
      </c>
      <c r="C66" s="172" t="s">
        <v>1067</v>
      </c>
      <c r="D66" s="173" t="s">
        <v>1033</v>
      </c>
      <c r="E66" s="174">
        <v>1</v>
      </c>
      <c r="F66" s="175"/>
      <c r="G66" s="176">
        <f t="shared" si="14"/>
        <v>0</v>
      </c>
      <c r="H66" s="163">
        <v>0</v>
      </c>
      <c r="I66" s="164">
        <f t="shared" si="15"/>
        <v>0</v>
      </c>
      <c r="J66" s="163">
        <v>28467</v>
      </c>
      <c r="K66" s="164">
        <f t="shared" si="16"/>
        <v>28467</v>
      </c>
      <c r="L66" s="164">
        <v>21</v>
      </c>
      <c r="M66" s="164">
        <f t="shared" si="17"/>
        <v>0</v>
      </c>
      <c r="N66" s="165">
        <v>0</v>
      </c>
      <c r="O66" s="165">
        <f t="shared" si="18"/>
        <v>0</v>
      </c>
      <c r="P66" s="165">
        <v>0</v>
      </c>
      <c r="Q66" s="165">
        <f t="shared" si="19"/>
        <v>0</v>
      </c>
      <c r="R66" s="164"/>
      <c r="S66" s="164" t="s">
        <v>209</v>
      </c>
      <c r="T66" s="164" t="s">
        <v>197</v>
      </c>
      <c r="U66" s="164">
        <v>0</v>
      </c>
      <c r="V66" s="164">
        <f t="shared" si="20"/>
        <v>0</v>
      </c>
      <c r="W66" s="164"/>
      <c r="X66" s="164" t="s">
        <v>218</v>
      </c>
      <c r="Y66" s="164" t="s">
        <v>199</v>
      </c>
      <c r="Z66" s="166"/>
      <c r="AA66" s="166"/>
      <c r="AB66" s="166"/>
      <c r="AC66" s="166"/>
      <c r="AD66" s="166"/>
      <c r="AE66" s="166"/>
      <c r="AF66" s="166"/>
      <c r="AG66" s="166" t="s">
        <v>302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33" ht="12.75">
      <c r="A67" s="147" t="s">
        <v>191</v>
      </c>
      <c r="B67" s="148" t="s">
        <v>67</v>
      </c>
      <c r="C67" s="149" t="s">
        <v>68</v>
      </c>
      <c r="D67" s="150"/>
      <c r="E67" s="151"/>
      <c r="F67" s="152"/>
      <c r="G67" s="153">
        <f>SUMIF(AG68:AG93,"&lt;&gt;NOR",G68:G93)</f>
        <v>0</v>
      </c>
      <c r="H67" s="154"/>
      <c r="I67" s="154">
        <f>SUM(I68:I93)</f>
        <v>0</v>
      </c>
      <c r="J67" s="154"/>
      <c r="K67" s="154">
        <f>SUM(K68:K93)</f>
        <v>136677</v>
      </c>
      <c r="L67" s="154"/>
      <c r="M67" s="154">
        <f>SUM(M68:M93)</f>
        <v>0</v>
      </c>
      <c r="N67" s="155"/>
      <c r="O67" s="155">
        <f>SUM(O68:O93)</f>
        <v>0</v>
      </c>
      <c r="P67" s="155"/>
      <c r="Q67" s="155">
        <f>SUM(Q68:Q93)</f>
        <v>0</v>
      </c>
      <c r="R67" s="154"/>
      <c r="S67" s="154"/>
      <c r="T67" s="154"/>
      <c r="U67" s="154"/>
      <c r="V67" s="154">
        <f>SUM(V68:V93)</f>
        <v>0</v>
      </c>
      <c r="W67" s="154"/>
      <c r="X67" s="154"/>
      <c r="Y67" s="154"/>
      <c r="AG67" s="1" t="s">
        <v>192</v>
      </c>
    </row>
    <row r="68" spans="1:60" ht="22.5" outlineLevel="1">
      <c r="A68" s="170">
        <v>57</v>
      </c>
      <c r="B68" s="171" t="s">
        <v>1068</v>
      </c>
      <c r="C68" s="172" t="s">
        <v>1069</v>
      </c>
      <c r="D68" s="173" t="s">
        <v>844</v>
      </c>
      <c r="E68" s="174">
        <v>8</v>
      </c>
      <c r="F68" s="175"/>
      <c r="G68" s="176">
        <f aca="true" t="shared" si="21" ref="G68:G93">ROUND(E68*F68,2)</f>
        <v>0</v>
      </c>
      <c r="H68" s="163">
        <v>0</v>
      </c>
      <c r="I68" s="164">
        <f aca="true" t="shared" si="22" ref="I68:I93">ROUND(E68*H68,2)</f>
        <v>0</v>
      </c>
      <c r="J68" s="163">
        <v>700</v>
      </c>
      <c r="K68" s="164">
        <f aca="true" t="shared" si="23" ref="K68:K93">ROUND(E68*J68,2)</f>
        <v>5600</v>
      </c>
      <c r="L68" s="164">
        <v>21</v>
      </c>
      <c r="M68" s="164">
        <f aca="true" t="shared" si="24" ref="M68:M93">G68*(1+L68/100)</f>
        <v>0</v>
      </c>
      <c r="N68" s="165">
        <v>0</v>
      </c>
      <c r="O68" s="165">
        <f aca="true" t="shared" si="25" ref="O68:O93">ROUND(E68*N68,2)</f>
        <v>0</v>
      </c>
      <c r="P68" s="165">
        <v>0</v>
      </c>
      <c r="Q68" s="165">
        <f aca="true" t="shared" si="26" ref="Q68:Q93">ROUND(E68*P68,2)</f>
        <v>0</v>
      </c>
      <c r="R68" s="164"/>
      <c r="S68" s="164" t="s">
        <v>209</v>
      </c>
      <c r="T68" s="164" t="s">
        <v>197</v>
      </c>
      <c r="U68" s="164">
        <v>0</v>
      </c>
      <c r="V68" s="164">
        <f aca="true" t="shared" si="27" ref="V68:V93">ROUND(E68*U68,2)</f>
        <v>0</v>
      </c>
      <c r="W68" s="164"/>
      <c r="X68" s="164" t="s">
        <v>218</v>
      </c>
      <c r="Y68" s="164" t="s">
        <v>199</v>
      </c>
      <c r="Z68" s="166"/>
      <c r="AA68" s="166"/>
      <c r="AB68" s="166"/>
      <c r="AC68" s="166"/>
      <c r="AD68" s="166"/>
      <c r="AE68" s="166"/>
      <c r="AF68" s="166"/>
      <c r="AG68" s="166" t="s">
        <v>302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22.5" outlineLevel="1">
      <c r="A69" s="170">
        <v>58</v>
      </c>
      <c r="B69" s="171" t="s">
        <v>1070</v>
      </c>
      <c r="C69" s="172" t="s">
        <v>1071</v>
      </c>
      <c r="D69" s="173" t="s">
        <v>953</v>
      </c>
      <c r="E69" s="174">
        <v>1</v>
      </c>
      <c r="F69" s="175"/>
      <c r="G69" s="176">
        <f t="shared" si="21"/>
        <v>0</v>
      </c>
      <c r="H69" s="163">
        <v>0</v>
      </c>
      <c r="I69" s="164">
        <f t="shared" si="22"/>
        <v>0</v>
      </c>
      <c r="J69" s="163">
        <v>34885</v>
      </c>
      <c r="K69" s="164">
        <f t="shared" si="23"/>
        <v>34885</v>
      </c>
      <c r="L69" s="164">
        <v>21</v>
      </c>
      <c r="M69" s="164">
        <f t="shared" si="24"/>
        <v>0</v>
      </c>
      <c r="N69" s="165">
        <v>0</v>
      </c>
      <c r="O69" s="165">
        <f t="shared" si="25"/>
        <v>0</v>
      </c>
      <c r="P69" s="165">
        <v>0</v>
      </c>
      <c r="Q69" s="165">
        <f t="shared" si="26"/>
        <v>0</v>
      </c>
      <c r="R69" s="164"/>
      <c r="S69" s="164" t="s">
        <v>209</v>
      </c>
      <c r="T69" s="164" t="s">
        <v>197</v>
      </c>
      <c r="U69" s="164">
        <v>0</v>
      </c>
      <c r="V69" s="164">
        <f t="shared" si="27"/>
        <v>0</v>
      </c>
      <c r="W69" s="164"/>
      <c r="X69" s="164" t="s">
        <v>218</v>
      </c>
      <c r="Y69" s="164" t="s">
        <v>199</v>
      </c>
      <c r="Z69" s="166"/>
      <c r="AA69" s="166"/>
      <c r="AB69" s="166"/>
      <c r="AC69" s="166"/>
      <c r="AD69" s="166"/>
      <c r="AE69" s="166"/>
      <c r="AF69" s="166"/>
      <c r="AG69" s="166" t="s">
        <v>302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1">
      <c r="A70" s="170">
        <v>59</v>
      </c>
      <c r="B70" s="171" t="s">
        <v>1072</v>
      </c>
      <c r="C70" s="172" t="s">
        <v>1073</v>
      </c>
      <c r="D70" s="173" t="s">
        <v>953</v>
      </c>
      <c r="E70" s="174">
        <v>2</v>
      </c>
      <c r="F70" s="175"/>
      <c r="G70" s="176">
        <f t="shared" si="21"/>
        <v>0</v>
      </c>
      <c r="H70" s="163">
        <v>0</v>
      </c>
      <c r="I70" s="164">
        <f t="shared" si="22"/>
        <v>0</v>
      </c>
      <c r="J70" s="163">
        <v>13295</v>
      </c>
      <c r="K70" s="164">
        <f t="shared" si="23"/>
        <v>26590</v>
      </c>
      <c r="L70" s="164">
        <v>21</v>
      </c>
      <c r="M70" s="164">
        <f t="shared" si="24"/>
        <v>0</v>
      </c>
      <c r="N70" s="165">
        <v>0</v>
      </c>
      <c r="O70" s="165">
        <f t="shared" si="25"/>
        <v>0</v>
      </c>
      <c r="P70" s="165">
        <v>0</v>
      </c>
      <c r="Q70" s="165">
        <f t="shared" si="26"/>
        <v>0</v>
      </c>
      <c r="R70" s="164"/>
      <c r="S70" s="164" t="s">
        <v>209</v>
      </c>
      <c r="T70" s="164" t="s">
        <v>197</v>
      </c>
      <c r="U70" s="164">
        <v>0</v>
      </c>
      <c r="V70" s="164">
        <f t="shared" si="27"/>
        <v>0</v>
      </c>
      <c r="W70" s="164"/>
      <c r="X70" s="164" t="s">
        <v>218</v>
      </c>
      <c r="Y70" s="164" t="s">
        <v>199</v>
      </c>
      <c r="Z70" s="166"/>
      <c r="AA70" s="166"/>
      <c r="AB70" s="166"/>
      <c r="AC70" s="166"/>
      <c r="AD70" s="166"/>
      <c r="AE70" s="166"/>
      <c r="AF70" s="166"/>
      <c r="AG70" s="166" t="s">
        <v>302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70">
        <v>60</v>
      </c>
      <c r="B71" s="171" t="s">
        <v>1074</v>
      </c>
      <c r="C71" s="172" t="s">
        <v>1075</v>
      </c>
      <c r="D71" s="173" t="s">
        <v>953</v>
      </c>
      <c r="E71" s="174">
        <v>2</v>
      </c>
      <c r="F71" s="175"/>
      <c r="G71" s="176">
        <f t="shared" si="21"/>
        <v>0</v>
      </c>
      <c r="H71" s="163">
        <v>0</v>
      </c>
      <c r="I71" s="164">
        <f t="shared" si="22"/>
        <v>0</v>
      </c>
      <c r="J71" s="163">
        <v>592</v>
      </c>
      <c r="K71" s="164">
        <f t="shared" si="23"/>
        <v>1184</v>
      </c>
      <c r="L71" s="164">
        <v>21</v>
      </c>
      <c r="M71" s="164">
        <f t="shared" si="24"/>
        <v>0</v>
      </c>
      <c r="N71" s="165">
        <v>0</v>
      </c>
      <c r="O71" s="165">
        <f t="shared" si="25"/>
        <v>0</v>
      </c>
      <c r="P71" s="165">
        <v>0</v>
      </c>
      <c r="Q71" s="165">
        <f t="shared" si="26"/>
        <v>0</v>
      </c>
      <c r="R71" s="164"/>
      <c r="S71" s="164" t="s">
        <v>209</v>
      </c>
      <c r="T71" s="164" t="s">
        <v>197</v>
      </c>
      <c r="U71" s="164">
        <v>0</v>
      </c>
      <c r="V71" s="164">
        <f t="shared" si="27"/>
        <v>0</v>
      </c>
      <c r="W71" s="164"/>
      <c r="X71" s="164" t="s">
        <v>218</v>
      </c>
      <c r="Y71" s="164" t="s">
        <v>199</v>
      </c>
      <c r="Z71" s="166"/>
      <c r="AA71" s="166"/>
      <c r="AB71" s="166"/>
      <c r="AC71" s="166"/>
      <c r="AD71" s="166"/>
      <c r="AE71" s="166"/>
      <c r="AF71" s="166"/>
      <c r="AG71" s="166" t="s">
        <v>302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22.5" outlineLevel="1">
      <c r="A72" s="170">
        <v>61</v>
      </c>
      <c r="B72" s="171" t="s">
        <v>1076</v>
      </c>
      <c r="C72" s="172" t="s">
        <v>1077</v>
      </c>
      <c r="D72" s="173" t="s">
        <v>953</v>
      </c>
      <c r="E72" s="174">
        <v>1</v>
      </c>
      <c r="F72" s="175"/>
      <c r="G72" s="176">
        <f t="shared" si="21"/>
        <v>0</v>
      </c>
      <c r="H72" s="163">
        <v>0</v>
      </c>
      <c r="I72" s="164">
        <f t="shared" si="22"/>
        <v>0</v>
      </c>
      <c r="J72" s="163">
        <v>1207</v>
      </c>
      <c r="K72" s="164">
        <f t="shared" si="23"/>
        <v>1207</v>
      </c>
      <c r="L72" s="164">
        <v>21</v>
      </c>
      <c r="M72" s="164">
        <f t="shared" si="24"/>
        <v>0</v>
      </c>
      <c r="N72" s="165">
        <v>0</v>
      </c>
      <c r="O72" s="165">
        <f t="shared" si="25"/>
        <v>0</v>
      </c>
      <c r="P72" s="165">
        <v>0</v>
      </c>
      <c r="Q72" s="165">
        <f t="shared" si="26"/>
        <v>0</v>
      </c>
      <c r="R72" s="164"/>
      <c r="S72" s="164" t="s">
        <v>209</v>
      </c>
      <c r="T72" s="164" t="s">
        <v>197</v>
      </c>
      <c r="U72" s="164">
        <v>0</v>
      </c>
      <c r="V72" s="164">
        <f t="shared" si="27"/>
        <v>0</v>
      </c>
      <c r="W72" s="164"/>
      <c r="X72" s="164" t="s">
        <v>218</v>
      </c>
      <c r="Y72" s="164" t="s">
        <v>199</v>
      </c>
      <c r="Z72" s="166"/>
      <c r="AA72" s="166"/>
      <c r="AB72" s="166"/>
      <c r="AC72" s="166"/>
      <c r="AD72" s="166"/>
      <c r="AE72" s="166"/>
      <c r="AF72" s="166"/>
      <c r="AG72" s="166" t="s">
        <v>302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70">
        <v>62</v>
      </c>
      <c r="B73" s="171" t="s">
        <v>1078</v>
      </c>
      <c r="C73" s="172" t="s">
        <v>1079</v>
      </c>
      <c r="D73" s="173" t="s">
        <v>953</v>
      </c>
      <c r="E73" s="174">
        <v>2</v>
      </c>
      <c r="F73" s="175"/>
      <c r="G73" s="176">
        <f t="shared" si="21"/>
        <v>0</v>
      </c>
      <c r="H73" s="163">
        <v>0</v>
      </c>
      <c r="I73" s="164">
        <f t="shared" si="22"/>
        <v>0</v>
      </c>
      <c r="J73" s="163">
        <v>1036</v>
      </c>
      <c r="K73" s="164">
        <f t="shared" si="23"/>
        <v>2072</v>
      </c>
      <c r="L73" s="164">
        <v>21</v>
      </c>
      <c r="M73" s="164">
        <f t="shared" si="24"/>
        <v>0</v>
      </c>
      <c r="N73" s="165">
        <v>0</v>
      </c>
      <c r="O73" s="165">
        <f t="shared" si="25"/>
        <v>0</v>
      </c>
      <c r="P73" s="165">
        <v>0</v>
      </c>
      <c r="Q73" s="165">
        <f t="shared" si="26"/>
        <v>0</v>
      </c>
      <c r="R73" s="164"/>
      <c r="S73" s="164" t="s">
        <v>209</v>
      </c>
      <c r="T73" s="164" t="s">
        <v>197</v>
      </c>
      <c r="U73" s="164">
        <v>0</v>
      </c>
      <c r="V73" s="164">
        <f t="shared" si="27"/>
        <v>0</v>
      </c>
      <c r="W73" s="164"/>
      <c r="X73" s="164" t="s">
        <v>218</v>
      </c>
      <c r="Y73" s="164" t="s">
        <v>199</v>
      </c>
      <c r="Z73" s="166"/>
      <c r="AA73" s="166"/>
      <c r="AB73" s="166"/>
      <c r="AC73" s="166"/>
      <c r="AD73" s="166"/>
      <c r="AE73" s="166"/>
      <c r="AF73" s="166"/>
      <c r="AG73" s="166" t="s">
        <v>302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22.5" outlineLevel="1">
      <c r="A74" s="170">
        <v>63</v>
      </c>
      <c r="B74" s="171" t="s">
        <v>1080</v>
      </c>
      <c r="C74" s="172" t="s">
        <v>1081</v>
      </c>
      <c r="D74" s="173" t="s">
        <v>953</v>
      </c>
      <c r="E74" s="174">
        <v>1</v>
      </c>
      <c r="F74" s="175"/>
      <c r="G74" s="176">
        <f t="shared" si="21"/>
        <v>0</v>
      </c>
      <c r="H74" s="163">
        <v>0</v>
      </c>
      <c r="I74" s="164">
        <f t="shared" si="22"/>
        <v>0</v>
      </c>
      <c r="J74" s="163">
        <v>1375</v>
      </c>
      <c r="K74" s="164">
        <f t="shared" si="23"/>
        <v>1375</v>
      </c>
      <c r="L74" s="164">
        <v>21</v>
      </c>
      <c r="M74" s="164">
        <f t="shared" si="24"/>
        <v>0</v>
      </c>
      <c r="N74" s="165">
        <v>0</v>
      </c>
      <c r="O74" s="165">
        <f t="shared" si="25"/>
        <v>0</v>
      </c>
      <c r="P74" s="165">
        <v>0</v>
      </c>
      <c r="Q74" s="165">
        <f t="shared" si="26"/>
        <v>0</v>
      </c>
      <c r="R74" s="164"/>
      <c r="S74" s="164" t="s">
        <v>209</v>
      </c>
      <c r="T74" s="164" t="s">
        <v>197</v>
      </c>
      <c r="U74" s="164">
        <v>0</v>
      </c>
      <c r="V74" s="164">
        <f t="shared" si="27"/>
        <v>0</v>
      </c>
      <c r="W74" s="164"/>
      <c r="X74" s="164" t="s">
        <v>218</v>
      </c>
      <c r="Y74" s="164" t="s">
        <v>199</v>
      </c>
      <c r="Z74" s="166"/>
      <c r="AA74" s="166"/>
      <c r="AB74" s="166"/>
      <c r="AC74" s="166"/>
      <c r="AD74" s="166"/>
      <c r="AE74" s="166"/>
      <c r="AF74" s="166"/>
      <c r="AG74" s="166" t="s">
        <v>302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outlineLevel="1">
      <c r="A75" s="170">
        <v>64</v>
      </c>
      <c r="B75" s="171" t="s">
        <v>1082</v>
      </c>
      <c r="C75" s="172" t="s">
        <v>1083</v>
      </c>
      <c r="D75" s="173" t="s">
        <v>953</v>
      </c>
      <c r="E75" s="174">
        <v>2</v>
      </c>
      <c r="F75" s="175"/>
      <c r="G75" s="176">
        <f t="shared" si="21"/>
        <v>0</v>
      </c>
      <c r="H75" s="163">
        <v>0</v>
      </c>
      <c r="I75" s="164">
        <f t="shared" si="22"/>
        <v>0</v>
      </c>
      <c r="J75" s="163">
        <v>258</v>
      </c>
      <c r="K75" s="164">
        <f t="shared" si="23"/>
        <v>516</v>
      </c>
      <c r="L75" s="164">
        <v>21</v>
      </c>
      <c r="M75" s="164">
        <f t="shared" si="24"/>
        <v>0</v>
      </c>
      <c r="N75" s="165">
        <v>0</v>
      </c>
      <c r="O75" s="165">
        <f t="shared" si="25"/>
        <v>0</v>
      </c>
      <c r="P75" s="165">
        <v>0</v>
      </c>
      <c r="Q75" s="165">
        <f t="shared" si="26"/>
        <v>0</v>
      </c>
      <c r="R75" s="164"/>
      <c r="S75" s="164" t="s">
        <v>209</v>
      </c>
      <c r="T75" s="164" t="s">
        <v>197</v>
      </c>
      <c r="U75" s="164">
        <v>0</v>
      </c>
      <c r="V75" s="164">
        <f t="shared" si="27"/>
        <v>0</v>
      </c>
      <c r="W75" s="164"/>
      <c r="X75" s="164" t="s">
        <v>218</v>
      </c>
      <c r="Y75" s="164" t="s">
        <v>199</v>
      </c>
      <c r="Z75" s="166"/>
      <c r="AA75" s="166"/>
      <c r="AB75" s="166"/>
      <c r="AC75" s="166"/>
      <c r="AD75" s="166"/>
      <c r="AE75" s="166"/>
      <c r="AF75" s="166"/>
      <c r="AG75" s="166" t="s">
        <v>302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1">
      <c r="A76" s="170">
        <v>65</v>
      </c>
      <c r="B76" s="171" t="s">
        <v>1084</v>
      </c>
      <c r="C76" s="172" t="s">
        <v>1085</v>
      </c>
      <c r="D76" s="173" t="s">
        <v>953</v>
      </c>
      <c r="E76" s="174">
        <v>2</v>
      </c>
      <c r="F76" s="175"/>
      <c r="G76" s="176">
        <f t="shared" si="21"/>
        <v>0</v>
      </c>
      <c r="H76" s="163">
        <v>0</v>
      </c>
      <c r="I76" s="164">
        <f t="shared" si="22"/>
        <v>0</v>
      </c>
      <c r="J76" s="163">
        <v>258</v>
      </c>
      <c r="K76" s="164">
        <f t="shared" si="23"/>
        <v>516</v>
      </c>
      <c r="L76" s="164">
        <v>21</v>
      </c>
      <c r="M76" s="164">
        <f t="shared" si="24"/>
        <v>0</v>
      </c>
      <c r="N76" s="165">
        <v>0</v>
      </c>
      <c r="O76" s="165">
        <f t="shared" si="25"/>
        <v>0</v>
      </c>
      <c r="P76" s="165">
        <v>0</v>
      </c>
      <c r="Q76" s="165">
        <f t="shared" si="26"/>
        <v>0</v>
      </c>
      <c r="R76" s="164"/>
      <c r="S76" s="164" t="s">
        <v>209</v>
      </c>
      <c r="T76" s="164" t="s">
        <v>197</v>
      </c>
      <c r="U76" s="164">
        <v>0</v>
      </c>
      <c r="V76" s="164">
        <f t="shared" si="27"/>
        <v>0</v>
      </c>
      <c r="W76" s="164"/>
      <c r="X76" s="164" t="s">
        <v>218</v>
      </c>
      <c r="Y76" s="164" t="s">
        <v>199</v>
      </c>
      <c r="Z76" s="166"/>
      <c r="AA76" s="166"/>
      <c r="AB76" s="166"/>
      <c r="AC76" s="166"/>
      <c r="AD76" s="166"/>
      <c r="AE76" s="166"/>
      <c r="AF76" s="166"/>
      <c r="AG76" s="166" t="s">
        <v>302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outlineLevel="1">
      <c r="A77" s="170">
        <v>66</v>
      </c>
      <c r="B77" s="171" t="s">
        <v>1086</v>
      </c>
      <c r="C77" s="172" t="s">
        <v>1087</v>
      </c>
      <c r="D77" s="173" t="s">
        <v>953</v>
      </c>
      <c r="E77" s="174">
        <v>1</v>
      </c>
      <c r="F77" s="175"/>
      <c r="G77" s="176">
        <f t="shared" si="21"/>
        <v>0</v>
      </c>
      <c r="H77" s="163">
        <v>0</v>
      </c>
      <c r="I77" s="164">
        <f t="shared" si="22"/>
        <v>0</v>
      </c>
      <c r="J77" s="163">
        <v>317</v>
      </c>
      <c r="K77" s="164">
        <f t="shared" si="23"/>
        <v>317</v>
      </c>
      <c r="L77" s="164">
        <v>21</v>
      </c>
      <c r="M77" s="164">
        <f t="shared" si="24"/>
        <v>0</v>
      </c>
      <c r="N77" s="165">
        <v>0</v>
      </c>
      <c r="O77" s="165">
        <f t="shared" si="25"/>
        <v>0</v>
      </c>
      <c r="P77" s="165">
        <v>0</v>
      </c>
      <c r="Q77" s="165">
        <f t="shared" si="26"/>
        <v>0</v>
      </c>
      <c r="R77" s="164"/>
      <c r="S77" s="164" t="s">
        <v>209</v>
      </c>
      <c r="T77" s="164" t="s">
        <v>197</v>
      </c>
      <c r="U77" s="164">
        <v>0</v>
      </c>
      <c r="V77" s="164">
        <f t="shared" si="27"/>
        <v>0</v>
      </c>
      <c r="W77" s="164"/>
      <c r="X77" s="164" t="s">
        <v>218</v>
      </c>
      <c r="Y77" s="164" t="s">
        <v>199</v>
      </c>
      <c r="Z77" s="166"/>
      <c r="AA77" s="166"/>
      <c r="AB77" s="166"/>
      <c r="AC77" s="166"/>
      <c r="AD77" s="166"/>
      <c r="AE77" s="166"/>
      <c r="AF77" s="166"/>
      <c r="AG77" s="166" t="s">
        <v>302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12.75" outlineLevel="1">
      <c r="A78" s="170">
        <v>67</v>
      </c>
      <c r="B78" s="171" t="s">
        <v>1088</v>
      </c>
      <c r="C78" s="172" t="s">
        <v>1089</v>
      </c>
      <c r="D78" s="173" t="s">
        <v>953</v>
      </c>
      <c r="E78" s="174">
        <v>3</v>
      </c>
      <c r="F78" s="175"/>
      <c r="G78" s="176">
        <f t="shared" si="21"/>
        <v>0</v>
      </c>
      <c r="H78" s="163">
        <v>0</v>
      </c>
      <c r="I78" s="164">
        <f t="shared" si="22"/>
        <v>0</v>
      </c>
      <c r="J78" s="163">
        <v>247</v>
      </c>
      <c r="K78" s="164">
        <f t="shared" si="23"/>
        <v>741</v>
      </c>
      <c r="L78" s="164">
        <v>21</v>
      </c>
      <c r="M78" s="164">
        <f t="shared" si="24"/>
        <v>0</v>
      </c>
      <c r="N78" s="165">
        <v>0</v>
      </c>
      <c r="O78" s="165">
        <f t="shared" si="25"/>
        <v>0</v>
      </c>
      <c r="P78" s="165">
        <v>0</v>
      </c>
      <c r="Q78" s="165">
        <f t="shared" si="26"/>
        <v>0</v>
      </c>
      <c r="R78" s="164"/>
      <c r="S78" s="164" t="s">
        <v>209</v>
      </c>
      <c r="T78" s="164" t="s">
        <v>197</v>
      </c>
      <c r="U78" s="164">
        <v>0</v>
      </c>
      <c r="V78" s="164">
        <f t="shared" si="27"/>
        <v>0</v>
      </c>
      <c r="W78" s="164"/>
      <c r="X78" s="164" t="s">
        <v>218</v>
      </c>
      <c r="Y78" s="164" t="s">
        <v>199</v>
      </c>
      <c r="Z78" s="166"/>
      <c r="AA78" s="166"/>
      <c r="AB78" s="166"/>
      <c r="AC78" s="166"/>
      <c r="AD78" s="166"/>
      <c r="AE78" s="166"/>
      <c r="AF78" s="166"/>
      <c r="AG78" s="166" t="s">
        <v>302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75" outlineLevel="1">
      <c r="A79" s="170">
        <v>68</v>
      </c>
      <c r="B79" s="171" t="s">
        <v>1090</v>
      </c>
      <c r="C79" s="172" t="s">
        <v>1091</v>
      </c>
      <c r="D79" s="173" t="s">
        <v>953</v>
      </c>
      <c r="E79" s="174">
        <v>4</v>
      </c>
      <c r="F79" s="175"/>
      <c r="G79" s="176">
        <f t="shared" si="21"/>
        <v>0</v>
      </c>
      <c r="H79" s="163">
        <v>0</v>
      </c>
      <c r="I79" s="164">
        <f t="shared" si="22"/>
        <v>0</v>
      </c>
      <c r="J79" s="163">
        <v>229</v>
      </c>
      <c r="K79" s="164">
        <f t="shared" si="23"/>
        <v>916</v>
      </c>
      <c r="L79" s="164">
        <v>21</v>
      </c>
      <c r="M79" s="164">
        <f t="shared" si="24"/>
        <v>0</v>
      </c>
      <c r="N79" s="165">
        <v>0</v>
      </c>
      <c r="O79" s="165">
        <f t="shared" si="25"/>
        <v>0</v>
      </c>
      <c r="P79" s="165">
        <v>0</v>
      </c>
      <c r="Q79" s="165">
        <f t="shared" si="26"/>
        <v>0</v>
      </c>
      <c r="R79" s="164"/>
      <c r="S79" s="164" t="s">
        <v>209</v>
      </c>
      <c r="T79" s="164" t="s">
        <v>197</v>
      </c>
      <c r="U79" s="164">
        <v>0</v>
      </c>
      <c r="V79" s="164">
        <f t="shared" si="27"/>
        <v>0</v>
      </c>
      <c r="W79" s="164"/>
      <c r="X79" s="164" t="s">
        <v>218</v>
      </c>
      <c r="Y79" s="164" t="s">
        <v>199</v>
      </c>
      <c r="Z79" s="166"/>
      <c r="AA79" s="166"/>
      <c r="AB79" s="166"/>
      <c r="AC79" s="166"/>
      <c r="AD79" s="166"/>
      <c r="AE79" s="166"/>
      <c r="AF79" s="166"/>
      <c r="AG79" s="166" t="s">
        <v>302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12.75" outlineLevel="1">
      <c r="A80" s="170">
        <v>69</v>
      </c>
      <c r="B80" s="171" t="s">
        <v>1092</v>
      </c>
      <c r="C80" s="172" t="s">
        <v>1093</v>
      </c>
      <c r="D80" s="173" t="s">
        <v>953</v>
      </c>
      <c r="E80" s="174">
        <v>2</v>
      </c>
      <c r="F80" s="175"/>
      <c r="G80" s="176">
        <f t="shared" si="21"/>
        <v>0</v>
      </c>
      <c r="H80" s="163">
        <v>0</v>
      </c>
      <c r="I80" s="164">
        <f t="shared" si="22"/>
        <v>0</v>
      </c>
      <c r="J80" s="163">
        <v>1441</v>
      </c>
      <c r="K80" s="164">
        <f t="shared" si="23"/>
        <v>2882</v>
      </c>
      <c r="L80" s="164">
        <v>21</v>
      </c>
      <c r="M80" s="164">
        <f t="shared" si="24"/>
        <v>0</v>
      </c>
      <c r="N80" s="165">
        <v>0</v>
      </c>
      <c r="O80" s="165">
        <f t="shared" si="25"/>
        <v>0</v>
      </c>
      <c r="P80" s="165">
        <v>0</v>
      </c>
      <c r="Q80" s="165">
        <f t="shared" si="26"/>
        <v>0</v>
      </c>
      <c r="R80" s="164"/>
      <c r="S80" s="164" t="s">
        <v>209</v>
      </c>
      <c r="T80" s="164" t="s">
        <v>197</v>
      </c>
      <c r="U80" s="164">
        <v>0</v>
      </c>
      <c r="V80" s="164">
        <f t="shared" si="27"/>
        <v>0</v>
      </c>
      <c r="W80" s="164"/>
      <c r="X80" s="164" t="s">
        <v>218</v>
      </c>
      <c r="Y80" s="164" t="s">
        <v>199</v>
      </c>
      <c r="Z80" s="166"/>
      <c r="AA80" s="166"/>
      <c r="AB80" s="166"/>
      <c r="AC80" s="166"/>
      <c r="AD80" s="166"/>
      <c r="AE80" s="166"/>
      <c r="AF80" s="166"/>
      <c r="AG80" s="166" t="s">
        <v>302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12.75" outlineLevel="1">
      <c r="A81" s="170">
        <v>70</v>
      </c>
      <c r="B81" s="171" t="s">
        <v>1094</v>
      </c>
      <c r="C81" s="172" t="s">
        <v>1095</v>
      </c>
      <c r="D81" s="173" t="s">
        <v>953</v>
      </c>
      <c r="E81" s="174">
        <v>16</v>
      </c>
      <c r="F81" s="175"/>
      <c r="G81" s="176">
        <f t="shared" si="21"/>
        <v>0</v>
      </c>
      <c r="H81" s="163">
        <v>0</v>
      </c>
      <c r="I81" s="164">
        <f t="shared" si="22"/>
        <v>0</v>
      </c>
      <c r="J81" s="163">
        <v>1246</v>
      </c>
      <c r="K81" s="164">
        <f t="shared" si="23"/>
        <v>19936</v>
      </c>
      <c r="L81" s="164">
        <v>21</v>
      </c>
      <c r="M81" s="164">
        <f t="shared" si="24"/>
        <v>0</v>
      </c>
      <c r="N81" s="165">
        <v>0</v>
      </c>
      <c r="O81" s="165">
        <f t="shared" si="25"/>
        <v>0</v>
      </c>
      <c r="P81" s="165">
        <v>0</v>
      </c>
      <c r="Q81" s="165">
        <f t="shared" si="26"/>
        <v>0</v>
      </c>
      <c r="R81" s="164"/>
      <c r="S81" s="164" t="s">
        <v>209</v>
      </c>
      <c r="T81" s="164" t="s">
        <v>197</v>
      </c>
      <c r="U81" s="164">
        <v>0</v>
      </c>
      <c r="V81" s="164">
        <f t="shared" si="27"/>
        <v>0</v>
      </c>
      <c r="W81" s="164"/>
      <c r="X81" s="164" t="s">
        <v>218</v>
      </c>
      <c r="Y81" s="164" t="s">
        <v>199</v>
      </c>
      <c r="Z81" s="166"/>
      <c r="AA81" s="166"/>
      <c r="AB81" s="166"/>
      <c r="AC81" s="166"/>
      <c r="AD81" s="166"/>
      <c r="AE81" s="166"/>
      <c r="AF81" s="166"/>
      <c r="AG81" s="166" t="s">
        <v>302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70">
        <v>71</v>
      </c>
      <c r="B82" s="171" t="s">
        <v>1096</v>
      </c>
      <c r="C82" s="172" t="s">
        <v>1097</v>
      </c>
      <c r="D82" s="173" t="s">
        <v>953</v>
      </c>
      <c r="E82" s="174">
        <v>5</v>
      </c>
      <c r="F82" s="175"/>
      <c r="G82" s="176">
        <f t="shared" si="21"/>
        <v>0</v>
      </c>
      <c r="H82" s="163">
        <v>0</v>
      </c>
      <c r="I82" s="164">
        <f t="shared" si="22"/>
        <v>0</v>
      </c>
      <c r="J82" s="163">
        <v>1446</v>
      </c>
      <c r="K82" s="164">
        <f t="shared" si="23"/>
        <v>7230</v>
      </c>
      <c r="L82" s="164">
        <v>21</v>
      </c>
      <c r="M82" s="164">
        <f t="shared" si="24"/>
        <v>0</v>
      </c>
      <c r="N82" s="165">
        <v>0</v>
      </c>
      <c r="O82" s="165">
        <f t="shared" si="25"/>
        <v>0</v>
      </c>
      <c r="P82" s="165">
        <v>0</v>
      </c>
      <c r="Q82" s="165">
        <f t="shared" si="26"/>
        <v>0</v>
      </c>
      <c r="R82" s="164"/>
      <c r="S82" s="164" t="s">
        <v>209</v>
      </c>
      <c r="T82" s="164" t="s">
        <v>197</v>
      </c>
      <c r="U82" s="164">
        <v>0</v>
      </c>
      <c r="V82" s="164">
        <f t="shared" si="27"/>
        <v>0</v>
      </c>
      <c r="W82" s="164"/>
      <c r="X82" s="164" t="s">
        <v>218</v>
      </c>
      <c r="Y82" s="164" t="s">
        <v>199</v>
      </c>
      <c r="Z82" s="166"/>
      <c r="AA82" s="166"/>
      <c r="AB82" s="166"/>
      <c r="AC82" s="166"/>
      <c r="AD82" s="166"/>
      <c r="AE82" s="166"/>
      <c r="AF82" s="166"/>
      <c r="AG82" s="166" t="s">
        <v>302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1">
      <c r="A83" s="170">
        <v>72</v>
      </c>
      <c r="B83" s="171" t="s">
        <v>1098</v>
      </c>
      <c r="C83" s="172" t="s">
        <v>1099</v>
      </c>
      <c r="D83" s="173" t="s">
        <v>953</v>
      </c>
      <c r="E83" s="174">
        <v>2</v>
      </c>
      <c r="F83" s="175"/>
      <c r="G83" s="176">
        <f t="shared" si="21"/>
        <v>0</v>
      </c>
      <c r="H83" s="163">
        <v>0</v>
      </c>
      <c r="I83" s="164">
        <f t="shared" si="22"/>
        <v>0</v>
      </c>
      <c r="J83" s="163">
        <v>948</v>
      </c>
      <c r="K83" s="164">
        <f t="shared" si="23"/>
        <v>1896</v>
      </c>
      <c r="L83" s="164">
        <v>21</v>
      </c>
      <c r="M83" s="164">
        <f t="shared" si="24"/>
        <v>0</v>
      </c>
      <c r="N83" s="165">
        <v>0</v>
      </c>
      <c r="O83" s="165">
        <f t="shared" si="25"/>
        <v>0</v>
      </c>
      <c r="P83" s="165">
        <v>0</v>
      </c>
      <c r="Q83" s="165">
        <f t="shared" si="26"/>
        <v>0</v>
      </c>
      <c r="R83" s="164"/>
      <c r="S83" s="164" t="s">
        <v>209</v>
      </c>
      <c r="T83" s="164" t="s">
        <v>197</v>
      </c>
      <c r="U83" s="164">
        <v>0</v>
      </c>
      <c r="V83" s="164">
        <f t="shared" si="27"/>
        <v>0</v>
      </c>
      <c r="W83" s="164"/>
      <c r="X83" s="164" t="s">
        <v>218</v>
      </c>
      <c r="Y83" s="164" t="s">
        <v>199</v>
      </c>
      <c r="Z83" s="166"/>
      <c r="AA83" s="166"/>
      <c r="AB83" s="166"/>
      <c r="AC83" s="166"/>
      <c r="AD83" s="166"/>
      <c r="AE83" s="166"/>
      <c r="AF83" s="166"/>
      <c r="AG83" s="166" t="s">
        <v>302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70">
        <v>73</v>
      </c>
      <c r="B84" s="171" t="s">
        <v>1100</v>
      </c>
      <c r="C84" s="172" t="s">
        <v>1101</v>
      </c>
      <c r="D84" s="173" t="s">
        <v>953</v>
      </c>
      <c r="E84" s="174">
        <v>1</v>
      </c>
      <c r="F84" s="175"/>
      <c r="G84" s="176">
        <f t="shared" si="21"/>
        <v>0</v>
      </c>
      <c r="H84" s="163">
        <v>0</v>
      </c>
      <c r="I84" s="164">
        <f t="shared" si="22"/>
        <v>0</v>
      </c>
      <c r="J84" s="163">
        <v>960</v>
      </c>
      <c r="K84" s="164">
        <f t="shared" si="23"/>
        <v>960</v>
      </c>
      <c r="L84" s="164">
        <v>21</v>
      </c>
      <c r="M84" s="164">
        <f t="shared" si="24"/>
        <v>0</v>
      </c>
      <c r="N84" s="165">
        <v>0</v>
      </c>
      <c r="O84" s="165">
        <f t="shared" si="25"/>
        <v>0</v>
      </c>
      <c r="P84" s="165">
        <v>0</v>
      </c>
      <c r="Q84" s="165">
        <f t="shared" si="26"/>
        <v>0</v>
      </c>
      <c r="R84" s="164"/>
      <c r="S84" s="164" t="s">
        <v>209</v>
      </c>
      <c r="T84" s="164" t="s">
        <v>197</v>
      </c>
      <c r="U84" s="164">
        <v>0</v>
      </c>
      <c r="V84" s="164">
        <f t="shared" si="27"/>
        <v>0</v>
      </c>
      <c r="W84" s="164"/>
      <c r="X84" s="164" t="s">
        <v>218</v>
      </c>
      <c r="Y84" s="164" t="s">
        <v>199</v>
      </c>
      <c r="Z84" s="166"/>
      <c r="AA84" s="166"/>
      <c r="AB84" s="166"/>
      <c r="AC84" s="166"/>
      <c r="AD84" s="166"/>
      <c r="AE84" s="166"/>
      <c r="AF84" s="166"/>
      <c r="AG84" s="166" t="s">
        <v>302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70">
        <v>74</v>
      </c>
      <c r="B85" s="171" t="s">
        <v>1102</v>
      </c>
      <c r="C85" s="172" t="s">
        <v>1103</v>
      </c>
      <c r="D85" s="173" t="s">
        <v>953</v>
      </c>
      <c r="E85" s="174">
        <v>1</v>
      </c>
      <c r="F85" s="175"/>
      <c r="G85" s="176">
        <f t="shared" si="21"/>
        <v>0</v>
      </c>
      <c r="H85" s="163">
        <v>0</v>
      </c>
      <c r="I85" s="164">
        <f t="shared" si="22"/>
        <v>0</v>
      </c>
      <c r="J85" s="163">
        <v>1086</v>
      </c>
      <c r="K85" s="164">
        <f t="shared" si="23"/>
        <v>1086</v>
      </c>
      <c r="L85" s="164">
        <v>21</v>
      </c>
      <c r="M85" s="164">
        <f t="shared" si="24"/>
        <v>0</v>
      </c>
      <c r="N85" s="165">
        <v>0</v>
      </c>
      <c r="O85" s="165">
        <f t="shared" si="25"/>
        <v>0</v>
      </c>
      <c r="P85" s="165">
        <v>0</v>
      </c>
      <c r="Q85" s="165">
        <f t="shared" si="26"/>
        <v>0</v>
      </c>
      <c r="R85" s="164"/>
      <c r="S85" s="164" t="s">
        <v>209</v>
      </c>
      <c r="T85" s="164" t="s">
        <v>197</v>
      </c>
      <c r="U85" s="164">
        <v>0</v>
      </c>
      <c r="V85" s="164">
        <f t="shared" si="27"/>
        <v>0</v>
      </c>
      <c r="W85" s="164"/>
      <c r="X85" s="164" t="s">
        <v>218</v>
      </c>
      <c r="Y85" s="164" t="s">
        <v>199</v>
      </c>
      <c r="Z85" s="166"/>
      <c r="AA85" s="166"/>
      <c r="AB85" s="166"/>
      <c r="AC85" s="166"/>
      <c r="AD85" s="166"/>
      <c r="AE85" s="166"/>
      <c r="AF85" s="166"/>
      <c r="AG85" s="166" t="s">
        <v>302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70">
        <v>75</v>
      </c>
      <c r="B86" s="171" t="s">
        <v>1104</v>
      </c>
      <c r="C86" s="172" t="s">
        <v>1105</v>
      </c>
      <c r="D86" s="173" t="s">
        <v>953</v>
      </c>
      <c r="E86" s="174">
        <v>1</v>
      </c>
      <c r="F86" s="175"/>
      <c r="G86" s="176">
        <f t="shared" si="21"/>
        <v>0</v>
      </c>
      <c r="H86" s="163">
        <v>0</v>
      </c>
      <c r="I86" s="164">
        <f t="shared" si="22"/>
        <v>0</v>
      </c>
      <c r="J86" s="163">
        <v>1236</v>
      </c>
      <c r="K86" s="164">
        <f t="shared" si="23"/>
        <v>1236</v>
      </c>
      <c r="L86" s="164">
        <v>21</v>
      </c>
      <c r="M86" s="164">
        <f t="shared" si="24"/>
        <v>0</v>
      </c>
      <c r="N86" s="165">
        <v>0</v>
      </c>
      <c r="O86" s="165">
        <f t="shared" si="25"/>
        <v>0</v>
      </c>
      <c r="P86" s="165">
        <v>0</v>
      </c>
      <c r="Q86" s="165">
        <f t="shared" si="26"/>
        <v>0</v>
      </c>
      <c r="R86" s="164"/>
      <c r="S86" s="164" t="s">
        <v>209</v>
      </c>
      <c r="T86" s="164" t="s">
        <v>197</v>
      </c>
      <c r="U86" s="164">
        <v>0</v>
      </c>
      <c r="V86" s="164">
        <f t="shared" si="27"/>
        <v>0</v>
      </c>
      <c r="W86" s="164"/>
      <c r="X86" s="164" t="s">
        <v>218</v>
      </c>
      <c r="Y86" s="164" t="s">
        <v>199</v>
      </c>
      <c r="Z86" s="166"/>
      <c r="AA86" s="166"/>
      <c r="AB86" s="166"/>
      <c r="AC86" s="166"/>
      <c r="AD86" s="166"/>
      <c r="AE86" s="166"/>
      <c r="AF86" s="166"/>
      <c r="AG86" s="166" t="s">
        <v>302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1">
      <c r="A87" s="170">
        <v>76</v>
      </c>
      <c r="B87" s="171" t="s">
        <v>1106</v>
      </c>
      <c r="C87" s="172" t="s">
        <v>1107</v>
      </c>
      <c r="D87" s="173" t="s">
        <v>953</v>
      </c>
      <c r="E87" s="174">
        <v>3</v>
      </c>
      <c r="F87" s="175"/>
      <c r="G87" s="176">
        <f t="shared" si="21"/>
        <v>0</v>
      </c>
      <c r="H87" s="163">
        <v>0</v>
      </c>
      <c r="I87" s="164">
        <f t="shared" si="22"/>
        <v>0</v>
      </c>
      <c r="J87" s="163">
        <v>1528</v>
      </c>
      <c r="K87" s="164">
        <f t="shared" si="23"/>
        <v>4584</v>
      </c>
      <c r="L87" s="164">
        <v>21</v>
      </c>
      <c r="M87" s="164">
        <f t="shared" si="24"/>
        <v>0</v>
      </c>
      <c r="N87" s="165">
        <v>0</v>
      </c>
      <c r="O87" s="165">
        <f t="shared" si="25"/>
        <v>0</v>
      </c>
      <c r="P87" s="165">
        <v>0</v>
      </c>
      <c r="Q87" s="165">
        <f t="shared" si="26"/>
        <v>0</v>
      </c>
      <c r="R87" s="164"/>
      <c r="S87" s="164" t="s">
        <v>209</v>
      </c>
      <c r="T87" s="164" t="s">
        <v>197</v>
      </c>
      <c r="U87" s="164">
        <v>0</v>
      </c>
      <c r="V87" s="164">
        <f t="shared" si="27"/>
        <v>0</v>
      </c>
      <c r="W87" s="164"/>
      <c r="X87" s="164" t="s">
        <v>218</v>
      </c>
      <c r="Y87" s="164" t="s">
        <v>199</v>
      </c>
      <c r="Z87" s="166"/>
      <c r="AA87" s="166"/>
      <c r="AB87" s="166"/>
      <c r="AC87" s="166"/>
      <c r="AD87" s="166"/>
      <c r="AE87" s="166"/>
      <c r="AF87" s="166"/>
      <c r="AG87" s="166" t="s">
        <v>302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70">
        <v>77</v>
      </c>
      <c r="B88" s="171" t="s">
        <v>1108</v>
      </c>
      <c r="C88" s="172" t="s">
        <v>1109</v>
      </c>
      <c r="D88" s="173" t="s">
        <v>953</v>
      </c>
      <c r="E88" s="174">
        <v>1</v>
      </c>
      <c r="F88" s="175"/>
      <c r="G88" s="176">
        <f t="shared" si="21"/>
        <v>0</v>
      </c>
      <c r="H88" s="163">
        <v>0</v>
      </c>
      <c r="I88" s="164">
        <f t="shared" si="22"/>
        <v>0</v>
      </c>
      <c r="J88" s="163">
        <v>2463</v>
      </c>
      <c r="K88" s="164">
        <f t="shared" si="23"/>
        <v>2463</v>
      </c>
      <c r="L88" s="164">
        <v>21</v>
      </c>
      <c r="M88" s="164">
        <f t="shared" si="24"/>
        <v>0</v>
      </c>
      <c r="N88" s="165">
        <v>0</v>
      </c>
      <c r="O88" s="165">
        <f t="shared" si="25"/>
        <v>0</v>
      </c>
      <c r="P88" s="165">
        <v>0</v>
      </c>
      <c r="Q88" s="165">
        <f t="shared" si="26"/>
        <v>0</v>
      </c>
      <c r="R88" s="164"/>
      <c r="S88" s="164" t="s">
        <v>209</v>
      </c>
      <c r="T88" s="164" t="s">
        <v>197</v>
      </c>
      <c r="U88" s="164">
        <v>0</v>
      </c>
      <c r="V88" s="164">
        <f t="shared" si="27"/>
        <v>0</v>
      </c>
      <c r="W88" s="164"/>
      <c r="X88" s="164" t="s">
        <v>218</v>
      </c>
      <c r="Y88" s="164" t="s">
        <v>199</v>
      </c>
      <c r="Z88" s="166"/>
      <c r="AA88" s="166"/>
      <c r="AB88" s="166"/>
      <c r="AC88" s="166"/>
      <c r="AD88" s="166"/>
      <c r="AE88" s="166"/>
      <c r="AF88" s="166"/>
      <c r="AG88" s="166" t="s">
        <v>302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outlineLevel="1">
      <c r="A89" s="170">
        <v>78</v>
      </c>
      <c r="B89" s="171" t="s">
        <v>1110</v>
      </c>
      <c r="C89" s="172" t="s">
        <v>1111</v>
      </c>
      <c r="D89" s="173" t="s">
        <v>953</v>
      </c>
      <c r="E89" s="174">
        <v>3</v>
      </c>
      <c r="F89" s="175"/>
      <c r="G89" s="176">
        <f t="shared" si="21"/>
        <v>0</v>
      </c>
      <c r="H89" s="163">
        <v>0</v>
      </c>
      <c r="I89" s="164">
        <f t="shared" si="22"/>
        <v>0</v>
      </c>
      <c r="J89" s="163">
        <v>3014</v>
      </c>
      <c r="K89" s="164">
        <f t="shared" si="23"/>
        <v>9042</v>
      </c>
      <c r="L89" s="164">
        <v>21</v>
      </c>
      <c r="M89" s="164">
        <f t="shared" si="24"/>
        <v>0</v>
      </c>
      <c r="N89" s="165">
        <v>0</v>
      </c>
      <c r="O89" s="165">
        <f t="shared" si="25"/>
        <v>0</v>
      </c>
      <c r="P89" s="165">
        <v>0</v>
      </c>
      <c r="Q89" s="165">
        <f t="shared" si="26"/>
        <v>0</v>
      </c>
      <c r="R89" s="164"/>
      <c r="S89" s="164" t="s">
        <v>209</v>
      </c>
      <c r="T89" s="164" t="s">
        <v>197</v>
      </c>
      <c r="U89" s="164">
        <v>0</v>
      </c>
      <c r="V89" s="164">
        <f t="shared" si="27"/>
        <v>0</v>
      </c>
      <c r="W89" s="164"/>
      <c r="X89" s="164" t="s">
        <v>218</v>
      </c>
      <c r="Y89" s="164" t="s">
        <v>199</v>
      </c>
      <c r="Z89" s="166"/>
      <c r="AA89" s="166"/>
      <c r="AB89" s="166"/>
      <c r="AC89" s="166"/>
      <c r="AD89" s="166"/>
      <c r="AE89" s="166"/>
      <c r="AF89" s="166"/>
      <c r="AG89" s="166" t="s">
        <v>302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70">
        <v>79</v>
      </c>
      <c r="B90" s="171" t="s">
        <v>1112</v>
      </c>
      <c r="C90" s="172" t="s">
        <v>1061</v>
      </c>
      <c r="D90" s="173" t="s">
        <v>844</v>
      </c>
      <c r="E90" s="174">
        <v>2</v>
      </c>
      <c r="F90" s="175"/>
      <c r="G90" s="176">
        <f t="shared" si="21"/>
        <v>0</v>
      </c>
      <c r="H90" s="163">
        <v>0</v>
      </c>
      <c r="I90" s="164">
        <f t="shared" si="22"/>
        <v>0</v>
      </c>
      <c r="J90" s="163">
        <v>500</v>
      </c>
      <c r="K90" s="164">
        <f t="shared" si="23"/>
        <v>1000</v>
      </c>
      <c r="L90" s="164">
        <v>21</v>
      </c>
      <c r="M90" s="164">
        <f t="shared" si="24"/>
        <v>0</v>
      </c>
      <c r="N90" s="165">
        <v>0</v>
      </c>
      <c r="O90" s="165">
        <f t="shared" si="25"/>
        <v>0</v>
      </c>
      <c r="P90" s="165">
        <v>0</v>
      </c>
      <c r="Q90" s="165">
        <f t="shared" si="26"/>
        <v>0</v>
      </c>
      <c r="R90" s="164"/>
      <c r="S90" s="164" t="s">
        <v>209</v>
      </c>
      <c r="T90" s="164" t="s">
        <v>197</v>
      </c>
      <c r="U90" s="164">
        <v>0</v>
      </c>
      <c r="V90" s="164">
        <f t="shared" si="27"/>
        <v>0</v>
      </c>
      <c r="W90" s="164"/>
      <c r="X90" s="164" t="s">
        <v>218</v>
      </c>
      <c r="Y90" s="164" t="s">
        <v>199</v>
      </c>
      <c r="Z90" s="166"/>
      <c r="AA90" s="166"/>
      <c r="AB90" s="166"/>
      <c r="AC90" s="166"/>
      <c r="AD90" s="166"/>
      <c r="AE90" s="166"/>
      <c r="AF90" s="166"/>
      <c r="AG90" s="166" t="s">
        <v>302</v>
      </c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1">
      <c r="A91" s="170">
        <v>80</v>
      </c>
      <c r="B91" s="171" t="s">
        <v>1113</v>
      </c>
      <c r="C91" s="172" t="s">
        <v>1063</v>
      </c>
      <c r="D91" s="173" t="s">
        <v>1033</v>
      </c>
      <c r="E91" s="174">
        <v>1</v>
      </c>
      <c r="F91" s="175"/>
      <c r="G91" s="176">
        <f t="shared" si="21"/>
        <v>0</v>
      </c>
      <c r="H91" s="163">
        <v>0</v>
      </c>
      <c r="I91" s="164">
        <f t="shared" si="22"/>
        <v>0</v>
      </c>
      <c r="J91" s="163">
        <v>3166</v>
      </c>
      <c r="K91" s="164">
        <f t="shared" si="23"/>
        <v>3166</v>
      </c>
      <c r="L91" s="164">
        <v>21</v>
      </c>
      <c r="M91" s="164">
        <f t="shared" si="24"/>
        <v>0</v>
      </c>
      <c r="N91" s="165">
        <v>0</v>
      </c>
      <c r="O91" s="165">
        <f t="shared" si="25"/>
        <v>0</v>
      </c>
      <c r="P91" s="165">
        <v>0</v>
      </c>
      <c r="Q91" s="165">
        <f t="shared" si="26"/>
        <v>0</v>
      </c>
      <c r="R91" s="164"/>
      <c r="S91" s="164" t="s">
        <v>209</v>
      </c>
      <c r="T91" s="164" t="s">
        <v>197</v>
      </c>
      <c r="U91" s="164">
        <v>0</v>
      </c>
      <c r="V91" s="164">
        <f t="shared" si="27"/>
        <v>0</v>
      </c>
      <c r="W91" s="164"/>
      <c r="X91" s="164" t="s">
        <v>218</v>
      </c>
      <c r="Y91" s="164" t="s">
        <v>199</v>
      </c>
      <c r="Z91" s="166"/>
      <c r="AA91" s="166"/>
      <c r="AB91" s="166"/>
      <c r="AC91" s="166"/>
      <c r="AD91" s="166"/>
      <c r="AE91" s="166"/>
      <c r="AF91" s="166"/>
      <c r="AG91" s="166" t="s">
        <v>302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1">
      <c r="A92" s="170">
        <v>81</v>
      </c>
      <c r="B92" s="171" t="s">
        <v>1114</v>
      </c>
      <c r="C92" s="172" t="s">
        <v>1065</v>
      </c>
      <c r="D92" s="173" t="s">
        <v>1033</v>
      </c>
      <c r="E92" s="174">
        <v>1</v>
      </c>
      <c r="F92" s="175"/>
      <c r="G92" s="176">
        <f t="shared" si="21"/>
        <v>0</v>
      </c>
      <c r="H92" s="163">
        <v>0</v>
      </c>
      <c r="I92" s="164">
        <f t="shared" si="22"/>
        <v>0</v>
      </c>
      <c r="J92" s="163">
        <v>2111</v>
      </c>
      <c r="K92" s="164">
        <f t="shared" si="23"/>
        <v>2111</v>
      </c>
      <c r="L92" s="164">
        <v>21</v>
      </c>
      <c r="M92" s="164">
        <f t="shared" si="24"/>
        <v>0</v>
      </c>
      <c r="N92" s="165">
        <v>0</v>
      </c>
      <c r="O92" s="165">
        <f t="shared" si="25"/>
        <v>0</v>
      </c>
      <c r="P92" s="165">
        <v>0</v>
      </c>
      <c r="Q92" s="165">
        <f t="shared" si="26"/>
        <v>0</v>
      </c>
      <c r="R92" s="164"/>
      <c r="S92" s="164" t="s">
        <v>209</v>
      </c>
      <c r="T92" s="164" t="s">
        <v>197</v>
      </c>
      <c r="U92" s="164">
        <v>0</v>
      </c>
      <c r="V92" s="164">
        <f t="shared" si="27"/>
        <v>0</v>
      </c>
      <c r="W92" s="164"/>
      <c r="X92" s="164" t="s">
        <v>218</v>
      </c>
      <c r="Y92" s="164" t="s">
        <v>199</v>
      </c>
      <c r="Z92" s="166"/>
      <c r="AA92" s="166"/>
      <c r="AB92" s="166"/>
      <c r="AC92" s="166"/>
      <c r="AD92" s="166"/>
      <c r="AE92" s="166"/>
      <c r="AF92" s="166"/>
      <c r="AG92" s="166" t="s">
        <v>302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75" outlineLevel="1">
      <c r="A93" s="170">
        <v>82</v>
      </c>
      <c r="B93" s="171" t="s">
        <v>1115</v>
      </c>
      <c r="C93" s="172" t="s">
        <v>1067</v>
      </c>
      <c r="D93" s="173" t="s">
        <v>1033</v>
      </c>
      <c r="E93" s="174">
        <v>1</v>
      </c>
      <c r="F93" s="175"/>
      <c r="G93" s="176">
        <f t="shared" si="21"/>
        <v>0</v>
      </c>
      <c r="H93" s="163">
        <v>0</v>
      </c>
      <c r="I93" s="164">
        <f t="shared" si="22"/>
        <v>0</v>
      </c>
      <c r="J93" s="163">
        <v>3166</v>
      </c>
      <c r="K93" s="164">
        <f t="shared" si="23"/>
        <v>3166</v>
      </c>
      <c r="L93" s="164">
        <v>21</v>
      </c>
      <c r="M93" s="164">
        <f t="shared" si="24"/>
        <v>0</v>
      </c>
      <c r="N93" s="165">
        <v>0</v>
      </c>
      <c r="O93" s="165">
        <f t="shared" si="25"/>
        <v>0</v>
      </c>
      <c r="P93" s="165">
        <v>0</v>
      </c>
      <c r="Q93" s="165">
        <f t="shared" si="26"/>
        <v>0</v>
      </c>
      <c r="R93" s="164"/>
      <c r="S93" s="164" t="s">
        <v>209</v>
      </c>
      <c r="T93" s="164" t="s">
        <v>197</v>
      </c>
      <c r="U93" s="164">
        <v>0</v>
      </c>
      <c r="V93" s="164">
        <f t="shared" si="27"/>
        <v>0</v>
      </c>
      <c r="W93" s="164"/>
      <c r="X93" s="164" t="s">
        <v>218</v>
      </c>
      <c r="Y93" s="164" t="s">
        <v>199</v>
      </c>
      <c r="Z93" s="166"/>
      <c r="AA93" s="166"/>
      <c r="AB93" s="166"/>
      <c r="AC93" s="166"/>
      <c r="AD93" s="166"/>
      <c r="AE93" s="166"/>
      <c r="AF93" s="166"/>
      <c r="AG93" s="166" t="s">
        <v>302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33" ht="12.75">
      <c r="A94" s="147" t="s">
        <v>191</v>
      </c>
      <c r="B94" s="148" t="s">
        <v>152</v>
      </c>
      <c r="C94" s="149" t="s">
        <v>153</v>
      </c>
      <c r="D94" s="150"/>
      <c r="E94" s="151"/>
      <c r="F94" s="152"/>
      <c r="G94" s="153">
        <f>SUMIF(AG95:AG95,"&lt;&gt;NOR",G95:G95)</f>
        <v>0</v>
      </c>
      <c r="H94" s="154"/>
      <c r="I94" s="154">
        <f>SUM(I95:I95)</f>
        <v>0</v>
      </c>
      <c r="J94" s="154"/>
      <c r="K94" s="154">
        <f>SUM(K95:K95)</f>
        <v>31358</v>
      </c>
      <c r="L94" s="154"/>
      <c r="M94" s="154">
        <f>SUM(M95:M95)</f>
        <v>0</v>
      </c>
      <c r="N94" s="155"/>
      <c r="O94" s="155">
        <f>SUM(O95:O95)</f>
        <v>0</v>
      </c>
      <c r="P94" s="155"/>
      <c r="Q94" s="155">
        <f>SUM(Q95:Q95)</f>
        <v>0</v>
      </c>
      <c r="R94" s="154"/>
      <c r="S94" s="154"/>
      <c r="T94" s="154"/>
      <c r="U94" s="154"/>
      <c r="V94" s="154">
        <f>SUM(V95:V95)</f>
        <v>0</v>
      </c>
      <c r="W94" s="154"/>
      <c r="X94" s="154"/>
      <c r="Y94" s="154"/>
      <c r="AG94" s="1" t="s">
        <v>192</v>
      </c>
    </row>
    <row r="95" spans="1:60" ht="12.75" outlineLevel="1">
      <c r="A95" s="156">
        <v>83</v>
      </c>
      <c r="B95" s="157" t="s">
        <v>1116</v>
      </c>
      <c r="C95" s="158" t="s">
        <v>1117</v>
      </c>
      <c r="D95" s="159" t="s">
        <v>1033</v>
      </c>
      <c r="E95" s="160">
        <v>1</v>
      </c>
      <c r="F95" s="161"/>
      <c r="G95" s="162">
        <f>ROUND(E95*F95,2)</f>
        <v>0</v>
      </c>
      <c r="H95" s="163">
        <v>0</v>
      </c>
      <c r="I95" s="164">
        <f>ROUND(E95*H95,2)</f>
        <v>0</v>
      </c>
      <c r="J95" s="163">
        <v>31358</v>
      </c>
      <c r="K95" s="164">
        <f>ROUND(E95*J95,2)</f>
        <v>31358</v>
      </c>
      <c r="L95" s="164">
        <v>21</v>
      </c>
      <c r="M95" s="164">
        <f>G95*(1+L95/100)</f>
        <v>0</v>
      </c>
      <c r="N95" s="165">
        <v>0</v>
      </c>
      <c r="O95" s="165">
        <f>ROUND(E95*N95,2)</f>
        <v>0</v>
      </c>
      <c r="P95" s="165">
        <v>0</v>
      </c>
      <c r="Q95" s="165">
        <f>ROUND(E95*P95,2)</f>
        <v>0</v>
      </c>
      <c r="R95" s="164"/>
      <c r="S95" s="164" t="s">
        <v>209</v>
      </c>
      <c r="T95" s="164" t="s">
        <v>197</v>
      </c>
      <c r="U95" s="164">
        <v>0</v>
      </c>
      <c r="V95" s="164">
        <f>ROUND(E95*U95,2)</f>
        <v>0</v>
      </c>
      <c r="W95" s="164"/>
      <c r="X95" s="164" t="s">
        <v>218</v>
      </c>
      <c r="Y95" s="164" t="s">
        <v>199</v>
      </c>
      <c r="Z95" s="166"/>
      <c r="AA95" s="166"/>
      <c r="AB95" s="166"/>
      <c r="AC95" s="166"/>
      <c r="AD95" s="166"/>
      <c r="AE95" s="166"/>
      <c r="AF95" s="166"/>
      <c r="AG95" s="166" t="s">
        <v>342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33" ht="12.75">
      <c r="A96" s="130"/>
      <c r="B96" s="134"/>
      <c r="C96" s="177"/>
      <c r="D96" s="136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AE96" s="1">
        <v>15</v>
      </c>
      <c r="AF96" s="1">
        <v>21</v>
      </c>
      <c r="AG96" s="1" t="s">
        <v>177</v>
      </c>
    </row>
    <row r="97" spans="1:33" ht="12.75">
      <c r="A97" s="178"/>
      <c r="B97" s="179" t="s">
        <v>14</v>
      </c>
      <c r="C97" s="180"/>
      <c r="D97" s="181"/>
      <c r="E97" s="182"/>
      <c r="F97" s="182"/>
      <c r="G97" s="183">
        <f>G8+G67+G94</f>
        <v>0</v>
      </c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AE97" s="1">
        <f>SUMIF(L7:L95,AE96,G7:G95)</f>
        <v>0</v>
      </c>
      <c r="AF97" s="1">
        <f>SUMIF(L7:L95,AF96,G7:G95)</f>
        <v>0</v>
      </c>
      <c r="AG97" s="1" t="s">
        <v>211</v>
      </c>
    </row>
    <row r="98" spans="1:25" ht="12.75">
      <c r="A98" s="130"/>
      <c r="B98" s="134"/>
      <c r="C98" s="177"/>
      <c r="D98" s="136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</row>
    <row r="99" spans="1:25" ht="12.75">
      <c r="A99" s="130"/>
      <c r="B99" s="134"/>
      <c r="C99" s="177"/>
      <c r="D99" s="136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</row>
    <row r="100" spans="1:25" ht="12.75">
      <c r="A100" s="233" t="s">
        <v>212</v>
      </c>
      <c r="B100" s="233"/>
      <c r="C100" s="233"/>
      <c r="D100" s="136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</row>
    <row r="101" spans="1:33" ht="12.75">
      <c r="A101" s="234"/>
      <c r="B101" s="234"/>
      <c r="C101" s="234"/>
      <c r="D101" s="234"/>
      <c r="E101" s="234"/>
      <c r="F101" s="234"/>
      <c r="G101" s="234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AG101" s="1" t="s">
        <v>213</v>
      </c>
    </row>
    <row r="102" spans="1:25" ht="12.75">
      <c r="A102" s="234"/>
      <c r="B102" s="234"/>
      <c r="C102" s="234"/>
      <c r="D102" s="234"/>
      <c r="E102" s="234"/>
      <c r="F102" s="234"/>
      <c r="G102" s="234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</row>
    <row r="103" spans="1:25" ht="12.75">
      <c r="A103" s="234"/>
      <c r="B103" s="234"/>
      <c r="C103" s="234"/>
      <c r="D103" s="234"/>
      <c r="E103" s="234"/>
      <c r="F103" s="234"/>
      <c r="G103" s="234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</row>
    <row r="104" spans="1:25" ht="12.75">
      <c r="A104" s="234"/>
      <c r="B104" s="234"/>
      <c r="C104" s="234"/>
      <c r="D104" s="234"/>
      <c r="E104" s="234"/>
      <c r="F104" s="234"/>
      <c r="G104" s="234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</row>
    <row r="105" spans="1:25" ht="12.75">
      <c r="A105" s="234"/>
      <c r="B105" s="234"/>
      <c r="C105" s="234"/>
      <c r="D105" s="234"/>
      <c r="E105" s="234"/>
      <c r="F105" s="234"/>
      <c r="G105" s="234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</row>
    <row r="106" spans="1:25" ht="12.75">
      <c r="A106" s="130"/>
      <c r="B106" s="134"/>
      <c r="C106" s="177"/>
      <c r="D106" s="136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</row>
    <row r="107" spans="3:33" ht="12.75">
      <c r="C107" s="184"/>
      <c r="D107" s="84"/>
      <c r="AG107" s="1" t="s">
        <v>214</v>
      </c>
    </row>
    <row r="108" ht="12.75">
      <c r="D108" s="84"/>
    </row>
    <row r="109" ht="12.75">
      <c r="D109" s="84"/>
    </row>
    <row r="110" ht="12.75">
      <c r="D110" s="84"/>
    </row>
    <row r="111" ht="12.75">
      <c r="D111" s="84"/>
    </row>
    <row r="112" ht="12.75">
      <c r="D112" s="84"/>
    </row>
    <row r="113" ht="12.75">
      <c r="D113" s="84"/>
    </row>
    <row r="114" ht="12.75">
      <c r="D114" s="84"/>
    </row>
    <row r="115" ht="12.75">
      <c r="D115" s="84"/>
    </row>
    <row r="116" ht="12.75">
      <c r="D116" s="84"/>
    </row>
    <row r="117" ht="12.75">
      <c r="D117" s="84"/>
    </row>
    <row r="118" ht="12.75">
      <c r="D118" s="84"/>
    </row>
    <row r="119" ht="12.75">
      <c r="D119" s="84"/>
    </row>
    <row r="120" ht="12.75">
      <c r="D120" s="84"/>
    </row>
    <row r="121" ht="12.75">
      <c r="D121" s="84"/>
    </row>
    <row r="122" ht="12.75">
      <c r="D122" s="84"/>
    </row>
    <row r="123" ht="12.75">
      <c r="D123" s="84"/>
    </row>
    <row r="124" ht="12.75">
      <c r="D124" s="84"/>
    </row>
    <row r="125" ht="12.75">
      <c r="D125" s="84"/>
    </row>
    <row r="126" ht="12.75">
      <c r="D126" s="84"/>
    </row>
    <row r="127" ht="12.75">
      <c r="D127" s="84"/>
    </row>
    <row r="128" ht="12.75">
      <c r="D128" s="84"/>
    </row>
    <row r="129" ht="12.75">
      <c r="D129" s="84"/>
    </row>
    <row r="130" ht="12.75">
      <c r="D130" s="84"/>
    </row>
    <row r="131" ht="12.75">
      <c r="D131" s="84"/>
    </row>
    <row r="132" ht="12.75">
      <c r="D132" s="84"/>
    </row>
    <row r="133" ht="12.75">
      <c r="D133" s="84"/>
    </row>
    <row r="134" ht="12.75">
      <c r="D134" s="84"/>
    </row>
    <row r="135" ht="12.75">
      <c r="D135" s="84"/>
    </row>
    <row r="136" ht="12.75">
      <c r="D136" s="84"/>
    </row>
    <row r="137" ht="12.75">
      <c r="D137" s="84"/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  <row r="199" ht="12.75">
      <c r="D199" s="84"/>
    </row>
    <row r="200" ht="12.75">
      <c r="D200" s="84"/>
    </row>
    <row r="201" ht="12.75">
      <c r="D201" s="84"/>
    </row>
    <row r="202" ht="12.75">
      <c r="D202" s="84"/>
    </row>
    <row r="203" ht="12.75">
      <c r="D203" s="84"/>
    </row>
    <row r="204" ht="12.75">
      <c r="D204" s="84"/>
    </row>
    <row r="205" ht="12.75">
      <c r="D205" s="84"/>
    </row>
    <row r="206" ht="12.75">
      <c r="D206" s="84"/>
    </row>
    <row r="207" ht="12.75">
      <c r="D207" s="84"/>
    </row>
    <row r="208" ht="12.75">
      <c r="D208" s="84"/>
    </row>
    <row r="209" ht="12.75">
      <c r="D209" s="84"/>
    </row>
    <row r="210" ht="12.75">
      <c r="D210" s="84"/>
    </row>
    <row r="211" ht="12.75">
      <c r="D211" s="84"/>
    </row>
    <row r="212" ht="12.75">
      <c r="D212" s="84"/>
    </row>
    <row r="213" ht="12.75">
      <c r="D213" s="84"/>
    </row>
    <row r="214" ht="12.75">
      <c r="D214" s="84"/>
    </row>
    <row r="215" ht="12.75">
      <c r="D215" s="84"/>
    </row>
    <row r="216" ht="12.75">
      <c r="D216" s="84"/>
    </row>
    <row r="217" ht="12.75">
      <c r="D217" s="84"/>
    </row>
    <row r="218" ht="12.75">
      <c r="D218" s="84"/>
    </row>
    <row r="219" ht="12.75">
      <c r="D219" s="84"/>
    </row>
    <row r="220" ht="12.75">
      <c r="D220" s="84"/>
    </row>
    <row r="221" ht="12.75">
      <c r="D221" s="84"/>
    </row>
    <row r="222" ht="12.75">
      <c r="D222" s="84"/>
    </row>
    <row r="223" ht="12.75">
      <c r="D223" s="84"/>
    </row>
    <row r="224" ht="12.75">
      <c r="D224" s="84"/>
    </row>
    <row r="225" ht="12.75">
      <c r="D225" s="84"/>
    </row>
    <row r="226" ht="12.75">
      <c r="D226" s="84"/>
    </row>
    <row r="227" ht="12.75">
      <c r="D227" s="84"/>
    </row>
    <row r="228" ht="12.75">
      <c r="D228" s="84"/>
    </row>
    <row r="229" ht="12.75">
      <c r="D229" s="84"/>
    </row>
    <row r="230" ht="12.75">
      <c r="D230" s="84"/>
    </row>
    <row r="231" ht="12.75">
      <c r="D231" s="84"/>
    </row>
    <row r="232" ht="12.75">
      <c r="D232" s="84"/>
    </row>
    <row r="233" ht="12.75">
      <c r="D233" s="84"/>
    </row>
    <row r="234" ht="12.75">
      <c r="D234" s="84"/>
    </row>
    <row r="235" ht="12.75">
      <c r="D235" s="84"/>
    </row>
  </sheetData>
  <sheetProtection password="D9EC" sheet="1" objects="1" scenarios="1"/>
  <mergeCells count="6">
    <mergeCell ref="A101:G105"/>
    <mergeCell ref="A1:G1"/>
    <mergeCell ref="C2:G2"/>
    <mergeCell ref="C3:G3"/>
    <mergeCell ref="C4:G4"/>
    <mergeCell ref="A100:C100"/>
  </mergeCells>
  <printOptions/>
  <pageMargins left="0.5902777777777778" right="0.19652777777777777" top="0.7875" bottom="0.7875" header="0.5118055555555555" footer="0.3"/>
  <pageSetup horizontalDpi="300" verticalDpi="300" orientation="portrait" paperSize="9" r:id="rId3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Mičan</dc:creator>
  <cp:keywords/>
  <dc:description/>
  <cp:lastModifiedBy>Martina Doležalová</cp:lastModifiedBy>
  <cp:lastPrinted>2024-02-19T06:52:40Z</cp:lastPrinted>
  <dcterms:created xsi:type="dcterms:W3CDTF">2024-02-02T10:01:47Z</dcterms:created>
  <dcterms:modified xsi:type="dcterms:W3CDTF">2024-02-19T06:52:45Z</dcterms:modified>
  <cp:category/>
  <cp:version/>
  <cp:contentType/>
  <cp:contentStatus/>
</cp:coreProperties>
</file>