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520" windowHeight="12330" activeTab="4"/>
  </bookViews>
  <sheets>
    <sheet name="Pokyny pro vyplnění" sheetId="11" r:id="rId1"/>
    <sheet name="Stavba" sheetId="1" r:id="rId2"/>
    <sheet name="VzorPolozky" sheetId="10" state="hidden" r:id="rId3"/>
    <sheet name="1 20231226 Pol" sheetId="12" r:id="rId4"/>
    <sheet name="1 20231226A Pol" sheetId="13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20231226 Pol'!$A$1:$Y$65</definedName>
    <definedName name="_xlnm.Print_Area" localSheetId="4">'1 20231226A Pol'!$A$1:$Y$34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'1 20231226 Pol'!$1:$7</definedName>
    <definedName name="_xlnm.Print_Titles" localSheetId="4">'1 20231226A Pol'!$1:$7</definedName>
  </definedNames>
  <calcPr calcId="14562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Miroslav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Miroslav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<sst xmlns="http://schemas.openxmlformats.org/spreadsheetml/2006/main" count="572" uniqueCount="224">
  <si>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</si>
  <si>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</si>
  <si>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</si>
  <si>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</si>
  <si>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</si>
  <si>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</si>
  <si>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</si>
  <si>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</si>
  <si>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</si>
  <si>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</si>
  <si>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</si>
  <si>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</si>
  <si>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</si>
  <si>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</si>
  <si>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</si>
  <si>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</si>
  <si>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</si>
  <si>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</si>
  <si>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</si>
  <si>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</si>
  <si>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</si>
  <si>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</si>
  <si>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</si>
  <si>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</si>
  <si>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</si>
  <si>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</si>
  <si>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</si>
  <si>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</si>
  <si>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</si>
  <si>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</si>
  <si>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</si>
  <si>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</si>
  <si>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</si>
  <si>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</si>
  <si>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</si>
  <si>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</si>
  <si>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</si>
  <si>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</si>
  <si>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</si>
  <si>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</si>
  <si>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</si>
  <si>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</si>
  <si>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</si>
  <si>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20231022</t>
  </si>
  <si>
    <t>Stavby TDI</t>
  </si>
  <si>
    <t>Stavba</t>
  </si>
  <si>
    <t>1</t>
  </si>
  <si>
    <t>Stavby</t>
  </si>
  <si>
    <t>20231226</t>
  </si>
  <si>
    <t>Schodiště SNO S</t>
  </si>
  <si>
    <t>20231226A</t>
  </si>
  <si>
    <t>Schodiště SNO S - zábradlí</t>
  </si>
  <si>
    <t>Celkem za stavbu</t>
  </si>
  <si>
    <t>CZK</t>
  </si>
  <si>
    <t>#POPS</t>
  </si>
  <si>
    <t>#POPO</t>
  </si>
  <si>
    <t>#POPR</t>
  </si>
  <si>
    <t>Popis rozpočtu: 20231226 - Schodiště SNO S</t>
  </si>
  <si>
    <t>Popis rozpočtu: 20231226A - Schodiště SNO S - zábradlí</t>
  </si>
  <si>
    <t>Rekapitulace dílů</t>
  </si>
  <si>
    <t>Typ dílu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</si>
  <si>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</si>
  <si>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</si>
  <si>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</si>
  <si>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</si>
  <si>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</si>
  <si>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</si>
  <si>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</si>
  <si>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</si>
  <si>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97</t>
  </si>
  <si>
    <t>Prorážení otvorů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</si>
  <si>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</si>
  <si>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</si>
  <si>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</si>
  <si>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</si>
  <si>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</si>
  <si>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</si>
  <si>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</si>
  <si>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</si>
  <si>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</si>
  <si>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</si>
  <si>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</si>
  <si>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</si>
  <si>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M25</t>
  </si>
  <si>
    <t>Povrchové úpravy strojů a zařízení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</si>
  <si>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</si>
  <si>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</si>
  <si>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</si>
  <si>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</si>
  <si>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</si>
  <si>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</si>
  <si>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</si>
  <si>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</si>
  <si>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</si>
  <si>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</si>
  <si>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</si>
  <si>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</si>
  <si>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</si>
  <si>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</si>
  <si>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</si>
  <si>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</si>
  <si>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</si>
  <si>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</si>
  <si>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</si>
  <si>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</si>
  <si>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</si>
  <si>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</si>
  <si>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</si>
  <si>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</si>
  <si>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</si>
  <si>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</si>
  <si>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</si>
  <si>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</si>
  <si>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</si>
  <si>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</si>
  <si>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622311521RU1</t>
  </si>
  <si>
    <t>Zateplovací systém Baumit, sokl, XPS tl. 80 mm s mozaikovou omítkou 5,5 kg/m2</t>
  </si>
  <si>
    <t>m2</t>
  </si>
  <si>
    <t>RTS 24/ I</t>
  </si>
  <si>
    <t>Práce</t>
  </si>
  <si>
    <t>Běžná</t>
  </si>
  <si>
    <t>POL1_1</t>
  </si>
  <si>
    <t>622451145R00</t>
  </si>
  <si>
    <t>Omítka vnější stěn, MC, ocelí hlazená, slož. 1 - 2</t>
  </si>
  <si>
    <t>622904112R00</t>
  </si>
  <si>
    <t>Očištění fasád tlakovou vodou složitost 1 - 2</t>
  </si>
  <si>
    <t>622904121R00</t>
  </si>
  <si>
    <t>Ruční čištění ocelovým kartáčem</t>
  </si>
  <si>
    <t>632477125R00</t>
  </si>
  <si>
    <t>Reprofil.polymercement.maltou,tl.do20 mm+penetrace</t>
  </si>
  <si>
    <t>632479126R00</t>
  </si>
  <si>
    <t>Reprofi.potěr BASF, PCI Pericem EBF Spec.tl.do30mm</t>
  </si>
  <si>
    <t>632479511R00</t>
  </si>
  <si>
    <t>Ochranný nátěr betonářské oceli PCI Nanocrete AP</t>
  </si>
  <si>
    <t>632479521R00</t>
  </si>
  <si>
    <t>Spojovací můstek - nástřik PCI Nanocrete AP</t>
  </si>
  <si>
    <t>RTS 21/ II</t>
  </si>
  <si>
    <t>941955004R00</t>
  </si>
  <si>
    <t>Lešení lehké pomocné, výška podlahy do 3,5 m</t>
  </si>
  <si>
    <t>952901411R00</t>
  </si>
  <si>
    <t>Vyčištění ostatních objektů</t>
  </si>
  <si>
    <t>978015291R00</t>
  </si>
  <si>
    <t>Otlučení omítek vnějších MVC v složit.1-4 do 100 %</t>
  </si>
  <si>
    <t>999281105R00</t>
  </si>
  <si>
    <t>Přesun hmot pro opravy a údržbu do výšky 6 m</t>
  </si>
  <si>
    <t>t</t>
  </si>
  <si>
    <t>711212111RT1</t>
  </si>
  <si>
    <t>Penetrace podkladu nátěrem nátěr PCI Gisogrund PGM</t>
  </si>
  <si>
    <t>POL1_7</t>
  </si>
  <si>
    <t>včetně dodávky penetrace</t>
  </si>
  <si>
    <t>POP</t>
  </si>
  <si>
    <t>711212003RT2</t>
  </si>
  <si>
    <t>Stěrka protiradonová a hydroizolační, hmotou Combiflex C2, zdivo, proti tlakové vodě</t>
  </si>
  <si>
    <t>RTS 22/ II</t>
  </si>
  <si>
    <t>998711201R00</t>
  </si>
  <si>
    <t>Přesun hmot pro izolace proti vodě, výšky do 6 m</t>
  </si>
  <si>
    <t>POL1_1002</t>
  </si>
  <si>
    <t>764530440RT2</t>
  </si>
  <si>
    <t>Oplechování zdí z Ti Zn plechu, rš 500 mm nalepení Enkolitem</t>
  </si>
  <si>
    <t>m</t>
  </si>
  <si>
    <t>764430840R00</t>
  </si>
  <si>
    <t>Demontáž oplechování zdí,rš od 330 do 500 mm</t>
  </si>
  <si>
    <t>998764201R00</t>
  </si>
  <si>
    <t>Přesun hmot pro klempířské konstr., výšky do 6 m</t>
  </si>
  <si>
    <t>771575118R00</t>
  </si>
  <si>
    <t>Montáž podlah keram.,hladké, tmel, 60x60 cm</t>
  </si>
  <si>
    <t>771579791R00</t>
  </si>
  <si>
    <t>Příplatek za plochu podlah keram. do 5 m2 jednotl.</t>
  </si>
  <si>
    <t>771579792R00</t>
  </si>
  <si>
    <t>Příplatek za podlahy keram.v omezeném prostoru</t>
  </si>
  <si>
    <t>POL1_0</t>
  </si>
  <si>
    <t>771579795R00</t>
  </si>
  <si>
    <t>Příplatek za spárování vodotěsnou hmotou - plošně</t>
  </si>
  <si>
    <t>RTS 19/ II</t>
  </si>
  <si>
    <t>998771201R00</t>
  </si>
  <si>
    <t>Přesun hmot pro podlahy z dlaždic, výšky do 6 m</t>
  </si>
  <si>
    <t>771590150R00</t>
  </si>
  <si>
    <t>Penetrování nášlap ploch podlahy</t>
  </si>
  <si>
    <t>Vlastní</t>
  </si>
  <si>
    <t>Indiv</t>
  </si>
  <si>
    <t>597642070</t>
  </si>
  <si>
    <t>Dlažba Taurus Granit matná 600x600x9 mm</t>
  </si>
  <si>
    <t>SPCM</t>
  </si>
  <si>
    <t>Specifikace</t>
  </si>
  <si>
    <t>POL3_1</t>
  </si>
  <si>
    <t>979087112R00</t>
  </si>
  <si>
    <t>Nakládání suti na dopravní prostředky - mosty</t>
  </si>
  <si>
    <t>.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</si>
  <si>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</si>
  <si>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</si>
  <si>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</si>
  <si>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</si>
  <si>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</si>
  <si>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</si>
  <si>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</si>
  <si>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</si>
  <si>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</si>
  <si>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</si>
  <si>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</si>
  <si>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</si>
  <si>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250040301R00</t>
  </si>
  <si>
    <t>Tryskání pískem křemičitým, tř. I, v. do 1,9 m</t>
  </si>
  <si>
    <t>RTS 14/ I</t>
  </si>
  <si>
    <t>POL1_9</t>
  </si>
  <si>
    <t>SUM</t>
  </si>
  <si>
    <t>Poznámky uchazeče k zadání</t>
  </si>
  <si>
    <t>POPUZIV</t>
  </si>
  <si>
    <t>END</t>
  </si>
  <si>
    <t>998767201R00</t>
  </si>
  <si>
    <t>Přesun hmot pro zámečnické konstr., výšky do 6 m</t>
  </si>
  <si>
    <t>767200001RA0</t>
  </si>
  <si>
    <t>Zábradlí ocelové, schodištové, madlo ocel výška zábradlí 1,10 m, povrchová úprava žározinek</t>
  </si>
  <si>
    <t>bm</t>
  </si>
  <si>
    <t>Agregovaná položka</t>
  </si>
  <si>
    <t>POL2_7</t>
  </si>
  <si>
    <t>Specifikace:</t>
  </si>
  <si>
    <t/>
  </si>
  <si>
    <t>Rozměry (V x Š): 1,1 x 28,- bm</t>
  </si>
  <si>
    <t>Zábradlí průměr: 3,8cm</t>
  </si>
  <si>
    <t>Spodní rámová/horní rámová trubka průměr: 3,2cm</t>
  </si>
  <si>
    <t>Plnicí trubky průměr: 1,9cm</t>
  </si>
  <si>
    <t>Madla a konce trubek jsou uzavřeny; tyče mají od sebe vzdálenost 11 cm</t>
  </si>
  <si>
    <t>Materiál: ocel žározinek</t>
  </si>
  <si>
    <t>Dodávka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</si>
</sst>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5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5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1" fontId="5" fillId="0" borderId="8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6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19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4" borderId="17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 wrapText="1"/>
    </xf>
    <xf numFmtId="4" fontId="7" fillId="4" borderId="16" xfId="0" applyNumberFormat="1" applyFont="1" applyFill="1" applyBorder="1" applyAlignment="1">
      <alignment horizontal="center" vertical="center" wrapText="1" shrinkToFit="1"/>
    </xf>
    <xf numFmtId="4" fontId="3" fillId="4" borderId="16" xfId="0" applyNumberFormat="1" applyFont="1" applyFill="1" applyBorder="1" applyAlignment="1">
      <alignment horizontal="center" vertical="center" wrapText="1" shrinkToFit="1"/>
    </xf>
    <xf numFmtId="3" fontId="3" fillId="4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 wrapText="1" shrinkToFit="1"/>
    </xf>
    <xf numFmtId="4" fontId="5" fillId="0" borderId="16" xfId="0" applyNumberFormat="1" applyFont="1" applyBorder="1" applyAlignment="1">
      <alignment vertical="center" shrinkToFit="1"/>
    </xf>
    <xf numFmtId="3" fontId="5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wrapText="1" shrinkToFit="1"/>
    </xf>
    <xf numFmtId="4" fontId="0" fillId="2" borderId="16" xfId="0" applyNumberFormat="1" applyFill="1" applyBorder="1" applyAlignment="1">
      <alignment vertical="center" shrinkToFit="1"/>
    </xf>
    <xf numFmtId="3" fontId="0" fillId="2" borderId="16" xfId="0" applyNumberForma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4" fontId="4" fillId="2" borderId="21" xfId="0" applyNumberFormat="1" applyFon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0" fontId="0" fillId="2" borderId="21" xfId="0" applyFill="1" applyBorder="1" applyAlignment="1">
      <alignment wrapText="1"/>
    </xf>
    <xf numFmtId="0" fontId="0" fillId="2" borderId="21" xfId="0" applyFill="1" applyBorder="1"/>
    <xf numFmtId="49" fontId="5" fillId="2" borderId="22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/>
    <xf numFmtId="0" fontId="12" fillId="4" borderId="1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16" xfId="0" applyNumberFormat="1" applyFont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6" xfId="0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4" borderId="17" xfId="0" applyFill="1" applyBorder="1"/>
    <xf numFmtId="0" fontId="0" fillId="4" borderId="16" xfId="0" applyFill="1" applyBorder="1"/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/>
    <xf numFmtId="0" fontId="0" fillId="4" borderId="16" xfId="0" applyFill="1" applyBorder="1" applyAlignment="1">
      <alignment wrapText="1"/>
    </xf>
    <xf numFmtId="0" fontId="13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7" xfId="0" applyFont="1" applyFill="1" applyBorder="1" applyAlignment="1">
      <alignment vertical="top"/>
    </xf>
    <xf numFmtId="49" fontId="5" fillId="2" borderId="8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5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13" fillId="3" borderId="0" xfId="0" applyNumberFormat="1" applyFont="1" applyFill="1" applyBorder="1" applyAlignment="1" applyProtection="1">
      <alignment vertical="top" shrinkToFit="1"/>
      <protection locked="0"/>
    </xf>
    <xf numFmtId="0" fontId="14" fillId="0" borderId="0" xfId="0" applyFont="1" applyBorder="1" applyAlignment="1">
      <alignment horizontal="center" vertical="top" shrinkToFit="1"/>
    </xf>
    <xf numFmtId="165" fontId="14" fillId="0" borderId="0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165" fontId="5" fillId="2" borderId="0" xfId="0" applyNumberFormat="1" applyFont="1" applyFill="1" applyBorder="1" applyAlignment="1">
      <alignment vertical="top" shrinkToFit="1"/>
    </xf>
    <xf numFmtId="4" fontId="5" fillId="2" borderId="0" xfId="0" applyNumberFormat="1" applyFont="1" applyFill="1" applyBorder="1" applyAlignment="1">
      <alignment vertical="top" shrinkToFit="1"/>
    </xf>
    <xf numFmtId="0" fontId="5" fillId="2" borderId="23" xfId="0" applyFont="1" applyFill="1" applyBorder="1" applyAlignment="1">
      <alignment vertical="top"/>
    </xf>
    <xf numFmtId="49" fontId="5" fillId="2" borderId="13" xfId="0" applyNumberFormat="1" applyFont="1" applyFill="1" applyBorder="1" applyAlignment="1">
      <alignment vertical="top"/>
    </xf>
    <xf numFmtId="0" fontId="5" fillId="2" borderId="13" xfId="0" applyFont="1" applyFill="1" applyBorder="1" applyAlignment="1">
      <alignment horizontal="center" vertical="top" shrinkToFit="1"/>
    </xf>
    <xf numFmtId="165" fontId="5" fillId="2" borderId="13" xfId="0" applyNumberFormat="1" applyFont="1" applyFill="1" applyBorder="1" applyAlignment="1">
      <alignment vertical="top" shrinkToFit="1"/>
    </xf>
    <xf numFmtId="4" fontId="5" fillId="2" borderId="13" xfId="0" applyNumberFormat="1" applyFont="1" applyFill="1" applyBorder="1" applyAlignment="1">
      <alignment vertical="top" shrinkToFit="1"/>
    </xf>
    <xf numFmtId="4" fontId="5" fillId="2" borderId="24" xfId="0" applyNumberFormat="1" applyFont="1" applyFill="1" applyBorder="1" applyAlignment="1">
      <alignment vertical="top" shrinkToFit="1"/>
    </xf>
    <xf numFmtId="4" fontId="5" fillId="2" borderId="25" xfId="0" applyNumberFormat="1" applyFont="1" applyFill="1" applyBorder="1" applyAlignment="1">
      <alignment vertical="top" shrinkToFit="1"/>
    </xf>
    <xf numFmtId="0" fontId="13" fillId="0" borderId="26" xfId="0" applyFont="1" applyBorder="1" applyAlignment="1">
      <alignment vertical="top"/>
    </xf>
    <xf numFmtId="49" fontId="13" fillId="0" borderId="27" xfId="0" applyNumberFormat="1" applyFont="1" applyBorder="1" applyAlignment="1">
      <alignment vertical="top"/>
    </xf>
    <xf numFmtId="0" fontId="13" fillId="0" borderId="27" xfId="0" applyFont="1" applyBorder="1" applyAlignment="1">
      <alignment horizontal="center" vertical="top" shrinkToFit="1"/>
    </xf>
    <xf numFmtId="165" fontId="13" fillId="0" borderId="27" xfId="0" applyNumberFormat="1" applyFont="1" applyBorder="1" applyAlignment="1">
      <alignment vertical="top" shrinkToFit="1"/>
    </xf>
    <xf numFmtId="4" fontId="13" fillId="3" borderId="27" xfId="0" applyNumberFormat="1" applyFont="1" applyFill="1" applyBorder="1" applyAlignment="1" applyProtection="1">
      <alignment vertical="top" shrinkToFit="1"/>
      <protection locked="0"/>
    </xf>
    <xf numFmtId="4" fontId="13" fillId="0" borderId="28" xfId="0" applyNumberFormat="1" applyFont="1" applyBorder="1" applyAlignment="1">
      <alignment vertical="top" shrinkToFit="1"/>
    </xf>
    <xf numFmtId="0" fontId="13" fillId="0" borderId="29" xfId="0" applyFont="1" applyBorder="1" applyAlignment="1">
      <alignment vertical="top"/>
    </xf>
    <xf numFmtId="49" fontId="13" fillId="0" borderId="30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65" fontId="13" fillId="0" borderId="30" xfId="0" applyNumberFormat="1" applyFont="1" applyBorder="1" applyAlignment="1">
      <alignment vertical="top" shrinkToFit="1"/>
    </xf>
    <xf numFmtId="4" fontId="13" fillId="3" borderId="30" xfId="0" applyNumberFormat="1" applyFont="1" applyFill="1" applyBorder="1" applyAlignment="1" applyProtection="1">
      <alignment vertical="top" shrinkToFit="1"/>
      <protection locked="0"/>
    </xf>
    <xf numFmtId="4" fontId="13" fillId="0" borderId="31" xfId="0" applyNumberFormat="1" applyFont="1" applyBorder="1" applyAlignment="1">
      <alignment vertical="top" shrinkToFit="1"/>
    </xf>
    <xf numFmtId="49" fontId="5" fillId="2" borderId="13" xfId="0" applyNumberFormat="1" applyFont="1" applyFill="1" applyBorder="1" applyAlignment="1">
      <alignment horizontal="left" vertical="top" wrapText="1"/>
    </xf>
    <xf numFmtId="49" fontId="13" fillId="0" borderId="30" xfId="0" applyNumberFormat="1" applyFont="1" applyBorder="1" applyAlignment="1">
      <alignment horizontal="left" vertical="top" wrapText="1"/>
    </xf>
    <xf numFmtId="49" fontId="13" fillId="0" borderId="2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4" fillId="0" borderId="0" xfId="0" applyNumberFormat="1" applyFont="1" applyBorder="1" applyAlignment="1">
      <alignment horizontal="left" vertical="top" wrapText="1"/>
    </xf>
    <xf numFmtId="0" fontId="3" fillId="5" borderId="0" xfId="0" applyFont="1" applyFill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 indent="1"/>
    </xf>
    <xf numFmtId="4" fontId="10" fillId="0" borderId="25" xfId="0" applyNumberFormat="1" applyFont="1" applyBorder="1" applyAlignment="1">
      <alignment horizontal="right" vertical="center" indent="1"/>
    </xf>
    <xf numFmtId="4" fontId="10" fillId="0" borderId="11" xfId="0" applyNumberFormat="1" applyFont="1" applyBorder="1" applyAlignment="1">
      <alignment horizontal="right" vertical="center" indent="1"/>
    </xf>
    <xf numFmtId="49" fontId="4" fillId="2" borderId="13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4" fontId="8" fillId="0" borderId="17" xfId="0" applyNumberFormat="1" applyFont="1" applyBorder="1" applyAlignment="1">
      <alignment horizontal="right" vertical="center" indent="1"/>
    </xf>
    <xf numFmtId="4" fontId="8" fillId="0" borderId="25" xfId="0" applyNumberFormat="1" applyFont="1" applyBorder="1" applyAlignment="1">
      <alignment horizontal="right" vertical="center" indent="1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 indent="1"/>
    </xf>
    <xf numFmtId="4" fontId="9" fillId="2" borderId="21" xfId="0" applyNumberFormat="1" applyFont="1" applyFill="1" applyBorder="1" applyAlignment="1">
      <alignment horizontal="right" vertical="center"/>
    </xf>
    <xf numFmtId="2" fontId="9" fillId="2" borderId="2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0" fillId="3" borderId="2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vertical="top" wrapText="1"/>
      <protection locked="0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7">
      <selection activeCell="H47" sqref="H47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0" t="s">
        <v>41</v>
      </c>
      <c r="B2" s="190"/>
      <c r="C2" s="190"/>
      <c r="D2" s="190"/>
      <c r="E2" s="190"/>
      <c r="F2" s="190"/>
      <c r="G2" s="190"/>
    </row>
  </sheetData>
  <sheetProtection algorithmName="SHA-512" hashValue="wS8DZHiSJpSDSSGPrfFjhnaAwfV8SPbtWk1TS8g4r2vqiNTWRZ1/NrVoJwnhPwX1CE9e9k2XLVd+lrbqNf1LFA==" saltValue="OcXgsXSWKyyv2aDh8QyKeQ==" spinCount="100000" sheet="1" formatRows="0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9"/>
  <sheetViews>
    <sheetView showGridLines="0" zoomScale="80" zoomScaleNormal="80" zoomScaleSheetLayoutView="100" workbookViewId="0" topLeftCell="B11">
      <selection activeCell="G27" sqref="G27:I27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91" t="s">
        <v>4</v>
      </c>
      <c r="C1" s="192"/>
      <c r="D1" s="192"/>
      <c r="E1" s="192"/>
      <c r="F1" s="192"/>
      <c r="G1" s="192"/>
      <c r="H1" s="192"/>
      <c r="I1" s="192"/>
      <c r="J1" s="193"/>
    </row>
    <row r="2" spans="1:15" ht="36" customHeight="1">
      <c r="A2" s="2"/>
      <c r="B2" s="76" t="s">
        <v>24</v>
      </c>
      <c r="C2" s="77"/>
      <c r="D2" s="78" t="s">
        <v>43</v>
      </c>
      <c r="E2" s="200" t="s">
        <v>49</v>
      </c>
      <c r="F2" s="201"/>
      <c r="G2" s="201"/>
      <c r="H2" s="201"/>
      <c r="I2" s="201"/>
      <c r="J2" s="202"/>
      <c r="O2" s="1"/>
    </row>
    <row r="3" spans="1:10" ht="27" customHeight="1" hidden="1">
      <c r="A3" s="2"/>
      <c r="B3" s="79"/>
      <c r="C3" s="77"/>
      <c r="D3" s="80"/>
      <c r="E3" s="203"/>
      <c r="F3" s="204"/>
      <c r="G3" s="204"/>
      <c r="H3" s="204"/>
      <c r="I3" s="204"/>
      <c r="J3" s="205"/>
    </row>
    <row r="4" spans="1:10" ht="23.25" customHeight="1">
      <c r="A4" s="2"/>
      <c r="B4" s="81"/>
      <c r="C4" s="82"/>
      <c r="D4" s="83"/>
      <c r="E4" s="213"/>
      <c r="F4" s="213"/>
      <c r="G4" s="213"/>
      <c r="H4" s="213"/>
      <c r="I4" s="213"/>
      <c r="J4" s="214"/>
    </row>
    <row r="5" spans="1:10" ht="24" customHeight="1">
      <c r="A5" s="2"/>
      <c r="B5" s="31" t="s">
        <v>23</v>
      </c>
      <c r="D5" s="217"/>
      <c r="E5" s="218"/>
      <c r="F5" s="218"/>
      <c r="G5" s="218"/>
      <c r="H5" s="18" t="s">
        <v>42</v>
      </c>
      <c r="I5" s="22"/>
      <c r="J5" s="8"/>
    </row>
    <row r="6" spans="1:10" ht="15.75" customHeight="1">
      <c r="A6" s="2"/>
      <c r="B6" s="28"/>
      <c r="C6" s="55"/>
      <c r="D6" s="219"/>
      <c r="E6" s="220"/>
      <c r="F6" s="220"/>
      <c r="G6" s="220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07"/>
      <c r="E11" s="207"/>
      <c r="F11" s="207"/>
      <c r="G11" s="207"/>
      <c r="H11" s="18" t="s">
        <v>42</v>
      </c>
      <c r="I11" s="85"/>
      <c r="J11" s="8"/>
    </row>
    <row r="12" spans="1:10" ht="15.75" customHeight="1">
      <c r="A12" s="2"/>
      <c r="B12" s="28"/>
      <c r="C12" s="55"/>
      <c r="D12" s="212"/>
      <c r="E12" s="212"/>
      <c r="F12" s="212"/>
      <c r="G12" s="212"/>
      <c r="H12" s="18" t="s">
        <v>36</v>
      </c>
      <c r="I12" s="85"/>
      <c r="J12" s="8"/>
    </row>
    <row r="13" spans="1:10" ht="15.75" customHeight="1">
      <c r="A13" s="2"/>
      <c r="B13" s="29"/>
      <c r="C13" s="56"/>
      <c r="D13" s="84"/>
      <c r="E13" s="215"/>
      <c r="F13" s="216"/>
      <c r="G13" s="216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06"/>
      <c r="F15" s="206"/>
      <c r="G15" s="208"/>
      <c r="H15" s="208"/>
      <c r="I15" s="208" t="s">
        <v>31</v>
      </c>
      <c r="J15" s="209"/>
    </row>
    <row r="16" spans="1:10" ht="23.25" customHeight="1">
      <c r="A16" s="138" t="s">
        <v>26</v>
      </c>
      <c r="B16" s="38" t="s">
        <v>26</v>
      </c>
      <c r="C16" s="62"/>
      <c r="D16" s="63"/>
      <c r="E16" s="197"/>
      <c r="F16" s="198"/>
      <c r="G16" s="197"/>
      <c r="H16" s="198"/>
      <c r="I16" s="197">
        <f>SUMIF(F54:F65,A16,I54:I65)+SUMIF(F54:F65,"PSU",I54:I65)</f>
        <v>0</v>
      </c>
      <c r="J16" s="199"/>
    </row>
    <row r="17" spans="1:10" ht="23.25" customHeight="1">
      <c r="A17" s="138" t="s">
        <v>27</v>
      </c>
      <c r="B17" s="38" t="s">
        <v>27</v>
      </c>
      <c r="C17" s="62"/>
      <c r="D17" s="63"/>
      <c r="E17" s="197"/>
      <c r="F17" s="198"/>
      <c r="G17" s="197"/>
      <c r="H17" s="198"/>
      <c r="I17" s="197">
        <f>SUMIF(F54:F65,A17,I54:I65)</f>
        <v>0</v>
      </c>
      <c r="J17" s="199"/>
    </row>
    <row r="18" spans="1:10" ht="23.25" customHeight="1">
      <c r="A18" s="138" t="s">
        <v>28</v>
      </c>
      <c r="B18" s="38" t="s">
        <v>28</v>
      </c>
      <c r="C18" s="62"/>
      <c r="D18" s="63"/>
      <c r="E18" s="197"/>
      <c r="F18" s="198"/>
      <c r="G18" s="197"/>
      <c r="H18" s="198"/>
      <c r="I18" s="197">
        <f>SUMIF(F54:F65,A18,I54:I65)</f>
        <v>0</v>
      </c>
      <c r="J18" s="199"/>
    </row>
    <row r="19" spans="1:10" ht="23.25" customHeight="1">
      <c r="A19" s="138" t="s">
        <v>85</v>
      </c>
      <c r="B19" s="38" t="s">
        <v>29</v>
      </c>
      <c r="C19" s="62"/>
      <c r="D19" s="63"/>
      <c r="E19" s="197"/>
      <c r="F19" s="198"/>
      <c r="G19" s="197"/>
      <c r="H19" s="198"/>
      <c r="I19" s="197">
        <f>SUMIF(F54:F65,A19,I54:I65)</f>
        <v>0</v>
      </c>
      <c r="J19" s="199"/>
    </row>
    <row r="20" spans="1:10" ht="23.25" customHeight="1">
      <c r="A20" s="138" t="s">
        <v>86</v>
      </c>
      <c r="B20" s="38" t="s">
        <v>30</v>
      </c>
      <c r="C20" s="62"/>
      <c r="D20" s="63"/>
      <c r="E20" s="197"/>
      <c r="F20" s="198"/>
      <c r="G20" s="197"/>
      <c r="H20" s="198"/>
      <c r="I20" s="197">
        <f>SUMIF(F54:F65,A20,I54:I65)</f>
        <v>0</v>
      </c>
      <c r="J20" s="199"/>
    </row>
    <row r="21" spans="1:10" ht="23.25" customHeight="1">
      <c r="A21" s="2"/>
      <c r="B21" s="48" t="s">
        <v>31</v>
      </c>
      <c r="C21" s="64"/>
      <c r="D21" s="65"/>
      <c r="E21" s="210"/>
      <c r="F21" s="211"/>
      <c r="G21" s="210"/>
      <c r="H21" s="211"/>
      <c r="I21" s="210">
        <f>SUM(I16:J20)</f>
        <v>0</v>
      </c>
      <c r="J21" s="228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6">
        <f>ZakladDPHSniVypocet</f>
        <v>0</v>
      </c>
      <c r="H23" s="227"/>
      <c r="I23" s="227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4">
        <f>A23</f>
        <v>0</v>
      </c>
      <c r="H24" s="225"/>
      <c r="I24" s="225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6">
        <f>ZakladDPHZaklVypocet</f>
        <v>0</v>
      </c>
      <c r="H25" s="227"/>
      <c r="I25" s="227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4">
        <f>A25</f>
        <v>0</v>
      </c>
      <c r="H26" s="195"/>
      <c r="I26" s="195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6">
        <f>CenaCelkem-(ZakladDPHSni+DPHSni+ZakladDPHZakl+DPHZakl)</f>
        <v>0</v>
      </c>
      <c r="H27" s="196"/>
      <c r="I27" s="196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29">
        <f>ZakladDPHSniVypocet+ZakladDPHZaklVypocet</f>
        <v>0</v>
      </c>
      <c r="H28" s="230"/>
      <c r="I28" s="230"/>
      <c r="J28" s="115" t="str">
        <f t="shared" si="0"/>
        <v>CZK</v>
      </c>
    </row>
    <row r="29" spans="1:10" ht="27.75" customHeight="1" thickBot="1">
      <c r="A29" s="2">
        <f>(A27-INT(A27))*100</f>
        <v>0</v>
      </c>
      <c r="B29" s="111" t="s">
        <v>37</v>
      </c>
      <c r="C29" s="116"/>
      <c r="D29" s="116"/>
      <c r="E29" s="116"/>
      <c r="F29" s="117"/>
      <c r="G29" s="229">
        <f>A27</f>
        <v>0</v>
      </c>
      <c r="H29" s="229"/>
      <c r="I29" s="229"/>
      <c r="J29" s="118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31"/>
      <c r="E34" s="232"/>
      <c r="G34" s="233"/>
      <c r="H34" s="234"/>
      <c r="I34" s="234"/>
      <c r="J34" s="25"/>
    </row>
    <row r="35" spans="1:10" ht="12.75" customHeight="1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45</v>
      </c>
      <c r="C39" s="235"/>
      <c r="D39" s="235"/>
      <c r="E39" s="235"/>
      <c r="F39" s="98">
        <f>'1 20231226 Pol'!AE55+'1 20231226A Pol'!AE24</f>
        <v>0</v>
      </c>
      <c r="G39" s="99">
        <f>'1 20231226 Pol'!AF55+'1 20231226A Pol'!AF24</f>
        <v>0</v>
      </c>
      <c r="H39" s="100">
        <f>(F39*SazbaDPH1/100)+(G39*SazbaDPH2/100)</f>
        <v>0</v>
      </c>
      <c r="I39" s="100">
        <f>F39+G39+H39</f>
        <v>0</v>
      </c>
      <c r="J39" s="101" t="str">
        <f>IF(CenaCelkemVypocet=0,"",I39/CenaCelkemVypocet*100)</f>
        <v/>
      </c>
    </row>
    <row r="40" spans="1:10" ht="25.5" customHeight="1">
      <c r="A40" s="87">
        <v>2</v>
      </c>
      <c r="B40" s="102" t="s">
        <v>46</v>
      </c>
      <c r="C40" s="236" t="s">
        <v>47</v>
      </c>
      <c r="D40" s="236"/>
      <c r="E40" s="236"/>
      <c r="F40" s="103">
        <f>'1 20231226 Pol'!AE55+'1 20231226A Pol'!AE24</f>
        <v>0</v>
      </c>
      <c r="G40" s="104"/>
      <c r="H40" s="104">
        <f>(F40*SazbaDPH1/100)+(G40*SazbaDPH2/100)</f>
        <v>0</v>
      </c>
      <c r="I40" s="104">
        <f>F40+G40+H40</f>
        <v>0</v>
      </c>
      <c r="J40" s="105" t="str">
        <f>IF(CenaCelkemVypocet=0,"",I40/CenaCelkemVypocet*100)</f>
        <v/>
      </c>
    </row>
    <row r="41" spans="1:10" ht="25.5" customHeight="1">
      <c r="A41" s="87">
        <v>3</v>
      </c>
      <c r="B41" s="106" t="s">
        <v>48</v>
      </c>
      <c r="C41" s="235" t="s">
        <v>49</v>
      </c>
      <c r="D41" s="235"/>
      <c r="E41" s="235"/>
      <c r="F41" s="107">
        <f>'1 20231226 Pol'!AE55</f>
        <v>0</v>
      </c>
      <c r="G41" s="100"/>
      <c r="H41" s="100">
        <f>(F41*SazbaDPH1/100)+(G41*SazbaDPH2/100)</f>
        <v>0</v>
      </c>
      <c r="I41" s="100">
        <f>F41+G41+H41</f>
        <v>0</v>
      </c>
      <c r="J41" s="101" t="str">
        <f>IF(CenaCelkemVypocet=0,"",I41/CenaCelkemVypocet*100)</f>
        <v/>
      </c>
    </row>
    <row r="42" spans="1:10" ht="25.5" customHeight="1">
      <c r="A42" s="87">
        <v>3</v>
      </c>
      <c r="B42" s="106" t="s">
        <v>50</v>
      </c>
      <c r="C42" s="235" t="s">
        <v>51</v>
      </c>
      <c r="D42" s="235"/>
      <c r="E42" s="235"/>
      <c r="F42" s="107">
        <f>'1 20231226A Pol'!AE24</f>
        <v>0</v>
      </c>
      <c r="G42" s="100"/>
      <c r="H42" s="100">
        <f>(F42*SazbaDPH1/100)+(G42*SazbaDPH2/100)</f>
        <v>0</v>
      </c>
      <c r="I42" s="100">
        <f>F42+G42+H42</f>
        <v>0</v>
      </c>
      <c r="J42" s="101" t="str">
        <f>IF(CenaCelkemVypocet=0,"",I42/CenaCelkemVypocet*100)</f>
        <v/>
      </c>
    </row>
    <row r="43" spans="1:10" ht="25.5" customHeight="1">
      <c r="A43" s="87"/>
      <c r="B43" s="237" t="s">
        <v>52</v>
      </c>
      <c r="C43" s="238"/>
      <c r="D43" s="238"/>
      <c r="E43" s="239"/>
      <c r="F43" s="108">
        <f>SUMIF(A39:A42,"=1",F39:F42)</f>
        <v>0</v>
      </c>
      <c r="G43" s="109"/>
      <c r="H43" s="109">
        <f>SUMIF(A39:A42,"=1",H39:H42)</f>
        <v>0</v>
      </c>
      <c r="I43" s="109">
        <f>SUMIF(A39:A42,"=1",I39:I42)</f>
        <v>0</v>
      </c>
      <c r="J43" s="110">
        <f>SUMIF(A39:A42,"=1",J39:J42)</f>
        <v>0</v>
      </c>
    </row>
    <row r="45" ht="12.75">
      <c r="A45" t="s">
        <v>54</v>
      </c>
    </row>
    <row r="46" ht="12.75">
      <c r="A46" t="s">
        <v>55</v>
      </c>
    </row>
    <row r="47" spans="1:2" ht="12.75">
      <c r="A47" t="s">
        <v>56</v>
      </c>
      <c r="B47" t="s">
        <v>57</v>
      </c>
    </row>
    <row r="48" spans="1:2" ht="12.75">
      <c r="A48" t="s">
        <v>56</v>
      </c>
      <c r="B48" t="s">
        <v>58</v>
      </c>
    </row>
    <row r="51" ht="15.75">
      <c r="B51" s="119" t="s">
        <v>59</v>
      </c>
    </row>
    <row r="53" spans="1:10" ht="25.5" customHeight="1">
      <c r="A53" s="121"/>
      <c r="B53" s="124" t="s">
        <v>18</v>
      </c>
      <c r="C53" s="124" t="s">
        <v>6</v>
      </c>
      <c r="D53" s="125"/>
      <c r="E53" s="125"/>
      <c r="F53" s="126" t="s">
        <v>60</v>
      </c>
      <c r="G53" s="126"/>
      <c r="H53" s="126"/>
      <c r="I53" s="126" t="s">
        <v>31</v>
      </c>
      <c r="J53" s="126" t="s">
        <v>0</v>
      </c>
    </row>
    <row r="54" spans="1:10" ht="36.75" customHeight="1">
      <c r="A54" s="122"/>
      <c r="B54" s="127" t="s">
        <v>61</v>
      </c>
      <c r="C54" s="240" t="s">
        <v>62</v>
      </c>
      <c r="D54" s="241"/>
      <c r="E54" s="241"/>
      <c r="F54" s="136" t="s">
        <v>26</v>
      </c>
      <c r="G54" s="128"/>
      <c r="H54" s="128"/>
      <c r="I54" s="128">
        <f>'1 20231226 Pol'!G8</f>
        <v>0</v>
      </c>
      <c r="J54" s="133" t="str">
        <f>IF(I66=0,"",I54/I66*100)</f>
        <v/>
      </c>
    </row>
    <row r="55" spans="1:10" ht="36.75" customHeight="1">
      <c r="A55" s="122"/>
      <c r="B55" s="127" t="s">
        <v>63</v>
      </c>
      <c r="C55" s="240" t="s">
        <v>64</v>
      </c>
      <c r="D55" s="241"/>
      <c r="E55" s="241"/>
      <c r="F55" s="136" t="s">
        <v>26</v>
      </c>
      <c r="G55" s="128"/>
      <c r="H55" s="128"/>
      <c r="I55" s="128">
        <f>'1 20231226 Pol'!G13</f>
        <v>0</v>
      </c>
      <c r="J55" s="133" t="str">
        <f>IF(I66=0,"",I55/I66*100)</f>
        <v/>
      </c>
    </row>
    <row r="56" spans="1:10" ht="36.75" customHeight="1">
      <c r="A56" s="122"/>
      <c r="B56" s="127" t="s">
        <v>65</v>
      </c>
      <c r="C56" s="240" t="s">
        <v>66</v>
      </c>
      <c r="D56" s="241"/>
      <c r="E56" s="241"/>
      <c r="F56" s="136" t="s">
        <v>26</v>
      </c>
      <c r="G56" s="128"/>
      <c r="H56" s="128"/>
      <c r="I56" s="128">
        <f>'1 20231226 Pol'!G18+'1 20231226A Pol'!G8</f>
        <v>0</v>
      </c>
      <c r="J56" s="133" t="str">
        <f>IF(I66=0,"",I56/I66*100)</f>
        <v/>
      </c>
    </row>
    <row r="57" spans="1:10" ht="36.75" customHeight="1">
      <c r="A57" s="122"/>
      <c r="B57" s="127" t="s">
        <v>67</v>
      </c>
      <c r="C57" s="240" t="s">
        <v>68</v>
      </c>
      <c r="D57" s="241"/>
      <c r="E57" s="241"/>
      <c r="F57" s="136" t="s">
        <v>26</v>
      </c>
      <c r="G57" s="128"/>
      <c r="H57" s="128"/>
      <c r="I57" s="128">
        <f>'1 20231226 Pol'!G20</f>
        <v>0</v>
      </c>
      <c r="J57" s="133" t="str">
        <f>IF(I66=0,"",I57/I66*100)</f>
        <v/>
      </c>
    </row>
    <row r="58" spans="1:10" ht="36.75" customHeight="1">
      <c r="A58" s="122"/>
      <c r="B58" s="127" t="s">
        <v>69</v>
      </c>
      <c r="C58" s="240" t="s">
        <v>70</v>
      </c>
      <c r="D58" s="241"/>
      <c r="E58" s="241"/>
      <c r="F58" s="136" t="s">
        <v>26</v>
      </c>
      <c r="G58" s="128"/>
      <c r="H58" s="128"/>
      <c r="I58" s="128">
        <f>'1 20231226 Pol'!G22</f>
        <v>0</v>
      </c>
      <c r="J58" s="133" t="str">
        <f>IF(I66=0,"",I58/I66*100)</f>
        <v/>
      </c>
    </row>
    <row r="59" spans="1:10" ht="36.75" customHeight="1">
      <c r="A59" s="122"/>
      <c r="B59" s="127" t="s">
        <v>71</v>
      </c>
      <c r="C59" s="240" t="s">
        <v>72</v>
      </c>
      <c r="D59" s="241"/>
      <c r="E59" s="241"/>
      <c r="F59" s="136" t="s">
        <v>26</v>
      </c>
      <c r="G59" s="128"/>
      <c r="H59" s="128"/>
      <c r="I59" s="128">
        <f>'1 20231226 Pol'!G24</f>
        <v>0</v>
      </c>
      <c r="J59" s="133" t="str">
        <f>IF(I66=0,"",I59/I66*100)</f>
        <v/>
      </c>
    </row>
    <row r="60" spans="1:10" ht="36.75" customHeight="1">
      <c r="A60" s="122"/>
      <c r="B60" s="127" t="s">
        <v>73</v>
      </c>
      <c r="C60" s="240" t="s">
        <v>74</v>
      </c>
      <c r="D60" s="241"/>
      <c r="E60" s="241"/>
      <c r="F60" s="136" t="s">
        <v>27</v>
      </c>
      <c r="G60" s="128"/>
      <c r="H60" s="128"/>
      <c r="I60" s="128">
        <f>'1 20231226 Pol'!G26</f>
        <v>0</v>
      </c>
      <c r="J60" s="133" t="str">
        <f>IF(I66=0,"",I60/I66*100)</f>
        <v/>
      </c>
    </row>
    <row r="61" spans="1:10" ht="36.75" customHeight="1">
      <c r="A61" s="122"/>
      <c r="B61" s="127" t="s">
        <v>75</v>
      </c>
      <c r="C61" s="240" t="s">
        <v>76</v>
      </c>
      <c r="D61" s="241"/>
      <c r="E61" s="241"/>
      <c r="F61" s="136" t="s">
        <v>27</v>
      </c>
      <c r="G61" s="128"/>
      <c r="H61" s="128"/>
      <c r="I61" s="128">
        <f>'1 20231226 Pol'!G31</f>
        <v>0</v>
      </c>
      <c r="J61" s="133" t="str">
        <f>IF(I66=0,"",I61/I66*100)</f>
        <v/>
      </c>
    </row>
    <row r="62" spans="1:10" ht="36.75" customHeight="1">
      <c r="A62" s="122"/>
      <c r="B62" s="127" t="s">
        <v>77</v>
      </c>
      <c r="C62" s="240" t="s">
        <v>78</v>
      </c>
      <c r="D62" s="241"/>
      <c r="E62" s="241"/>
      <c r="F62" s="136" t="s">
        <v>27</v>
      </c>
      <c r="G62" s="128"/>
      <c r="H62" s="128"/>
      <c r="I62" s="128">
        <f>'1 20231226A Pol'!G10</f>
        <v>0</v>
      </c>
      <c r="J62" s="133" t="str">
        <f>IF(I66=0,"",I62/I66*100)</f>
        <v/>
      </c>
    </row>
    <row r="63" spans="1:10" ht="36.75" customHeight="1">
      <c r="A63" s="122"/>
      <c r="B63" s="127" t="s">
        <v>79</v>
      </c>
      <c r="C63" s="240" t="s">
        <v>80</v>
      </c>
      <c r="D63" s="241"/>
      <c r="E63" s="241"/>
      <c r="F63" s="136" t="s">
        <v>27</v>
      </c>
      <c r="G63" s="128"/>
      <c r="H63" s="128"/>
      <c r="I63" s="128">
        <f>'1 20231226 Pol'!G35</f>
        <v>0</v>
      </c>
      <c r="J63" s="133" t="str">
        <f>IF(I66=0,"",I63/I66*100)</f>
        <v/>
      </c>
    </row>
    <row r="64" spans="1:10" ht="36.75" customHeight="1">
      <c r="A64" s="122"/>
      <c r="B64" s="127" t="s">
        <v>81</v>
      </c>
      <c r="C64" s="240" t="s">
        <v>82</v>
      </c>
      <c r="D64" s="241"/>
      <c r="E64" s="241"/>
      <c r="F64" s="136" t="s">
        <v>28</v>
      </c>
      <c r="G64" s="128"/>
      <c r="H64" s="128"/>
      <c r="I64" s="128">
        <f>'1 20231226 Pol'!G43</f>
        <v>0</v>
      </c>
      <c r="J64" s="133" t="str">
        <f>IF(I66=0,"",I64/I66*100)</f>
        <v/>
      </c>
    </row>
    <row r="65" spans="1:10" ht="36.75" customHeight="1">
      <c r="A65" s="122"/>
      <c r="B65" s="127" t="s">
        <v>83</v>
      </c>
      <c r="C65" s="240" t="s">
        <v>84</v>
      </c>
      <c r="D65" s="241"/>
      <c r="E65" s="241"/>
      <c r="F65" s="136" t="s">
        <v>28</v>
      </c>
      <c r="G65" s="128"/>
      <c r="H65" s="128"/>
      <c r="I65" s="128">
        <f>'1 20231226 Pol'!G52</f>
        <v>0</v>
      </c>
      <c r="J65" s="133" t="str">
        <f>IF(I66=0,"",I65/I66*100)</f>
        <v/>
      </c>
    </row>
    <row r="66" spans="1:10" ht="25.5" customHeight="1">
      <c r="A66" s="123"/>
      <c r="B66" s="129" t="s">
        <v>1</v>
      </c>
      <c r="C66" s="130"/>
      <c r="D66" s="131"/>
      <c r="E66" s="131"/>
      <c r="F66" s="137"/>
      <c r="G66" s="132"/>
      <c r="H66" s="132"/>
      <c r="I66" s="132">
        <f>SUM(I54:I65)</f>
        <v>0</v>
      </c>
      <c r="J66" s="134">
        <f>SUM(J54:J65)</f>
        <v>0</v>
      </c>
    </row>
    <row r="67" spans="6:10" ht="12.75">
      <c r="F67" s="86"/>
      <c r="G67" s="86"/>
      <c r="H67" s="86"/>
      <c r="I67" s="86"/>
      <c r="J67" s="135"/>
    </row>
    <row r="68" spans="6:10" ht="12.75">
      <c r="F68" s="86"/>
      <c r="G68" s="86"/>
      <c r="H68" s="86"/>
      <c r="I68" s="86"/>
      <c r="J68" s="135"/>
    </row>
    <row r="69" spans="6:10" ht="12.75">
      <c r="F69" s="86"/>
      <c r="G69" s="86"/>
      <c r="H69" s="86"/>
      <c r="I69" s="86"/>
      <c r="J69" s="135"/>
    </row>
  </sheetData>
  <sheetProtection algorithmName="SHA-512" hashValue="8guW4DuI6tOvxw6CKbePSTjsv+QuJap4qolWFaXjlmNMHiEb2OrmQW/BaZH1Ae5Qu3D6A5SwuG585PojZC+v1A==" saltValue="8EEIJxE7Qi/Dn6sT0dHNqQ==" spinCount="100000" sheet="1" formatRows="0"/>
  <mergeCells count="58">
    <mergeCell ref="C64:E64"/>
    <mergeCell ref="C65:E65"/>
    <mergeCell ref="C59:E59"/>
    <mergeCell ref="C60:E60"/>
    <mergeCell ref="C61:E61"/>
    <mergeCell ref="C62:E62"/>
    <mergeCell ref="C63:E63"/>
    <mergeCell ref="C54:E54"/>
    <mergeCell ref="C55:E55"/>
    <mergeCell ref="C56:E56"/>
    <mergeCell ref="C57:E57"/>
    <mergeCell ref="C58:E58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2" t="s">
        <v>7</v>
      </c>
      <c r="B1" s="242"/>
      <c r="C1" s="243"/>
      <c r="D1" s="242"/>
      <c r="E1" s="242"/>
      <c r="F1" s="242"/>
      <c r="G1" s="242"/>
    </row>
    <row r="2" spans="1:7" ht="24.95" customHeight="1">
      <c r="A2" s="50" t="s">
        <v>8</v>
      </c>
      <c r="B2" s="49"/>
      <c r="C2" s="244"/>
      <c r="D2" s="244"/>
      <c r="E2" s="244"/>
      <c r="F2" s="244"/>
      <c r="G2" s="245"/>
    </row>
    <row r="3" spans="1:7" ht="24.95" customHeight="1">
      <c r="A3" s="50" t="s">
        <v>9</v>
      </c>
      <c r="B3" s="49"/>
      <c r="C3" s="244"/>
      <c r="D3" s="244"/>
      <c r="E3" s="244"/>
      <c r="F3" s="244"/>
      <c r="G3" s="245"/>
    </row>
    <row r="4" spans="1:7" ht="24.95" customHeight="1">
      <c r="A4" s="50" t="s">
        <v>10</v>
      </c>
      <c r="B4" s="49"/>
      <c r="C4" s="244"/>
      <c r="D4" s="244"/>
      <c r="E4" s="244"/>
      <c r="F4" s="244"/>
      <c r="G4" s="245"/>
    </row>
    <row r="5" spans="2:4" ht="12.75">
      <c r="B5" s="4"/>
      <c r="C5" s="5"/>
      <c r="D5" s="6"/>
    </row>
  </sheetData>
  <sheetProtection algorithmName="SHA-512" hashValue="6TgBwIPFwCeLJjuKGh3mTBM4+Qqt7azJ+dQ4Tj1d3BUAchZaLdwv2Q/Y6AEC2OYe2KQAbAApA2tEy4VjxX7gUA==" saltValue="nXycaAFg5Vr4bw+z1PpT1w==" spinCount="100000" sheet="1" formatRows="0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23" activePane="bottomLeft" state="frozen"/>
      <selection pane="bottomLeft" activeCell="F53" sqref="F53"/>
    </sheetView>
  </sheetViews>
  <sheetFormatPr defaultColWidth="9.00390625" defaultRowHeight="12.75" outlineLevelRow="2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</cols>
  <sheetData>
    <row r="1" spans="1:33" ht="15.75" customHeight="1">
      <c r="A1" s="260" t="s">
        <v>7</v>
      </c>
      <c r="B1" s="260"/>
      <c r="C1" s="260"/>
      <c r="D1" s="260"/>
      <c r="E1" s="260"/>
      <c r="F1" s="260"/>
      <c r="G1" s="260"/>
      <c r="AG1" t="s">
        <v>87</v>
      </c>
    </row>
    <row r="2" spans="1:33" ht="24.95" customHeight="1">
      <c r="A2" s="139" t="s">
        <v>8</v>
      </c>
      <c r="B2" s="49" t="s">
        <v>43</v>
      </c>
      <c r="C2" s="261" t="s">
        <v>44</v>
      </c>
      <c r="D2" s="262"/>
      <c r="E2" s="262"/>
      <c r="F2" s="262"/>
      <c r="G2" s="263"/>
      <c r="AG2" t="s">
        <v>88</v>
      </c>
    </row>
    <row r="3" spans="1:33" ht="24.95" customHeight="1">
      <c r="A3" s="139" t="s">
        <v>9</v>
      </c>
      <c r="B3" s="49" t="s">
        <v>46</v>
      </c>
      <c r="C3" s="261" t="s">
        <v>47</v>
      </c>
      <c r="D3" s="262"/>
      <c r="E3" s="262"/>
      <c r="F3" s="262"/>
      <c r="G3" s="263"/>
      <c r="AC3" s="120" t="s">
        <v>88</v>
      </c>
      <c r="AG3" t="s">
        <v>89</v>
      </c>
    </row>
    <row r="4" spans="1:33" ht="24.95" customHeight="1">
      <c r="A4" s="140" t="s">
        <v>10</v>
      </c>
      <c r="B4" s="141" t="s">
        <v>48</v>
      </c>
      <c r="C4" s="264" t="s">
        <v>49</v>
      </c>
      <c r="D4" s="265"/>
      <c r="E4" s="265"/>
      <c r="F4" s="265"/>
      <c r="G4" s="266"/>
      <c r="AG4" t="s">
        <v>90</v>
      </c>
    </row>
    <row r="5" ht="12.75">
      <c r="D5" s="10"/>
    </row>
    <row r="6" spans="1:25" ht="38.25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  <c r="Y6" s="146" t="s">
        <v>112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64" t="s">
        <v>113</v>
      </c>
      <c r="B8" s="165" t="s">
        <v>61</v>
      </c>
      <c r="C8" s="183" t="s">
        <v>62</v>
      </c>
      <c r="D8" s="166"/>
      <c r="E8" s="167"/>
      <c r="F8" s="168"/>
      <c r="G8" s="169">
        <f>SUMIF(AG9:AG12,"&lt;&gt;NOR",G9:G12)</f>
        <v>0</v>
      </c>
      <c r="H8" s="163"/>
      <c r="I8" s="163">
        <f>SUM(I9:I12)</f>
        <v>66267.64</v>
      </c>
      <c r="J8" s="163"/>
      <c r="K8" s="163">
        <f>SUM(K9:K12)</f>
        <v>62322.36</v>
      </c>
      <c r="L8" s="163"/>
      <c r="M8" s="163">
        <f>SUM(M9:M12)</f>
        <v>0</v>
      </c>
      <c r="N8" s="162"/>
      <c r="O8" s="162">
        <f>SUM(O9:O12)</f>
        <v>2.08</v>
      </c>
      <c r="P8" s="162"/>
      <c r="Q8" s="162">
        <f>SUM(Q9:Q12)</f>
        <v>0</v>
      </c>
      <c r="R8" s="163"/>
      <c r="S8" s="163"/>
      <c r="T8" s="163"/>
      <c r="U8" s="163"/>
      <c r="V8" s="163">
        <f>SUM(V9:V12)</f>
        <v>0</v>
      </c>
      <c r="W8" s="163"/>
      <c r="X8" s="163"/>
      <c r="Y8" s="163"/>
      <c r="AG8" t="s">
        <v>114</v>
      </c>
    </row>
    <row r="9" spans="1:60" ht="22.5" outlineLevel="1">
      <c r="A9" s="177">
        <v>1</v>
      </c>
      <c r="B9" s="178" t="s">
        <v>115</v>
      </c>
      <c r="C9" s="184" t="s">
        <v>116</v>
      </c>
      <c r="D9" s="179" t="s">
        <v>117</v>
      </c>
      <c r="E9" s="180">
        <v>50</v>
      </c>
      <c r="F9" s="181"/>
      <c r="G9" s="182">
        <f>ROUND(E9*F9,2)</f>
        <v>0</v>
      </c>
      <c r="H9" s="158">
        <v>1290.13</v>
      </c>
      <c r="I9" s="157">
        <f>ROUND(E9*H9,2)</f>
        <v>64506.5</v>
      </c>
      <c r="J9" s="158">
        <v>719.87</v>
      </c>
      <c r="K9" s="157">
        <f>ROUND(E9*J9,2)</f>
        <v>35993.5</v>
      </c>
      <c r="L9" s="157">
        <v>21</v>
      </c>
      <c r="M9" s="157">
        <f>G9*(1+L9/100)</f>
        <v>0</v>
      </c>
      <c r="N9" s="156">
        <v>0.01642</v>
      </c>
      <c r="O9" s="156">
        <f>ROUND(E9*N9,2)</f>
        <v>0.82</v>
      </c>
      <c r="P9" s="156">
        <v>0</v>
      </c>
      <c r="Q9" s="156">
        <f>ROUND(E9*P9,2)</f>
        <v>0</v>
      </c>
      <c r="R9" s="157"/>
      <c r="S9" s="157" t="s">
        <v>118</v>
      </c>
      <c r="T9" s="157" t="s">
        <v>118</v>
      </c>
      <c r="U9" s="157">
        <v>0</v>
      </c>
      <c r="V9" s="157">
        <f>ROUND(E9*U9,2)</f>
        <v>0</v>
      </c>
      <c r="W9" s="157"/>
      <c r="X9" s="157" t="s">
        <v>119</v>
      </c>
      <c r="Y9" s="157" t="s">
        <v>120</v>
      </c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1">
      <c r="A10" s="177">
        <v>2</v>
      </c>
      <c r="B10" s="178" t="s">
        <v>122</v>
      </c>
      <c r="C10" s="184" t="s">
        <v>123</v>
      </c>
      <c r="D10" s="179" t="s">
        <v>117</v>
      </c>
      <c r="E10" s="180">
        <v>22</v>
      </c>
      <c r="F10" s="181"/>
      <c r="G10" s="182">
        <f>ROUND(E10*F10,2)</f>
        <v>0</v>
      </c>
      <c r="H10" s="158">
        <v>70.87</v>
      </c>
      <c r="I10" s="157">
        <f>ROUND(E10*H10,2)</f>
        <v>1559.14</v>
      </c>
      <c r="J10" s="158">
        <v>726.13</v>
      </c>
      <c r="K10" s="157">
        <f>ROUND(E10*J10,2)</f>
        <v>15974.86</v>
      </c>
      <c r="L10" s="157">
        <v>21</v>
      </c>
      <c r="M10" s="157">
        <f>G10*(1+L10/100)</f>
        <v>0</v>
      </c>
      <c r="N10" s="156">
        <v>0.05722</v>
      </c>
      <c r="O10" s="156">
        <f>ROUND(E10*N10,2)</f>
        <v>1.26</v>
      </c>
      <c r="P10" s="156">
        <v>0</v>
      </c>
      <c r="Q10" s="156">
        <f>ROUND(E10*P10,2)</f>
        <v>0</v>
      </c>
      <c r="R10" s="157"/>
      <c r="S10" s="157" t="s">
        <v>118</v>
      </c>
      <c r="T10" s="157" t="s">
        <v>118</v>
      </c>
      <c r="U10" s="157">
        <v>0</v>
      </c>
      <c r="V10" s="157">
        <f>ROUND(E10*U10,2)</f>
        <v>0</v>
      </c>
      <c r="W10" s="157"/>
      <c r="X10" s="157" t="s">
        <v>119</v>
      </c>
      <c r="Y10" s="157" t="s">
        <v>120</v>
      </c>
      <c r="Z10" s="147"/>
      <c r="AA10" s="147"/>
      <c r="AB10" s="147"/>
      <c r="AC10" s="147"/>
      <c r="AD10" s="147"/>
      <c r="AE10" s="147"/>
      <c r="AF10" s="147"/>
      <c r="AG10" s="147" t="s">
        <v>121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1">
      <c r="A11" s="177">
        <v>3</v>
      </c>
      <c r="B11" s="178" t="s">
        <v>124</v>
      </c>
      <c r="C11" s="184" t="s">
        <v>125</v>
      </c>
      <c r="D11" s="179" t="s">
        <v>117</v>
      </c>
      <c r="E11" s="180">
        <v>40</v>
      </c>
      <c r="F11" s="181"/>
      <c r="G11" s="182">
        <f>ROUND(E11*F11,2)</f>
        <v>0</v>
      </c>
      <c r="H11" s="158">
        <v>5.05</v>
      </c>
      <c r="I11" s="157">
        <f>ROUND(E11*H11,2)</f>
        <v>202</v>
      </c>
      <c r="J11" s="158">
        <v>63.85</v>
      </c>
      <c r="K11" s="157">
        <f>ROUND(E11*J11,2)</f>
        <v>2554</v>
      </c>
      <c r="L11" s="157">
        <v>21</v>
      </c>
      <c r="M11" s="157">
        <f>G11*(1+L11/100)</f>
        <v>0</v>
      </c>
      <c r="N11" s="156">
        <v>2E-05</v>
      </c>
      <c r="O11" s="156">
        <f>ROUND(E11*N11,2)</f>
        <v>0</v>
      </c>
      <c r="P11" s="156">
        <v>0</v>
      </c>
      <c r="Q11" s="156">
        <f>ROUND(E11*P11,2)</f>
        <v>0</v>
      </c>
      <c r="R11" s="157"/>
      <c r="S11" s="157" t="s">
        <v>118</v>
      </c>
      <c r="T11" s="157" t="s">
        <v>118</v>
      </c>
      <c r="U11" s="157">
        <v>0</v>
      </c>
      <c r="V11" s="157">
        <f>ROUND(E11*U11,2)</f>
        <v>0</v>
      </c>
      <c r="W11" s="157"/>
      <c r="X11" s="157" t="s">
        <v>119</v>
      </c>
      <c r="Y11" s="157" t="s">
        <v>120</v>
      </c>
      <c r="Z11" s="147"/>
      <c r="AA11" s="147"/>
      <c r="AB11" s="147"/>
      <c r="AC11" s="147"/>
      <c r="AD11" s="147"/>
      <c r="AE11" s="147"/>
      <c r="AF11" s="147"/>
      <c r="AG11" s="147" t="s">
        <v>121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1">
      <c r="A12" s="177">
        <v>4</v>
      </c>
      <c r="B12" s="178" t="s">
        <v>126</v>
      </c>
      <c r="C12" s="184" t="s">
        <v>127</v>
      </c>
      <c r="D12" s="179" t="s">
        <v>117</v>
      </c>
      <c r="E12" s="180">
        <v>40</v>
      </c>
      <c r="F12" s="181"/>
      <c r="G12" s="182">
        <f>ROUND(E12*F12,2)</f>
        <v>0</v>
      </c>
      <c r="H12" s="158">
        <v>0</v>
      </c>
      <c r="I12" s="157">
        <f>ROUND(E12*H12,2)</f>
        <v>0</v>
      </c>
      <c r="J12" s="158">
        <v>195</v>
      </c>
      <c r="K12" s="157">
        <f>ROUND(E12*J12,2)</f>
        <v>7800</v>
      </c>
      <c r="L12" s="157">
        <v>21</v>
      </c>
      <c r="M12" s="157">
        <f>G12*(1+L12/100)</f>
        <v>0</v>
      </c>
      <c r="N12" s="156">
        <v>0</v>
      </c>
      <c r="O12" s="156">
        <f>ROUND(E12*N12,2)</f>
        <v>0</v>
      </c>
      <c r="P12" s="156">
        <v>0</v>
      </c>
      <c r="Q12" s="156">
        <f>ROUND(E12*P12,2)</f>
        <v>0</v>
      </c>
      <c r="R12" s="157"/>
      <c r="S12" s="157" t="s">
        <v>118</v>
      </c>
      <c r="T12" s="157" t="s">
        <v>118</v>
      </c>
      <c r="U12" s="157">
        <v>0</v>
      </c>
      <c r="V12" s="157">
        <f>ROUND(E12*U12,2)</f>
        <v>0</v>
      </c>
      <c r="W12" s="157"/>
      <c r="X12" s="157" t="s">
        <v>119</v>
      </c>
      <c r="Y12" s="157" t="s">
        <v>120</v>
      </c>
      <c r="Z12" s="147"/>
      <c r="AA12" s="147"/>
      <c r="AB12" s="147"/>
      <c r="AC12" s="147"/>
      <c r="AD12" s="147"/>
      <c r="AE12" s="147"/>
      <c r="AF12" s="147"/>
      <c r="AG12" s="147" t="s">
        <v>121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33" ht="12.75">
      <c r="A13" s="164" t="s">
        <v>113</v>
      </c>
      <c r="B13" s="165" t="s">
        <v>63</v>
      </c>
      <c r="C13" s="183" t="s">
        <v>64</v>
      </c>
      <c r="D13" s="166"/>
      <c r="E13" s="167"/>
      <c r="F13" s="168"/>
      <c r="G13" s="169">
        <f>SUMIF(AG14:AG17,"&lt;&gt;NOR",G14:G17)</f>
        <v>0</v>
      </c>
      <c r="H13" s="163"/>
      <c r="I13" s="163">
        <f>SUM(I14:I17)</f>
        <v>78181.04</v>
      </c>
      <c r="J13" s="163"/>
      <c r="K13" s="163">
        <f>SUM(K14:K17)</f>
        <v>27137.96</v>
      </c>
      <c r="L13" s="163"/>
      <c r="M13" s="163">
        <f>SUM(M14:M17)</f>
        <v>0</v>
      </c>
      <c r="N13" s="162"/>
      <c r="O13" s="162">
        <f>SUM(O14:O17)</f>
        <v>2.9699999999999998</v>
      </c>
      <c r="P13" s="162"/>
      <c r="Q13" s="162">
        <f>SUM(Q14:Q17)</f>
        <v>0</v>
      </c>
      <c r="R13" s="163"/>
      <c r="S13" s="163"/>
      <c r="T13" s="163"/>
      <c r="U13" s="163"/>
      <c r="V13" s="163">
        <f>SUM(V14:V17)</f>
        <v>0</v>
      </c>
      <c r="W13" s="163"/>
      <c r="X13" s="163"/>
      <c r="Y13" s="163"/>
      <c r="AG13" t="s">
        <v>114</v>
      </c>
    </row>
    <row r="14" spans="1:60" ht="22.5" outlineLevel="1">
      <c r="A14" s="177">
        <v>5</v>
      </c>
      <c r="B14" s="178" t="s">
        <v>128</v>
      </c>
      <c r="C14" s="184" t="s">
        <v>129</v>
      </c>
      <c r="D14" s="179" t="s">
        <v>117</v>
      </c>
      <c r="E14" s="180">
        <v>16</v>
      </c>
      <c r="F14" s="181"/>
      <c r="G14" s="182">
        <f>ROUND(E14*F14,2)</f>
        <v>0</v>
      </c>
      <c r="H14" s="158">
        <v>1448.08</v>
      </c>
      <c r="I14" s="157">
        <f>ROUND(E14*H14,2)</f>
        <v>23169.28</v>
      </c>
      <c r="J14" s="158">
        <v>279.92</v>
      </c>
      <c r="K14" s="157">
        <f>ROUND(E14*J14,2)</f>
        <v>4478.72</v>
      </c>
      <c r="L14" s="157">
        <v>21</v>
      </c>
      <c r="M14" s="157">
        <f>G14*(1+L14/100)</f>
        <v>0</v>
      </c>
      <c r="N14" s="156">
        <v>0.04165</v>
      </c>
      <c r="O14" s="156">
        <f>ROUND(E14*N14,2)</f>
        <v>0.67</v>
      </c>
      <c r="P14" s="156">
        <v>0</v>
      </c>
      <c r="Q14" s="156">
        <f>ROUND(E14*P14,2)</f>
        <v>0</v>
      </c>
      <c r="R14" s="157"/>
      <c r="S14" s="157" t="s">
        <v>118</v>
      </c>
      <c r="T14" s="157" t="s">
        <v>118</v>
      </c>
      <c r="U14" s="157">
        <v>0</v>
      </c>
      <c r="V14" s="157">
        <f>ROUND(E14*U14,2)</f>
        <v>0</v>
      </c>
      <c r="W14" s="157"/>
      <c r="X14" s="157" t="s">
        <v>119</v>
      </c>
      <c r="Y14" s="157" t="s">
        <v>120</v>
      </c>
      <c r="Z14" s="147"/>
      <c r="AA14" s="147"/>
      <c r="AB14" s="147"/>
      <c r="AC14" s="147"/>
      <c r="AD14" s="147"/>
      <c r="AE14" s="147"/>
      <c r="AF14" s="147"/>
      <c r="AG14" s="147" t="s">
        <v>121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>
      <c r="A15" s="177">
        <v>6</v>
      </c>
      <c r="B15" s="178" t="s">
        <v>130</v>
      </c>
      <c r="C15" s="184" t="s">
        <v>131</v>
      </c>
      <c r="D15" s="179" t="s">
        <v>117</v>
      </c>
      <c r="E15" s="180">
        <v>33</v>
      </c>
      <c r="F15" s="181"/>
      <c r="G15" s="182">
        <f>ROUND(E15*F15,2)</f>
        <v>0</v>
      </c>
      <c r="H15" s="158">
        <v>640.7</v>
      </c>
      <c r="I15" s="157">
        <f>ROUND(E15*H15,2)</f>
        <v>21143.1</v>
      </c>
      <c r="J15" s="158">
        <v>323.3</v>
      </c>
      <c r="K15" s="157">
        <f>ROUND(E15*J15,2)</f>
        <v>10668.9</v>
      </c>
      <c r="L15" s="157">
        <v>21</v>
      </c>
      <c r="M15" s="157">
        <f>G15*(1+L15/100)</f>
        <v>0</v>
      </c>
      <c r="N15" s="156">
        <v>0.06536</v>
      </c>
      <c r="O15" s="156">
        <f>ROUND(E15*N15,2)</f>
        <v>2.16</v>
      </c>
      <c r="P15" s="156">
        <v>0</v>
      </c>
      <c r="Q15" s="156">
        <f>ROUND(E15*P15,2)</f>
        <v>0</v>
      </c>
      <c r="R15" s="157"/>
      <c r="S15" s="157" t="s">
        <v>118</v>
      </c>
      <c r="T15" s="157" t="s">
        <v>118</v>
      </c>
      <c r="U15" s="157">
        <v>0</v>
      </c>
      <c r="V15" s="157">
        <f>ROUND(E15*U15,2)</f>
        <v>0</v>
      </c>
      <c r="W15" s="157"/>
      <c r="X15" s="157" t="s">
        <v>119</v>
      </c>
      <c r="Y15" s="157" t="s">
        <v>120</v>
      </c>
      <c r="Z15" s="147"/>
      <c r="AA15" s="147"/>
      <c r="AB15" s="147"/>
      <c r="AC15" s="147"/>
      <c r="AD15" s="147"/>
      <c r="AE15" s="147"/>
      <c r="AF15" s="147"/>
      <c r="AG15" s="147" t="s">
        <v>121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1">
      <c r="A16" s="177">
        <v>7</v>
      </c>
      <c r="B16" s="178" t="s">
        <v>132</v>
      </c>
      <c r="C16" s="184" t="s">
        <v>133</v>
      </c>
      <c r="D16" s="179" t="s">
        <v>117</v>
      </c>
      <c r="E16" s="180">
        <v>16</v>
      </c>
      <c r="F16" s="181"/>
      <c r="G16" s="182">
        <f>ROUND(E16*F16,2)</f>
        <v>0</v>
      </c>
      <c r="H16" s="158">
        <v>948.55</v>
      </c>
      <c r="I16" s="157">
        <f>ROUND(E16*H16,2)</f>
        <v>15176.8</v>
      </c>
      <c r="J16" s="158">
        <v>393.45</v>
      </c>
      <c r="K16" s="157">
        <f>ROUND(E16*J16,2)</f>
        <v>6295.2</v>
      </c>
      <c r="L16" s="157">
        <v>21</v>
      </c>
      <c r="M16" s="157">
        <f>G16*(1+L16/100)</f>
        <v>0</v>
      </c>
      <c r="N16" s="156">
        <v>0.00315</v>
      </c>
      <c r="O16" s="156">
        <f>ROUND(E16*N16,2)</f>
        <v>0.05</v>
      </c>
      <c r="P16" s="156">
        <v>0</v>
      </c>
      <c r="Q16" s="156">
        <f>ROUND(E16*P16,2)</f>
        <v>0</v>
      </c>
      <c r="R16" s="157"/>
      <c r="S16" s="157" t="s">
        <v>118</v>
      </c>
      <c r="T16" s="157" t="s">
        <v>118</v>
      </c>
      <c r="U16" s="157">
        <v>0</v>
      </c>
      <c r="V16" s="157">
        <f>ROUND(E16*U16,2)</f>
        <v>0</v>
      </c>
      <c r="W16" s="157"/>
      <c r="X16" s="157" t="s">
        <v>119</v>
      </c>
      <c r="Y16" s="157" t="s">
        <v>120</v>
      </c>
      <c r="Z16" s="147"/>
      <c r="AA16" s="147"/>
      <c r="AB16" s="147"/>
      <c r="AC16" s="147"/>
      <c r="AD16" s="147"/>
      <c r="AE16" s="147"/>
      <c r="AF16" s="147"/>
      <c r="AG16" s="147" t="s">
        <v>121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1">
      <c r="A17" s="177">
        <v>8</v>
      </c>
      <c r="B17" s="178" t="s">
        <v>134</v>
      </c>
      <c r="C17" s="184" t="s">
        <v>135</v>
      </c>
      <c r="D17" s="179" t="s">
        <v>117</v>
      </c>
      <c r="E17" s="180">
        <v>33</v>
      </c>
      <c r="F17" s="181"/>
      <c r="G17" s="182">
        <f>ROUND(E17*F17,2)</f>
        <v>0</v>
      </c>
      <c r="H17" s="158">
        <v>566.42</v>
      </c>
      <c r="I17" s="157">
        <f>ROUND(E17*H17,2)</f>
        <v>18691.86</v>
      </c>
      <c r="J17" s="158">
        <v>172.58</v>
      </c>
      <c r="K17" s="157">
        <f>ROUND(E17*J17,2)</f>
        <v>5695.14</v>
      </c>
      <c r="L17" s="157">
        <v>21</v>
      </c>
      <c r="M17" s="157">
        <f>G17*(1+L17/100)</f>
        <v>0</v>
      </c>
      <c r="N17" s="156">
        <v>0.00263</v>
      </c>
      <c r="O17" s="156">
        <f>ROUND(E17*N17,2)</f>
        <v>0.09</v>
      </c>
      <c r="P17" s="156">
        <v>0</v>
      </c>
      <c r="Q17" s="156">
        <f>ROUND(E17*P17,2)</f>
        <v>0</v>
      </c>
      <c r="R17" s="157"/>
      <c r="S17" s="157" t="s">
        <v>136</v>
      </c>
      <c r="T17" s="157" t="s">
        <v>136</v>
      </c>
      <c r="U17" s="157">
        <v>0</v>
      </c>
      <c r="V17" s="157">
        <f>ROUND(E17*U17,2)</f>
        <v>0</v>
      </c>
      <c r="W17" s="157"/>
      <c r="X17" s="157" t="s">
        <v>119</v>
      </c>
      <c r="Y17" s="157" t="s">
        <v>120</v>
      </c>
      <c r="Z17" s="147"/>
      <c r="AA17" s="147"/>
      <c r="AB17" s="147"/>
      <c r="AC17" s="147"/>
      <c r="AD17" s="147"/>
      <c r="AE17" s="147"/>
      <c r="AF17" s="147"/>
      <c r="AG17" s="147" t="s">
        <v>121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33" ht="12.75">
      <c r="A18" s="164" t="s">
        <v>113</v>
      </c>
      <c r="B18" s="165" t="s">
        <v>65</v>
      </c>
      <c r="C18" s="183" t="s">
        <v>66</v>
      </c>
      <c r="D18" s="166"/>
      <c r="E18" s="167"/>
      <c r="F18" s="168"/>
      <c r="G18" s="169">
        <f>SUMIF(AG19:AG19,"&lt;&gt;NOR",G19:G19)</f>
        <v>0</v>
      </c>
      <c r="H18" s="163"/>
      <c r="I18" s="163">
        <f>SUM(I19:I19)</f>
        <v>6444.75</v>
      </c>
      <c r="J18" s="163"/>
      <c r="K18" s="163">
        <f>SUM(K19:K19)</f>
        <v>9830.25</v>
      </c>
      <c r="L18" s="163"/>
      <c r="M18" s="163">
        <f>SUM(M19:M19)</f>
        <v>0</v>
      </c>
      <c r="N18" s="162"/>
      <c r="O18" s="162">
        <f>SUM(O19:O19)</f>
        <v>0.48</v>
      </c>
      <c r="P18" s="162"/>
      <c r="Q18" s="162">
        <f>SUM(Q19:Q19)</f>
        <v>0</v>
      </c>
      <c r="R18" s="163"/>
      <c r="S18" s="163"/>
      <c r="T18" s="163"/>
      <c r="U18" s="163"/>
      <c r="V18" s="163">
        <f>SUM(V19:V19)</f>
        <v>0</v>
      </c>
      <c r="W18" s="163"/>
      <c r="X18" s="163"/>
      <c r="Y18" s="163"/>
      <c r="AG18" t="s">
        <v>114</v>
      </c>
    </row>
    <row r="19" spans="1:60" ht="12.75" outlineLevel="1">
      <c r="A19" s="177">
        <v>9</v>
      </c>
      <c r="B19" s="178" t="s">
        <v>137</v>
      </c>
      <c r="C19" s="184" t="s">
        <v>138</v>
      </c>
      <c r="D19" s="179" t="s">
        <v>117</v>
      </c>
      <c r="E19" s="180">
        <v>75</v>
      </c>
      <c r="F19" s="181"/>
      <c r="G19" s="182">
        <f>ROUND(E19*F19,2)</f>
        <v>0</v>
      </c>
      <c r="H19" s="158">
        <v>85.93</v>
      </c>
      <c r="I19" s="157">
        <f>ROUND(E19*H19,2)</f>
        <v>6444.75</v>
      </c>
      <c r="J19" s="158">
        <v>131.07</v>
      </c>
      <c r="K19" s="157">
        <f>ROUND(E19*J19,2)</f>
        <v>9830.25</v>
      </c>
      <c r="L19" s="157">
        <v>21</v>
      </c>
      <c r="M19" s="157">
        <f>G19*(1+L19/100)</f>
        <v>0</v>
      </c>
      <c r="N19" s="156">
        <v>0.00635</v>
      </c>
      <c r="O19" s="156">
        <f>ROUND(E19*N19,2)</f>
        <v>0.48</v>
      </c>
      <c r="P19" s="156">
        <v>0</v>
      </c>
      <c r="Q19" s="156">
        <f>ROUND(E19*P19,2)</f>
        <v>0</v>
      </c>
      <c r="R19" s="157"/>
      <c r="S19" s="157" t="s">
        <v>118</v>
      </c>
      <c r="T19" s="157" t="s">
        <v>118</v>
      </c>
      <c r="U19" s="157">
        <v>0</v>
      </c>
      <c r="V19" s="157">
        <f>ROUND(E19*U19,2)</f>
        <v>0</v>
      </c>
      <c r="W19" s="157"/>
      <c r="X19" s="157" t="s">
        <v>119</v>
      </c>
      <c r="Y19" s="157" t="s">
        <v>120</v>
      </c>
      <c r="Z19" s="147"/>
      <c r="AA19" s="147"/>
      <c r="AB19" s="147"/>
      <c r="AC19" s="147"/>
      <c r="AD19" s="147"/>
      <c r="AE19" s="147"/>
      <c r="AF19" s="147"/>
      <c r="AG19" s="147" t="s">
        <v>121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33" ht="25.5">
      <c r="A20" s="164" t="s">
        <v>113</v>
      </c>
      <c r="B20" s="165" t="s">
        <v>67</v>
      </c>
      <c r="C20" s="183" t="s">
        <v>68</v>
      </c>
      <c r="D20" s="166"/>
      <c r="E20" s="167"/>
      <c r="F20" s="168"/>
      <c r="G20" s="169">
        <f>SUMIF(AG21:AG21,"&lt;&gt;NOR",G21:G21)</f>
        <v>0</v>
      </c>
      <c r="H20" s="163"/>
      <c r="I20" s="163">
        <f>SUM(I21:I21)</f>
        <v>4.4</v>
      </c>
      <c r="J20" s="163"/>
      <c r="K20" s="163">
        <f>SUM(K21:K21)</f>
        <v>2523.6</v>
      </c>
      <c r="L20" s="163"/>
      <c r="M20" s="163">
        <f>SUM(M21:M21)</f>
        <v>0</v>
      </c>
      <c r="N20" s="162"/>
      <c r="O20" s="162">
        <f>SUM(O21:O21)</f>
        <v>0</v>
      </c>
      <c r="P20" s="162"/>
      <c r="Q20" s="162">
        <f>SUM(Q21:Q21)</f>
        <v>0</v>
      </c>
      <c r="R20" s="163"/>
      <c r="S20" s="163"/>
      <c r="T20" s="163"/>
      <c r="U20" s="163"/>
      <c r="V20" s="163">
        <f>SUM(V21:V21)</f>
        <v>0</v>
      </c>
      <c r="W20" s="163"/>
      <c r="X20" s="163"/>
      <c r="Y20" s="163"/>
      <c r="AG20" t="s">
        <v>114</v>
      </c>
    </row>
    <row r="21" spans="1:60" ht="12.75" outlineLevel="1">
      <c r="A21" s="177">
        <v>10</v>
      </c>
      <c r="B21" s="178" t="s">
        <v>139</v>
      </c>
      <c r="C21" s="184" t="s">
        <v>140</v>
      </c>
      <c r="D21" s="179" t="s">
        <v>117</v>
      </c>
      <c r="E21" s="180">
        <v>40</v>
      </c>
      <c r="F21" s="181"/>
      <c r="G21" s="182">
        <f>ROUND(E21*F21,2)</f>
        <v>0</v>
      </c>
      <c r="H21" s="158">
        <v>0.11</v>
      </c>
      <c r="I21" s="157">
        <f>ROUND(E21*H21,2)</f>
        <v>4.4</v>
      </c>
      <c r="J21" s="158">
        <v>63.09</v>
      </c>
      <c r="K21" s="157">
        <f>ROUND(E21*J21,2)</f>
        <v>2523.6</v>
      </c>
      <c r="L21" s="157">
        <v>21</v>
      </c>
      <c r="M21" s="157">
        <f>G21*(1+L21/100)</f>
        <v>0</v>
      </c>
      <c r="N21" s="156">
        <v>0</v>
      </c>
      <c r="O21" s="156">
        <f>ROUND(E21*N21,2)</f>
        <v>0</v>
      </c>
      <c r="P21" s="156">
        <v>0</v>
      </c>
      <c r="Q21" s="156">
        <f>ROUND(E21*P21,2)</f>
        <v>0</v>
      </c>
      <c r="R21" s="157"/>
      <c r="S21" s="157" t="s">
        <v>118</v>
      </c>
      <c r="T21" s="157" t="s">
        <v>118</v>
      </c>
      <c r="U21" s="157">
        <v>0</v>
      </c>
      <c r="V21" s="157">
        <f>ROUND(E21*U21,2)</f>
        <v>0</v>
      </c>
      <c r="W21" s="157"/>
      <c r="X21" s="157" t="s">
        <v>119</v>
      </c>
      <c r="Y21" s="157" t="s">
        <v>120</v>
      </c>
      <c r="Z21" s="147"/>
      <c r="AA21" s="147"/>
      <c r="AB21" s="147"/>
      <c r="AC21" s="147"/>
      <c r="AD21" s="147"/>
      <c r="AE21" s="147"/>
      <c r="AF21" s="147"/>
      <c r="AG21" s="147" t="s">
        <v>121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33" ht="12.75">
      <c r="A22" s="164" t="s">
        <v>113</v>
      </c>
      <c r="B22" s="165" t="s">
        <v>69</v>
      </c>
      <c r="C22" s="183" t="s">
        <v>70</v>
      </c>
      <c r="D22" s="166"/>
      <c r="E22" s="167"/>
      <c r="F22" s="168"/>
      <c r="G22" s="169">
        <f>SUMIF(AG23:AG23,"&lt;&gt;NOR",G23:G23)</f>
        <v>0</v>
      </c>
      <c r="H22" s="163"/>
      <c r="I22" s="163">
        <f>SUM(I23:I23)</f>
        <v>0</v>
      </c>
      <c r="J22" s="163"/>
      <c r="K22" s="163">
        <f>SUM(K23:K23)</f>
        <v>3625</v>
      </c>
      <c r="L22" s="163"/>
      <c r="M22" s="163">
        <f>SUM(M23:M23)</f>
        <v>0</v>
      </c>
      <c r="N22" s="162"/>
      <c r="O22" s="162">
        <f>SUM(O23:O23)</f>
        <v>0</v>
      </c>
      <c r="P22" s="162"/>
      <c r="Q22" s="162">
        <f>SUM(Q23:Q23)</f>
        <v>1.71</v>
      </c>
      <c r="R22" s="163"/>
      <c r="S22" s="163"/>
      <c r="T22" s="163"/>
      <c r="U22" s="163"/>
      <c r="V22" s="163">
        <f>SUM(V23:V23)</f>
        <v>0</v>
      </c>
      <c r="W22" s="163"/>
      <c r="X22" s="163"/>
      <c r="Y22" s="163"/>
      <c r="AG22" t="s">
        <v>114</v>
      </c>
    </row>
    <row r="23" spans="1:60" ht="12.75" outlineLevel="1">
      <c r="A23" s="177">
        <v>11</v>
      </c>
      <c r="B23" s="178" t="s">
        <v>141</v>
      </c>
      <c r="C23" s="184" t="s">
        <v>142</v>
      </c>
      <c r="D23" s="179" t="s">
        <v>117</v>
      </c>
      <c r="E23" s="180">
        <v>29</v>
      </c>
      <c r="F23" s="181"/>
      <c r="G23" s="182">
        <f>ROUND(E23*F23,2)</f>
        <v>0</v>
      </c>
      <c r="H23" s="158">
        <v>0</v>
      </c>
      <c r="I23" s="157">
        <f>ROUND(E23*H23,2)</f>
        <v>0</v>
      </c>
      <c r="J23" s="158">
        <v>125</v>
      </c>
      <c r="K23" s="157">
        <f>ROUND(E23*J23,2)</f>
        <v>3625</v>
      </c>
      <c r="L23" s="157">
        <v>21</v>
      </c>
      <c r="M23" s="157">
        <f>G23*(1+L23/100)</f>
        <v>0</v>
      </c>
      <c r="N23" s="156">
        <v>0</v>
      </c>
      <c r="O23" s="156">
        <f>ROUND(E23*N23,2)</f>
        <v>0</v>
      </c>
      <c r="P23" s="156">
        <v>0.059</v>
      </c>
      <c r="Q23" s="156">
        <f>ROUND(E23*P23,2)</f>
        <v>1.71</v>
      </c>
      <c r="R23" s="157"/>
      <c r="S23" s="157" t="s">
        <v>118</v>
      </c>
      <c r="T23" s="157" t="s">
        <v>118</v>
      </c>
      <c r="U23" s="157">
        <v>0</v>
      </c>
      <c r="V23" s="157">
        <f>ROUND(E23*U23,2)</f>
        <v>0</v>
      </c>
      <c r="W23" s="157"/>
      <c r="X23" s="157" t="s">
        <v>119</v>
      </c>
      <c r="Y23" s="157" t="s">
        <v>120</v>
      </c>
      <c r="Z23" s="147"/>
      <c r="AA23" s="147"/>
      <c r="AB23" s="147"/>
      <c r="AC23" s="147"/>
      <c r="AD23" s="147"/>
      <c r="AE23" s="147"/>
      <c r="AF23" s="147"/>
      <c r="AG23" s="147" t="s">
        <v>121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33" ht="12.75">
      <c r="A24" s="164" t="s">
        <v>113</v>
      </c>
      <c r="B24" s="165" t="s">
        <v>71</v>
      </c>
      <c r="C24" s="183" t="s">
        <v>72</v>
      </c>
      <c r="D24" s="166"/>
      <c r="E24" s="167"/>
      <c r="F24" s="168"/>
      <c r="G24" s="169">
        <f>SUMIF(AG25:AG25,"&lt;&gt;NOR",G25:G25)</f>
        <v>0</v>
      </c>
      <c r="H24" s="163"/>
      <c r="I24" s="163">
        <f>SUM(I25:I25)</f>
        <v>0</v>
      </c>
      <c r="J24" s="163"/>
      <c r="K24" s="163">
        <f>SUM(K25:K25)</f>
        <v>2466.26</v>
      </c>
      <c r="L24" s="163"/>
      <c r="M24" s="163">
        <f>SUM(M25:M25)</f>
        <v>0</v>
      </c>
      <c r="N24" s="162"/>
      <c r="O24" s="162">
        <f>SUM(O25:O25)</f>
        <v>0</v>
      </c>
      <c r="P24" s="162"/>
      <c r="Q24" s="162">
        <f>SUM(Q25:Q25)</f>
        <v>0</v>
      </c>
      <c r="R24" s="163"/>
      <c r="S24" s="163"/>
      <c r="T24" s="163"/>
      <c r="U24" s="163"/>
      <c r="V24" s="163">
        <f>SUM(V25:V25)</f>
        <v>0</v>
      </c>
      <c r="W24" s="163"/>
      <c r="X24" s="163"/>
      <c r="Y24" s="163"/>
      <c r="AG24" t="s">
        <v>114</v>
      </c>
    </row>
    <row r="25" spans="1:60" ht="12.75" outlineLevel="1">
      <c r="A25" s="177">
        <v>12</v>
      </c>
      <c r="B25" s="178" t="s">
        <v>143</v>
      </c>
      <c r="C25" s="184" t="s">
        <v>144</v>
      </c>
      <c r="D25" s="179" t="s">
        <v>145</v>
      </c>
      <c r="E25" s="180">
        <v>5.51736</v>
      </c>
      <c r="F25" s="181"/>
      <c r="G25" s="182">
        <f>ROUND(E25*F25,2)</f>
        <v>0</v>
      </c>
      <c r="H25" s="158">
        <v>0</v>
      </c>
      <c r="I25" s="157">
        <f>ROUND(E25*H25,2)</f>
        <v>0</v>
      </c>
      <c r="J25" s="158">
        <v>447</v>
      </c>
      <c r="K25" s="157">
        <f>ROUND(E25*J25,2)</f>
        <v>2466.26</v>
      </c>
      <c r="L25" s="157">
        <v>21</v>
      </c>
      <c r="M25" s="157">
        <f>G25*(1+L25/100)</f>
        <v>0</v>
      </c>
      <c r="N25" s="156">
        <v>0</v>
      </c>
      <c r="O25" s="156">
        <f>ROUND(E25*N25,2)</f>
        <v>0</v>
      </c>
      <c r="P25" s="156">
        <v>0</v>
      </c>
      <c r="Q25" s="156">
        <f>ROUND(E25*P25,2)</f>
        <v>0</v>
      </c>
      <c r="R25" s="157"/>
      <c r="S25" s="157" t="s">
        <v>118</v>
      </c>
      <c r="T25" s="157" t="s">
        <v>118</v>
      </c>
      <c r="U25" s="157">
        <v>0</v>
      </c>
      <c r="V25" s="157">
        <f>ROUND(E25*U25,2)</f>
        <v>0</v>
      </c>
      <c r="W25" s="157"/>
      <c r="X25" s="157" t="s">
        <v>119</v>
      </c>
      <c r="Y25" s="157" t="s">
        <v>120</v>
      </c>
      <c r="Z25" s="147"/>
      <c r="AA25" s="147"/>
      <c r="AB25" s="147"/>
      <c r="AC25" s="147"/>
      <c r="AD25" s="147"/>
      <c r="AE25" s="147"/>
      <c r="AF25" s="147"/>
      <c r="AG25" s="147" t="s">
        <v>121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33" ht="12.75">
      <c r="A26" s="164" t="s">
        <v>113</v>
      </c>
      <c r="B26" s="165" t="s">
        <v>73</v>
      </c>
      <c r="C26" s="183" t="s">
        <v>74</v>
      </c>
      <c r="D26" s="166"/>
      <c r="E26" s="167"/>
      <c r="F26" s="168"/>
      <c r="G26" s="169">
        <f>SUMIF(AG27:AG30,"&lt;&gt;NOR",G27:G30)</f>
        <v>0</v>
      </c>
      <c r="H26" s="163"/>
      <c r="I26" s="163">
        <f>SUM(I27:I30)</f>
        <v>12807.199999999999</v>
      </c>
      <c r="J26" s="163"/>
      <c r="K26" s="163">
        <f>SUM(K27:K30)</f>
        <v>7181.18</v>
      </c>
      <c r="L26" s="163"/>
      <c r="M26" s="163">
        <f>SUM(M27:M30)</f>
        <v>0</v>
      </c>
      <c r="N26" s="162"/>
      <c r="O26" s="162">
        <f>SUM(O27:O30)</f>
        <v>0.13</v>
      </c>
      <c r="P26" s="162"/>
      <c r="Q26" s="162">
        <f>SUM(Q27:Q30)</f>
        <v>0</v>
      </c>
      <c r="R26" s="163"/>
      <c r="S26" s="163"/>
      <c r="T26" s="163"/>
      <c r="U26" s="163"/>
      <c r="V26" s="163">
        <f>SUM(V27:V30)</f>
        <v>0</v>
      </c>
      <c r="W26" s="163"/>
      <c r="X26" s="163"/>
      <c r="Y26" s="163"/>
      <c r="AG26" t="s">
        <v>114</v>
      </c>
    </row>
    <row r="27" spans="1:60" ht="22.5" outlineLevel="1">
      <c r="A27" s="171">
        <v>13</v>
      </c>
      <c r="B27" s="172" t="s">
        <v>146</v>
      </c>
      <c r="C27" s="185" t="s">
        <v>147</v>
      </c>
      <c r="D27" s="173" t="s">
        <v>117</v>
      </c>
      <c r="E27" s="174">
        <v>20</v>
      </c>
      <c r="F27" s="175"/>
      <c r="G27" s="176">
        <f>ROUND(E27*F27,2)</f>
        <v>0</v>
      </c>
      <c r="H27" s="158">
        <v>36.99</v>
      </c>
      <c r="I27" s="157">
        <f>ROUND(E27*H27,2)</f>
        <v>739.8</v>
      </c>
      <c r="J27" s="158">
        <v>50.11</v>
      </c>
      <c r="K27" s="157">
        <f>ROUND(E27*J27,2)</f>
        <v>1002.2</v>
      </c>
      <c r="L27" s="157">
        <v>21</v>
      </c>
      <c r="M27" s="157">
        <f>G27*(1+L27/100)</f>
        <v>0</v>
      </c>
      <c r="N27" s="156">
        <v>0.00022</v>
      </c>
      <c r="O27" s="156">
        <f>ROUND(E27*N27,2)</f>
        <v>0</v>
      </c>
      <c r="P27" s="156">
        <v>0</v>
      </c>
      <c r="Q27" s="156">
        <f>ROUND(E27*P27,2)</f>
        <v>0</v>
      </c>
      <c r="R27" s="157"/>
      <c r="S27" s="157" t="s">
        <v>118</v>
      </c>
      <c r="T27" s="157" t="s">
        <v>118</v>
      </c>
      <c r="U27" s="157">
        <v>0</v>
      </c>
      <c r="V27" s="157">
        <f>ROUND(E27*U27,2)</f>
        <v>0</v>
      </c>
      <c r="W27" s="157"/>
      <c r="X27" s="157" t="s">
        <v>119</v>
      </c>
      <c r="Y27" s="157" t="s">
        <v>120</v>
      </c>
      <c r="Z27" s="147"/>
      <c r="AA27" s="147"/>
      <c r="AB27" s="147"/>
      <c r="AC27" s="147"/>
      <c r="AD27" s="147"/>
      <c r="AE27" s="147"/>
      <c r="AF27" s="147"/>
      <c r="AG27" s="147" t="s">
        <v>148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outlineLevel="2">
      <c r="A28" s="154"/>
      <c r="B28" s="155"/>
      <c r="C28" s="258" t="s">
        <v>149</v>
      </c>
      <c r="D28" s="259"/>
      <c r="E28" s="259"/>
      <c r="F28" s="259"/>
      <c r="G28" s="259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150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>
      <c r="A29" s="177">
        <v>14</v>
      </c>
      <c r="B29" s="178" t="s">
        <v>151</v>
      </c>
      <c r="C29" s="184" t="s">
        <v>152</v>
      </c>
      <c r="D29" s="179" t="s">
        <v>117</v>
      </c>
      <c r="E29" s="180">
        <v>20</v>
      </c>
      <c r="F29" s="181"/>
      <c r="G29" s="182">
        <f>ROUND(E29*F29,2)</f>
        <v>0</v>
      </c>
      <c r="H29" s="158">
        <v>603.37</v>
      </c>
      <c r="I29" s="157">
        <f>ROUND(E29*H29,2)</f>
        <v>12067.4</v>
      </c>
      <c r="J29" s="158">
        <v>273.63</v>
      </c>
      <c r="K29" s="157">
        <f>ROUND(E29*J29,2)</f>
        <v>5472.6</v>
      </c>
      <c r="L29" s="157">
        <v>21</v>
      </c>
      <c r="M29" s="157">
        <f>G29*(1+L29/100)</f>
        <v>0</v>
      </c>
      <c r="N29" s="156">
        <v>0.0063</v>
      </c>
      <c r="O29" s="156">
        <f>ROUND(E29*N29,2)</f>
        <v>0.13</v>
      </c>
      <c r="P29" s="156">
        <v>0</v>
      </c>
      <c r="Q29" s="156">
        <f>ROUND(E29*P29,2)</f>
        <v>0</v>
      </c>
      <c r="R29" s="157"/>
      <c r="S29" s="157" t="s">
        <v>153</v>
      </c>
      <c r="T29" s="157" t="s">
        <v>153</v>
      </c>
      <c r="U29" s="157">
        <v>0</v>
      </c>
      <c r="V29" s="157">
        <f>ROUND(E29*U29,2)</f>
        <v>0</v>
      </c>
      <c r="W29" s="157"/>
      <c r="X29" s="157" t="s">
        <v>119</v>
      </c>
      <c r="Y29" s="157" t="s">
        <v>120</v>
      </c>
      <c r="Z29" s="147"/>
      <c r="AA29" s="147"/>
      <c r="AB29" s="147"/>
      <c r="AC29" s="147"/>
      <c r="AD29" s="147"/>
      <c r="AE29" s="147"/>
      <c r="AF29" s="147"/>
      <c r="AG29" s="147" t="s">
        <v>148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12.75" outlineLevel="1">
      <c r="A30" s="177">
        <v>15</v>
      </c>
      <c r="B30" s="178" t="s">
        <v>154</v>
      </c>
      <c r="C30" s="184" t="s">
        <v>155</v>
      </c>
      <c r="D30" s="179" t="s">
        <v>0</v>
      </c>
      <c r="E30" s="180">
        <v>160.54</v>
      </c>
      <c r="F30" s="181"/>
      <c r="G30" s="182">
        <f>ROUND(E30*F30,2)</f>
        <v>0</v>
      </c>
      <c r="H30" s="158">
        <v>0</v>
      </c>
      <c r="I30" s="157">
        <f>ROUND(E30*H30,2)</f>
        <v>0</v>
      </c>
      <c r="J30" s="158">
        <v>4.4</v>
      </c>
      <c r="K30" s="157">
        <f>ROUND(E30*J30,2)</f>
        <v>706.38</v>
      </c>
      <c r="L30" s="157">
        <v>21</v>
      </c>
      <c r="M30" s="157">
        <f>G30*(1+L30/100)</f>
        <v>0</v>
      </c>
      <c r="N30" s="156">
        <v>0</v>
      </c>
      <c r="O30" s="156">
        <f>ROUND(E30*N30,2)</f>
        <v>0</v>
      </c>
      <c r="P30" s="156">
        <v>0</v>
      </c>
      <c r="Q30" s="156">
        <f>ROUND(E30*P30,2)</f>
        <v>0</v>
      </c>
      <c r="R30" s="157"/>
      <c r="S30" s="157" t="s">
        <v>118</v>
      </c>
      <c r="T30" s="157" t="s">
        <v>118</v>
      </c>
      <c r="U30" s="157">
        <v>0</v>
      </c>
      <c r="V30" s="157">
        <f>ROUND(E30*U30,2)</f>
        <v>0</v>
      </c>
      <c r="W30" s="157"/>
      <c r="X30" s="157" t="s">
        <v>119</v>
      </c>
      <c r="Y30" s="157" t="s">
        <v>120</v>
      </c>
      <c r="Z30" s="147"/>
      <c r="AA30" s="147"/>
      <c r="AB30" s="147"/>
      <c r="AC30" s="147"/>
      <c r="AD30" s="147"/>
      <c r="AE30" s="147"/>
      <c r="AF30" s="147"/>
      <c r="AG30" s="147" t="s">
        <v>156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33" ht="12.75">
      <c r="A31" s="164" t="s">
        <v>113</v>
      </c>
      <c r="B31" s="165" t="s">
        <v>75</v>
      </c>
      <c r="C31" s="183" t="s">
        <v>76</v>
      </c>
      <c r="D31" s="166"/>
      <c r="E31" s="167"/>
      <c r="F31" s="168"/>
      <c r="G31" s="169">
        <f>SUMIF(AG32:AG34,"&lt;&gt;NOR",G32:G34)</f>
        <v>0</v>
      </c>
      <c r="H31" s="163"/>
      <c r="I31" s="163">
        <f>SUM(I32:I34)</f>
        <v>5681.6</v>
      </c>
      <c r="J31" s="163"/>
      <c r="K31" s="163">
        <f>SUM(K32:K34)</f>
        <v>4764.829999999999</v>
      </c>
      <c r="L31" s="163"/>
      <c r="M31" s="163">
        <f>SUM(M32:M34)</f>
        <v>0</v>
      </c>
      <c r="N31" s="162"/>
      <c r="O31" s="162">
        <f>SUM(O32:O34)</f>
        <v>0.03</v>
      </c>
      <c r="P31" s="162"/>
      <c r="Q31" s="162">
        <f>SUM(Q32:Q34)</f>
        <v>0.01</v>
      </c>
      <c r="R31" s="163"/>
      <c r="S31" s="163"/>
      <c r="T31" s="163"/>
      <c r="U31" s="163"/>
      <c r="V31" s="163">
        <f>SUM(V32:V34)</f>
        <v>0</v>
      </c>
      <c r="W31" s="163"/>
      <c r="X31" s="163"/>
      <c r="Y31" s="163"/>
      <c r="AG31" t="s">
        <v>114</v>
      </c>
    </row>
    <row r="32" spans="1:60" ht="22.5" outlineLevel="1">
      <c r="A32" s="177">
        <v>16</v>
      </c>
      <c r="B32" s="178" t="s">
        <v>157</v>
      </c>
      <c r="C32" s="184" t="s">
        <v>158</v>
      </c>
      <c r="D32" s="179" t="s">
        <v>159</v>
      </c>
      <c r="E32" s="180">
        <v>8</v>
      </c>
      <c r="F32" s="181"/>
      <c r="G32" s="182">
        <f>ROUND(E32*F32,2)</f>
        <v>0</v>
      </c>
      <c r="H32" s="158">
        <v>710.2</v>
      </c>
      <c r="I32" s="157">
        <f>ROUND(E32*H32,2)</f>
        <v>5681.6</v>
      </c>
      <c r="J32" s="158">
        <v>541.8</v>
      </c>
      <c r="K32" s="157">
        <f>ROUND(E32*J32,2)</f>
        <v>4334.4</v>
      </c>
      <c r="L32" s="157">
        <v>21</v>
      </c>
      <c r="M32" s="157">
        <f>G32*(1+L32/100)</f>
        <v>0</v>
      </c>
      <c r="N32" s="156">
        <v>0.00423</v>
      </c>
      <c r="O32" s="156">
        <f>ROUND(E32*N32,2)</f>
        <v>0.03</v>
      </c>
      <c r="P32" s="156">
        <v>0</v>
      </c>
      <c r="Q32" s="156">
        <f>ROUND(E32*P32,2)</f>
        <v>0</v>
      </c>
      <c r="R32" s="157"/>
      <c r="S32" s="157" t="s">
        <v>118</v>
      </c>
      <c r="T32" s="157" t="s">
        <v>118</v>
      </c>
      <c r="U32" s="157">
        <v>0</v>
      </c>
      <c r="V32" s="157">
        <f>ROUND(E32*U32,2)</f>
        <v>0</v>
      </c>
      <c r="W32" s="157"/>
      <c r="X32" s="157" t="s">
        <v>119</v>
      </c>
      <c r="Y32" s="157" t="s">
        <v>120</v>
      </c>
      <c r="Z32" s="147"/>
      <c r="AA32" s="147"/>
      <c r="AB32" s="147"/>
      <c r="AC32" s="147"/>
      <c r="AD32" s="147"/>
      <c r="AE32" s="147"/>
      <c r="AF32" s="147"/>
      <c r="AG32" s="147" t="s">
        <v>148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77">
        <v>17</v>
      </c>
      <c r="B33" s="178" t="s">
        <v>160</v>
      </c>
      <c r="C33" s="184" t="s">
        <v>161</v>
      </c>
      <c r="D33" s="179" t="s">
        <v>159</v>
      </c>
      <c r="E33" s="180">
        <v>4</v>
      </c>
      <c r="F33" s="181"/>
      <c r="G33" s="182">
        <f>ROUND(E33*F33,2)</f>
        <v>0</v>
      </c>
      <c r="H33" s="158">
        <v>0</v>
      </c>
      <c r="I33" s="157">
        <f>ROUND(E33*H33,2)</f>
        <v>0</v>
      </c>
      <c r="J33" s="158">
        <v>64.1</v>
      </c>
      <c r="K33" s="157">
        <f>ROUND(E33*J33,2)</f>
        <v>256.4</v>
      </c>
      <c r="L33" s="157">
        <v>21</v>
      </c>
      <c r="M33" s="157">
        <f>G33*(1+L33/100)</f>
        <v>0</v>
      </c>
      <c r="N33" s="156">
        <v>0</v>
      </c>
      <c r="O33" s="156">
        <f>ROUND(E33*N33,2)</f>
        <v>0</v>
      </c>
      <c r="P33" s="156">
        <v>0.0023</v>
      </c>
      <c r="Q33" s="156">
        <f>ROUND(E33*P33,2)</f>
        <v>0.01</v>
      </c>
      <c r="R33" s="157"/>
      <c r="S33" s="157" t="s">
        <v>118</v>
      </c>
      <c r="T33" s="157" t="s">
        <v>118</v>
      </c>
      <c r="U33" s="157">
        <v>0</v>
      </c>
      <c r="V33" s="157">
        <f>ROUND(E33*U33,2)</f>
        <v>0</v>
      </c>
      <c r="W33" s="157"/>
      <c r="X33" s="157" t="s">
        <v>119</v>
      </c>
      <c r="Y33" s="157" t="s">
        <v>120</v>
      </c>
      <c r="Z33" s="147"/>
      <c r="AA33" s="147"/>
      <c r="AB33" s="147"/>
      <c r="AC33" s="147"/>
      <c r="AD33" s="147"/>
      <c r="AE33" s="147"/>
      <c r="AF33" s="147"/>
      <c r="AG33" s="147" t="s">
        <v>148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1">
      <c r="A34" s="177">
        <v>18</v>
      </c>
      <c r="B34" s="178" t="s">
        <v>162</v>
      </c>
      <c r="C34" s="184" t="s">
        <v>163</v>
      </c>
      <c r="D34" s="179" t="s">
        <v>0</v>
      </c>
      <c r="E34" s="180">
        <v>80.944</v>
      </c>
      <c r="F34" s="181"/>
      <c r="G34" s="182">
        <f>ROUND(E34*F34,2)</f>
        <v>0</v>
      </c>
      <c r="H34" s="158">
        <v>0</v>
      </c>
      <c r="I34" s="157">
        <f>ROUND(E34*H34,2)</f>
        <v>0</v>
      </c>
      <c r="J34" s="158">
        <v>2.15</v>
      </c>
      <c r="K34" s="157">
        <f>ROUND(E34*J34,2)</f>
        <v>174.03</v>
      </c>
      <c r="L34" s="157">
        <v>21</v>
      </c>
      <c r="M34" s="157">
        <f>G34*(1+L34/100)</f>
        <v>0</v>
      </c>
      <c r="N34" s="156">
        <v>0</v>
      </c>
      <c r="O34" s="156">
        <f>ROUND(E34*N34,2)</f>
        <v>0</v>
      </c>
      <c r="P34" s="156">
        <v>0</v>
      </c>
      <c r="Q34" s="156">
        <f>ROUND(E34*P34,2)</f>
        <v>0</v>
      </c>
      <c r="R34" s="157"/>
      <c r="S34" s="157" t="s">
        <v>118</v>
      </c>
      <c r="T34" s="157" t="s">
        <v>118</v>
      </c>
      <c r="U34" s="157">
        <v>0</v>
      </c>
      <c r="V34" s="157">
        <f>ROUND(E34*U34,2)</f>
        <v>0</v>
      </c>
      <c r="W34" s="157"/>
      <c r="X34" s="157" t="s">
        <v>119</v>
      </c>
      <c r="Y34" s="157" t="s">
        <v>120</v>
      </c>
      <c r="Z34" s="147"/>
      <c r="AA34" s="147"/>
      <c r="AB34" s="147"/>
      <c r="AC34" s="147"/>
      <c r="AD34" s="147"/>
      <c r="AE34" s="147"/>
      <c r="AF34" s="147"/>
      <c r="AG34" s="147" t="s">
        <v>156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33" ht="12.75">
      <c r="A35" s="164" t="s">
        <v>113</v>
      </c>
      <c r="B35" s="165" t="s">
        <v>79</v>
      </c>
      <c r="C35" s="183" t="s">
        <v>80</v>
      </c>
      <c r="D35" s="166"/>
      <c r="E35" s="167"/>
      <c r="F35" s="168"/>
      <c r="G35" s="169">
        <f>SUMIF(AG36:AG42,"&lt;&gt;NOR",G36:G42)</f>
        <v>0</v>
      </c>
      <c r="H35" s="163"/>
      <c r="I35" s="163">
        <f>SUM(I36:I42)</f>
        <v>23338.2</v>
      </c>
      <c r="J35" s="163"/>
      <c r="K35" s="163">
        <f>SUM(K36:K42)</f>
        <v>20708.52</v>
      </c>
      <c r="L35" s="163"/>
      <c r="M35" s="163">
        <f>SUM(M36:M42)</f>
        <v>0</v>
      </c>
      <c r="N35" s="162"/>
      <c r="O35" s="162">
        <f>SUM(O36:O42)</f>
        <v>0.58</v>
      </c>
      <c r="P35" s="162"/>
      <c r="Q35" s="162">
        <f>SUM(Q36:Q42)</f>
        <v>0</v>
      </c>
      <c r="R35" s="163"/>
      <c r="S35" s="163"/>
      <c r="T35" s="163"/>
      <c r="U35" s="163"/>
      <c r="V35" s="163">
        <f>SUM(V36:V42)</f>
        <v>0</v>
      </c>
      <c r="W35" s="163"/>
      <c r="X35" s="163"/>
      <c r="Y35" s="163"/>
      <c r="AG35" t="s">
        <v>114</v>
      </c>
    </row>
    <row r="36" spans="1:60" ht="12.75" outlineLevel="1">
      <c r="A36" s="177">
        <v>19</v>
      </c>
      <c r="B36" s="178" t="s">
        <v>164</v>
      </c>
      <c r="C36" s="184" t="s">
        <v>165</v>
      </c>
      <c r="D36" s="179" t="s">
        <v>117</v>
      </c>
      <c r="E36" s="180">
        <v>20</v>
      </c>
      <c r="F36" s="181"/>
      <c r="G36" s="182">
        <f aca="true" t="shared" si="0" ref="G36:G42">ROUND(E36*F36,2)</f>
        <v>0</v>
      </c>
      <c r="H36" s="158">
        <v>211.81</v>
      </c>
      <c r="I36" s="157">
        <f aca="true" t="shared" si="1" ref="I36:I42">ROUND(E36*H36,2)</f>
        <v>4236.2</v>
      </c>
      <c r="J36" s="158">
        <v>773.19</v>
      </c>
      <c r="K36" s="157">
        <f aca="true" t="shared" si="2" ref="K36:K42">ROUND(E36*J36,2)</f>
        <v>15463.8</v>
      </c>
      <c r="L36" s="157">
        <v>21</v>
      </c>
      <c r="M36" s="157">
        <f aca="true" t="shared" si="3" ref="M36:M42">G36*(1+L36/100)</f>
        <v>0</v>
      </c>
      <c r="N36" s="156">
        <v>0.00693</v>
      </c>
      <c r="O36" s="156">
        <f aca="true" t="shared" si="4" ref="O36:O42">ROUND(E36*N36,2)</f>
        <v>0.14</v>
      </c>
      <c r="P36" s="156">
        <v>0</v>
      </c>
      <c r="Q36" s="156">
        <f aca="true" t="shared" si="5" ref="Q36:Q42">ROUND(E36*P36,2)</f>
        <v>0</v>
      </c>
      <c r="R36" s="157"/>
      <c r="S36" s="157" t="s">
        <v>118</v>
      </c>
      <c r="T36" s="157" t="s">
        <v>118</v>
      </c>
      <c r="U36" s="157">
        <v>0</v>
      </c>
      <c r="V36" s="157">
        <f aca="true" t="shared" si="6" ref="V36:V42">ROUND(E36*U36,2)</f>
        <v>0</v>
      </c>
      <c r="W36" s="157"/>
      <c r="X36" s="157" t="s">
        <v>119</v>
      </c>
      <c r="Y36" s="157" t="s">
        <v>120</v>
      </c>
      <c r="Z36" s="147"/>
      <c r="AA36" s="147"/>
      <c r="AB36" s="147"/>
      <c r="AC36" s="147"/>
      <c r="AD36" s="147"/>
      <c r="AE36" s="147"/>
      <c r="AF36" s="147"/>
      <c r="AG36" s="147" t="s">
        <v>148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2.75" outlineLevel="1">
      <c r="A37" s="177">
        <v>20</v>
      </c>
      <c r="B37" s="178" t="s">
        <v>166</v>
      </c>
      <c r="C37" s="184" t="s">
        <v>167</v>
      </c>
      <c r="D37" s="179" t="s">
        <v>117</v>
      </c>
      <c r="E37" s="180">
        <v>20</v>
      </c>
      <c r="F37" s="181"/>
      <c r="G37" s="182">
        <f t="shared" si="0"/>
        <v>0</v>
      </c>
      <c r="H37" s="158">
        <v>0</v>
      </c>
      <c r="I37" s="157">
        <f t="shared" si="1"/>
        <v>0</v>
      </c>
      <c r="J37" s="158">
        <v>17.3</v>
      </c>
      <c r="K37" s="157">
        <f t="shared" si="2"/>
        <v>346</v>
      </c>
      <c r="L37" s="157">
        <v>21</v>
      </c>
      <c r="M37" s="157">
        <f t="shared" si="3"/>
        <v>0</v>
      </c>
      <c r="N37" s="156">
        <v>0</v>
      </c>
      <c r="O37" s="156">
        <f t="shared" si="4"/>
        <v>0</v>
      </c>
      <c r="P37" s="156">
        <v>0</v>
      </c>
      <c r="Q37" s="156">
        <f t="shared" si="5"/>
        <v>0</v>
      </c>
      <c r="R37" s="157"/>
      <c r="S37" s="157" t="s">
        <v>118</v>
      </c>
      <c r="T37" s="157" t="s">
        <v>118</v>
      </c>
      <c r="U37" s="157">
        <v>0</v>
      </c>
      <c r="V37" s="157">
        <f t="shared" si="6"/>
        <v>0</v>
      </c>
      <c r="W37" s="157"/>
      <c r="X37" s="157" t="s">
        <v>119</v>
      </c>
      <c r="Y37" s="157" t="s">
        <v>120</v>
      </c>
      <c r="Z37" s="147"/>
      <c r="AA37" s="147"/>
      <c r="AB37" s="147"/>
      <c r="AC37" s="147"/>
      <c r="AD37" s="147"/>
      <c r="AE37" s="147"/>
      <c r="AF37" s="147"/>
      <c r="AG37" s="147" t="s">
        <v>148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2.75" outlineLevel="1">
      <c r="A38" s="177">
        <v>21</v>
      </c>
      <c r="B38" s="178" t="s">
        <v>168</v>
      </c>
      <c r="C38" s="184" t="s">
        <v>169</v>
      </c>
      <c r="D38" s="179" t="s">
        <v>117</v>
      </c>
      <c r="E38" s="180">
        <v>20</v>
      </c>
      <c r="F38" s="181"/>
      <c r="G38" s="182">
        <f t="shared" si="0"/>
        <v>0</v>
      </c>
      <c r="H38" s="158">
        <v>0</v>
      </c>
      <c r="I38" s="157">
        <f t="shared" si="1"/>
        <v>0</v>
      </c>
      <c r="J38" s="158">
        <v>95.3</v>
      </c>
      <c r="K38" s="157">
        <f t="shared" si="2"/>
        <v>1906</v>
      </c>
      <c r="L38" s="157">
        <v>21</v>
      </c>
      <c r="M38" s="157">
        <f t="shared" si="3"/>
        <v>0</v>
      </c>
      <c r="N38" s="156">
        <v>0</v>
      </c>
      <c r="O38" s="156">
        <f t="shared" si="4"/>
        <v>0</v>
      </c>
      <c r="P38" s="156">
        <v>0</v>
      </c>
      <c r="Q38" s="156">
        <f t="shared" si="5"/>
        <v>0</v>
      </c>
      <c r="R38" s="157"/>
      <c r="S38" s="157" t="s">
        <v>118</v>
      </c>
      <c r="T38" s="157" t="s">
        <v>118</v>
      </c>
      <c r="U38" s="157">
        <v>0</v>
      </c>
      <c r="V38" s="157">
        <f t="shared" si="6"/>
        <v>0</v>
      </c>
      <c r="W38" s="157"/>
      <c r="X38" s="157" t="s">
        <v>119</v>
      </c>
      <c r="Y38" s="157" t="s">
        <v>120</v>
      </c>
      <c r="Z38" s="147"/>
      <c r="AA38" s="147"/>
      <c r="AB38" s="147"/>
      <c r="AC38" s="147"/>
      <c r="AD38" s="147"/>
      <c r="AE38" s="147"/>
      <c r="AF38" s="147"/>
      <c r="AG38" s="147" t="s">
        <v>170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2.75" outlineLevel="1">
      <c r="A39" s="177">
        <v>22</v>
      </c>
      <c r="B39" s="178" t="s">
        <v>171</v>
      </c>
      <c r="C39" s="184" t="s">
        <v>172</v>
      </c>
      <c r="D39" s="179" t="s">
        <v>117</v>
      </c>
      <c r="E39" s="180">
        <v>20</v>
      </c>
      <c r="F39" s="181"/>
      <c r="G39" s="182">
        <f t="shared" si="0"/>
        <v>0</v>
      </c>
      <c r="H39" s="158">
        <v>23.4</v>
      </c>
      <c r="I39" s="157">
        <f t="shared" si="1"/>
        <v>468</v>
      </c>
      <c r="J39" s="158">
        <v>0</v>
      </c>
      <c r="K39" s="157">
        <f t="shared" si="2"/>
        <v>0</v>
      </c>
      <c r="L39" s="157">
        <v>21</v>
      </c>
      <c r="M39" s="157">
        <f t="shared" si="3"/>
        <v>0</v>
      </c>
      <c r="N39" s="156">
        <v>0.0008</v>
      </c>
      <c r="O39" s="156">
        <f t="shared" si="4"/>
        <v>0.02</v>
      </c>
      <c r="P39" s="156">
        <v>0</v>
      </c>
      <c r="Q39" s="156">
        <f t="shared" si="5"/>
        <v>0</v>
      </c>
      <c r="R39" s="157"/>
      <c r="S39" s="157" t="s">
        <v>173</v>
      </c>
      <c r="T39" s="157" t="s">
        <v>173</v>
      </c>
      <c r="U39" s="157">
        <v>0</v>
      </c>
      <c r="V39" s="157">
        <f t="shared" si="6"/>
        <v>0</v>
      </c>
      <c r="W39" s="157"/>
      <c r="X39" s="157" t="s">
        <v>119</v>
      </c>
      <c r="Y39" s="157" t="s">
        <v>120</v>
      </c>
      <c r="Z39" s="147"/>
      <c r="AA39" s="147"/>
      <c r="AB39" s="147"/>
      <c r="AC39" s="147"/>
      <c r="AD39" s="147"/>
      <c r="AE39" s="147"/>
      <c r="AF39" s="147"/>
      <c r="AG39" s="147" t="s">
        <v>170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2.75" outlineLevel="1">
      <c r="A40" s="177">
        <v>23</v>
      </c>
      <c r="B40" s="178" t="s">
        <v>174</v>
      </c>
      <c r="C40" s="184" t="s">
        <v>175</v>
      </c>
      <c r="D40" s="179" t="s">
        <v>0</v>
      </c>
      <c r="E40" s="180">
        <v>317.6002</v>
      </c>
      <c r="F40" s="181"/>
      <c r="G40" s="182">
        <f t="shared" si="0"/>
        <v>0</v>
      </c>
      <c r="H40" s="158">
        <v>0</v>
      </c>
      <c r="I40" s="157">
        <f t="shared" si="1"/>
        <v>0</v>
      </c>
      <c r="J40" s="158">
        <v>7.2</v>
      </c>
      <c r="K40" s="157">
        <f t="shared" si="2"/>
        <v>2286.72</v>
      </c>
      <c r="L40" s="157">
        <v>21</v>
      </c>
      <c r="M40" s="157">
        <f t="shared" si="3"/>
        <v>0</v>
      </c>
      <c r="N40" s="156">
        <v>0</v>
      </c>
      <c r="O40" s="156">
        <f t="shared" si="4"/>
        <v>0</v>
      </c>
      <c r="P40" s="156">
        <v>0</v>
      </c>
      <c r="Q40" s="156">
        <f t="shared" si="5"/>
        <v>0</v>
      </c>
      <c r="R40" s="157"/>
      <c r="S40" s="157" t="s">
        <v>118</v>
      </c>
      <c r="T40" s="157" t="s">
        <v>118</v>
      </c>
      <c r="U40" s="157">
        <v>0</v>
      </c>
      <c r="V40" s="157">
        <f t="shared" si="6"/>
        <v>0</v>
      </c>
      <c r="W40" s="157"/>
      <c r="X40" s="157" t="s">
        <v>119</v>
      </c>
      <c r="Y40" s="157" t="s">
        <v>120</v>
      </c>
      <c r="Z40" s="147"/>
      <c r="AA40" s="147"/>
      <c r="AB40" s="147"/>
      <c r="AC40" s="147"/>
      <c r="AD40" s="147"/>
      <c r="AE40" s="147"/>
      <c r="AF40" s="147"/>
      <c r="AG40" s="147" t="s">
        <v>156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1">
      <c r="A41" s="177">
        <v>24</v>
      </c>
      <c r="B41" s="178" t="s">
        <v>176</v>
      </c>
      <c r="C41" s="184" t="s">
        <v>177</v>
      </c>
      <c r="D41" s="179" t="s">
        <v>117</v>
      </c>
      <c r="E41" s="180">
        <v>20</v>
      </c>
      <c r="F41" s="181"/>
      <c r="G41" s="182">
        <f t="shared" si="0"/>
        <v>0</v>
      </c>
      <c r="H41" s="158">
        <v>0</v>
      </c>
      <c r="I41" s="157">
        <f t="shared" si="1"/>
        <v>0</v>
      </c>
      <c r="J41" s="158">
        <v>35.3</v>
      </c>
      <c r="K41" s="157">
        <f t="shared" si="2"/>
        <v>706</v>
      </c>
      <c r="L41" s="157">
        <v>21</v>
      </c>
      <c r="M41" s="157">
        <f t="shared" si="3"/>
        <v>0</v>
      </c>
      <c r="N41" s="156">
        <v>0</v>
      </c>
      <c r="O41" s="156">
        <f t="shared" si="4"/>
        <v>0</v>
      </c>
      <c r="P41" s="156">
        <v>0</v>
      </c>
      <c r="Q41" s="156">
        <f t="shared" si="5"/>
        <v>0</v>
      </c>
      <c r="R41" s="157"/>
      <c r="S41" s="157" t="s">
        <v>178</v>
      </c>
      <c r="T41" s="157" t="s">
        <v>179</v>
      </c>
      <c r="U41" s="157">
        <v>0</v>
      </c>
      <c r="V41" s="157">
        <f t="shared" si="6"/>
        <v>0</v>
      </c>
      <c r="W41" s="157"/>
      <c r="X41" s="157" t="s">
        <v>119</v>
      </c>
      <c r="Y41" s="157" t="s">
        <v>120</v>
      </c>
      <c r="Z41" s="147"/>
      <c r="AA41" s="147"/>
      <c r="AB41" s="147"/>
      <c r="AC41" s="147"/>
      <c r="AD41" s="147"/>
      <c r="AE41" s="147"/>
      <c r="AF41" s="147"/>
      <c r="AG41" s="147" t="s">
        <v>170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12.75" outlineLevel="1">
      <c r="A42" s="177">
        <v>25</v>
      </c>
      <c r="B42" s="178" t="s">
        <v>180</v>
      </c>
      <c r="C42" s="184" t="s">
        <v>181</v>
      </c>
      <c r="D42" s="179" t="s">
        <v>117</v>
      </c>
      <c r="E42" s="180">
        <v>22</v>
      </c>
      <c r="F42" s="181"/>
      <c r="G42" s="182">
        <f t="shared" si="0"/>
        <v>0</v>
      </c>
      <c r="H42" s="158">
        <v>847</v>
      </c>
      <c r="I42" s="157">
        <f t="shared" si="1"/>
        <v>18634</v>
      </c>
      <c r="J42" s="158">
        <v>0</v>
      </c>
      <c r="K42" s="157">
        <f t="shared" si="2"/>
        <v>0</v>
      </c>
      <c r="L42" s="157">
        <v>21</v>
      </c>
      <c r="M42" s="157">
        <f t="shared" si="3"/>
        <v>0</v>
      </c>
      <c r="N42" s="156">
        <v>0.0192</v>
      </c>
      <c r="O42" s="156">
        <f t="shared" si="4"/>
        <v>0.42</v>
      </c>
      <c r="P42" s="156">
        <v>0</v>
      </c>
      <c r="Q42" s="156">
        <f t="shared" si="5"/>
        <v>0</v>
      </c>
      <c r="R42" s="157" t="s">
        <v>182</v>
      </c>
      <c r="S42" s="157" t="s">
        <v>118</v>
      </c>
      <c r="T42" s="157" t="s">
        <v>118</v>
      </c>
      <c r="U42" s="157">
        <v>0</v>
      </c>
      <c r="V42" s="157">
        <f t="shared" si="6"/>
        <v>0</v>
      </c>
      <c r="W42" s="157"/>
      <c r="X42" s="157" t="s">
        <v>183</v>
      </c>
      <c r="Y42" s="157" t="s">
        <v>120</v>
      </c>
      <c r="Z42" s="147"/>
      <c r="AA42" s="147"/>
      <c r="AB42" s="147"/>
      <c r="AC42" s="147"/>
      <c r="AD42" s="147"/>
      <c r="AE42" s="147"/>
      <c r="AF42" s="147"/>
      <c r="AG42" s="147" t="s">
        <v>184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33" ht="12.75">
      <c r="A43" s="164" t="s">
        <v>113</v>
      </c>
      <c r="B43" s="165" t="s">
        <v>81</v>
      </c>
      <c r="C43" s="183" t="s">
        <v>82</v>
      </c>
      <c r="D43" s="166"/>
      <c r="E43" s="167"/>
      <c r="F43" s="168"/>
      <c r="G43" s="169">
        <f>SUMIF(AG44:AG51,"&lt;&gt;NOR",G44:G51)</f>
        <v>0</v>
      </c>
      <c r="H43" s="163"/>
      <c r="I43" s="163">
        <f>SUM(I44:I51)</f>
        <v>0</v>
      </c>
      <c r="J43" s="163"/>
      <c r="K43" s="163">
        <f>SUM(K44:K51)</f>
        <v>4388.42</v>
      </c>
      <c r="L43" s="163"/>
      <c r="M43" s="163">
        <f>SUM(M44:M51)</f>
        <v>0</v>
      </c>
      <c r="N43" s="162"/>
      <c r="O43" s="162">
        <f>SUM(O44:O51)</f>
        <v>0</v>
      </c>
      <c r="P43" s="162"/>
      <c r="Q43" s="162">
        <f>SUM(Q44:Q51)</f>
        <v>0</v>
      </c>
      <c r="R43" s="163"/>
      <c r="S43" s="163"/>
      <c r="T43" s="163"/>
      <c r="U43" s="163"/>
      <c r="V43" s="163">
        <f>SUM(V44:V51)</f>
        <v>0</v>
      </c>
      <c r="W43" s="163"/>
      <c r="X43" s="163"/>
      <c r="Y43" s="163"/>
      <c r="AG43" t="s">
        <v>114</v>
      </c>
    </row>
    <row r="44" spans="1:60" ht="12.75" outlineLevel="1">
      <c r="A44" s="171">
        <v>26</v>
      </c>
      <c r="B44" s="172" t="s">
        <v>185</v>
      </c>
      <c r="C44" s="185" t="s">
        <v>186</v>
      </c>
      <c r="D44" s="173" t="s">
        <v>145</v>
      </c>
      <c r="E44" s="174">
        <v>1.7202</v>
      </c>
      <c r="F44" s="175"/>
      <c r="G44" s="176">
        <f>ROUND(E44*F44,2)</f>
        <v>0</v>
      </c>
      <c r="H44" s="158">
        <v>0</v>
      </c>
      <c r="I44" s="157">
        <f>ROUND(E44*H44,2)</f>
        <v>0</v>
      </c>
      <c r="J44" s="158">
        <v>140.5</v>
      </c>
      <c r="K44" s="157">
        <f>ROUND(E44*J44,2)</f>
        <v>241.69</v>
      </c>
      <c r="L44" s="157">
        <v>21</v>
      </c>
      <c r="M44" s="157">
        <f>G44*(1+L44/100)</f>
        <v>0</v>
      </c>
      <c r="N44" s="156">
        <v>0</v>
      </c>
      <c r="O44" s="156">
        <f>ROUND(E44*N44,2)</f>
        <v>0</v>
      </c>
      <c r="P44" s="156">
        <v>0</v>
      </c>
      <c r="Q44" s="156">
        <f>ROUND(E44*P44,2)</f>
        <v>0</v>
      </c>
      <c r="R44" s="157"/>
      <c r="S44" s="157" t="s">
        <v>118</v>
      </c>
      <c r="T44" s="157" t="s">
        <v>118</v>
      </c>
      <c r="U44" s="157">
        <v>0</v>
      </c>
      <c r="V44" s="157">
        <f>ROUND(E44*U44,2)</f>
        <v>0</v>
      </c>
      <c r="W44" s="157"/>
      <c r="X44" s="157" t="s">
        <v>119</v>
      </c>
      <c r="Y44" s="157" t="s">
        <v>120</v>
      </c>
      <c r="Z44" s="147"/>
      <c r="AA44" s="147"/>
      <c r="AB44" s="147"/>
      <c r="AC44" s="147"/>
      <c r="AD44" s="147"/>
      <c r="AE44" s="147"/>
      <c r="AF44" s="147"/>
      <c r="AG44" s="147" t="s">
        <v>170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2.75" outlineLevel="2">
      <c r="A45" s="154"/>
      <c r="B45" s="155"/>
      <c r="C45" s="258" t="s">
        <v>187</v>
      </c>
      <c r="D45" s="259"/>
      <c r="E45" s="259"/>
      <c r="F45" s="259"/>
      <c r="G45" s="259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47"/>
      <c r="AA45" s="147"/>
      <c r="AB45" s="147"/>
      <c r="AC45" s="147"/>
      <c r="AD45" s="147"/>
      <c r="AE45" s="147"/>
      <c r="AF45" s="147"/>
      <c r="AG45" s="147" t="s">
        <v>150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1">
      <c r="A46" s="177">
        <v>27</v>
      </c>
      <c r="B46" s="178" t="s">
        <v>188</v>
      </c>
      <c r="C46" s="184" t="s">
        <v>189</v>
      </c>
      <c r="D46" s="179" t="s">
        <v>145</v>
      </c>
      <c r="E46" s="180">
        <v>1.7202</v>
      </c>
      <c r="F46" s="181"/>
      <c r="G46" s="182">
        <f aca="true" t="shared" si="7" ref="G46:G51">ROUND(E46*F46,2)</f>
        <v>0</v>
      </c>
      <c r="H46" s="158">
        <v>0</v>
      </c>
      <c r="I46" s="157">
        <f aca="true" t="shared" si="8" ref="I46:I51">ROUND(E46*H46,2)</f>
        <v>0</v>
      </c>
      <c r="J46" s="158">
        <v>427</v>
      </c>
      <c r="K46" s="157">
        <f aca="true" t="shared" si="9" ref="K46:K51">ROUND(E46*J46,2)</f>
        <v>734.53</v>
      </c>
      <c r="L46" s="157">
        <v>21</v>
      </c>
      <c r="M46" s="157">
        <f aca="true" t="shared" si="10" ref="M46:M51">G46*(1+L46/100)</f>
        <v>0</v>
      </c>
      <c r="N46" s="156">
        <v>0</v>
      </c>
      <c r="O46" s="156">
        <f aca="true" t="shared" si="11" ref="O46:O51">ROUND(E46*N46,2)</f>
        <v>0</v>
      </c>
      <c r="P46" s="156">
        <v>0</v>
      </c>
      <c r="Q46" s="156">
        <f aca="true" t="shared" si="12" ref="Q46:Q51">ROUND(E46*P46,2)</f>
        <v>0</v>
      </c>
      <c r="R46" s="157"/>
      <c r="S46" s="157" t="s">
        <v>118</v>
      </c>
      <c r="T46" s="157" t="s">
        <v>118</v>
      </c>
      <c r="U46" s="157">
        <v>0</v>
      </c>
      <c r="V46" s="157">
        <f aca="true" t="shared" si="13" ref="V46:V51">ROUND(E46*U46,2)</f>
        <v>0</v>
      </c>
      <c r="W46" s="157"/>
      <c r="X46" s="157" t="s">
        <v>119</v>
      </c>
      <c r="Y46" s="157" t="s">
        <v>120</v>
      </c>
      <c r="Z46" s="147"/>
      <c r="AA46" s="147"/>
      <c r="AB46" s="147"/>
      <c r="AC46" s="147"/>
      <c r="AD46" s="147"/>
      <c r="AE46" s="147"/>
      <c r="AF46" s="147"/>
      <c r="AG46" s="147" t="s">
        <v>170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2.75" outlineLevel="1">
      <c r="A47" s="177">
        <v>28</v>
      </c>
      <c r="B47" s="178" t="s">
        <v>190</v>
      </c>
      <c r="C47" s="184" t="s">
        <v>191</v>
      </c>
      <c r="D47" s="179" t="s">
        <v>145</v>
      </c>
      <c r="E47" s="180">
        <v>1.7202</v>
      </c>
      <c r="F47" s="181"/>
      <c r="G47" s="182">
        <f t="shared" si="7"/>
        <v>0</v>
      </c>
      <c r="H47" s="158">
        <v>0</v>
      </c>
      <c r="I47" s="157">
        <f t="shared" si="8"/>
        <v>0</v>
      </c>
      <c r="J47" s="158">
        <v>275.5</v>
      </c>
      <c r="K47" s="157">
        <f t="shared" si="9"/>
        <v>473.92</v>
      </c>
      <c r="L47" s="157">
        <v>21</v>
      </c>
      <c r="M47" s="157">
        <f t="shared" si="10"/>
        <v>0</v>
      </c>
      <c r="N47" s="156">
        <v>0</v>
      </c>
      <c r="O47" s="156">
        <f t="shared" si="11"/>
        <v>0</v>
      </c>
      <c r="P47" s="156">
        <v>0</v>
      </c>
      <c r="Q47" s="156">
        <f t="shared" si="12"/>
        <v>0</v>
      </c>
      <c r="R47" s="157"/>
      <c r="S47" s="157" t="s">
        <v>118</v>
      </c>
      <c r="T47" s="157" t="s">
        <v>118</v>
      </c>
      <c r="U47" s="157">
        <v>0</v>
      </c>
      <c r="V47" s="157">
        <f t="shared" si="13"/>
        <v>0</v>
      </c>
      <c r="W47" s="157"/>
      <c r="X47" s="157" t="s">
        <v>119</v>
      </c>
      <c r="Y47" s="157" t="s">
        <v>120</v>
      </c>
      <c r="Z47" s="147"/>
      <c r="AA47" s="147"/>
      <c r="AB47" s="147"/>
      <c r="AC47" s="147"/>
      <c r="AD47" s="147"/>
      <c r="AE47" s="147"/>
      <c r="AF47" s="147"/>
      <c r="AG47" s="147" t="s">
        <v>170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12.75" outlineLevel="1">
      <c r="A48" s="177">
        <v>29</v>
      </c>
      <c r="B48" s="178" t="s">
        <v>192</v>
      </c>
      <c r="C48" s="184" t="s">
        <v>193</v>
      </c>
      <c r="D48" s="179" t="s">
        <v>145</v>
      </c>
      <c r="E48" s="180">
        <v>32.6838</v>
      </c>
      <c r="F48" s="181"/>
      <c r="G48" s="182">
        <f t="shared" si="7"/>
        <v>0</v>
      </c>
      <c r="H48" s="158">
        <v>0</v>
      </c>
      <c r="I48" s="157">
        <f t="shared" si="8"/>
        <v>0</v>
      </c>
      <c r="J48" s="158">
        <v>25</v>
      </c>
      <c r="K48" s="157">
        <f t="shared" si="9"/>
        <v>817.1</v>
      </c>
      <c r="L48" s="157">
        <v>21</v>
      </c>
      <c r="M48" s="157">
        <f t="shared" si="10"/>
        <v>0</v>
      </c>
      <c r="N48" s="156">
        <v>0</v>
      </c>
      <c r="O48" s="156">
        <f t="shared" si="11"/>
        <v>0</v>
      </c>
      <c r="P48" s="156">
        <v>0</v>
      </c>
      <c r="Q48" s="156">
        <f t="shared" si="12"/>
        <v>0</v>
      </c>
      <c r="R48" s="157"/>
      <c r="S48" s="157" t="s">
        <v>118</v>
      </c>
      <c r="T48" s="157" t="s">
        <v>118</v>
      </c>
      <c r="U48" s="157">
        <v>0</v>
      </c>
      <c r="V48" s="157">
        <f t="shared" si="13"/>
        <v>0</v>
      </c>
      <c r="W48" s="157"/>
      <c r="X48" s="157" t="s">
        <v>119</v>
      </c>
      <c r="Y48" s="157" t="s">
        <v>120</v>
      </c>
      <c r="Z48" s="147"/>
      <c r="AA48" s="147"/>
      <c r="AB48" s="147"/>
      <c r="AC48" s="147"/>
      <c r="AD48" s="147"/>
      <c r="AE48" s="147"/>
      <c r="AF48" s="147"/>
      <c r="AG48" s="147" t="s">
        <v>170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1">
      <c r="A49" s="177">
        <v>30</v>
      </c>
      <c r="B49" s="178" t="s">
        <v>194</v>
      </c>
      <c r="C49" s="184" t="s">
        <v>195</v>
      </c>
      <c r="D49" s="179" t="s">
        <v>145</v>
      </c>
      <c r="E49" s="180">
        <v>1.7202</v>
      </c>
      <c r="F49" s="181"/>
      <c r="G49" s="182">
        <f t="shared" si="7"/>
        <v>0</v>
      </c>
      <c r="H49" s="158">
        <v>0</v>
      </c>
      <c r="I49" s="157">
        <f t="shared" si="8"/>
        <v>0</v>
      </c>
      <c r="J49" s="158">
        <v>391.5</v>
      </c>
      <c r="K49" s="157">
        <f t="shared" si="9"/>
        <v>673.46</v>
      </c>
      <c r="L49" s="157">
        <v>21</v>
      </c>
      <c r="M49" s="157">
        <f t="shared" si="10"/>
        <v>0</v>
      </c>
      <c r="N49" s="156">
        <v>0</v>
      </c>
      <c r="O49" s="156">
        <f t="shared" si="11"/>
        <v>0</v>
      </c>
      <c r="P49" s="156">
        <v>0</v>
      </c>
      <c r="Q49" s="156">
        <f t="shared" si="12"/>
        <v>0</v>
      </c>
      <c r="R49" s="157"/>
      <c r="S49" s="157" t="s">
        <v>118</v>
      </c>
      <c r="T49" s="157" t="s">
        <v>118</v>
      </c>
      <c r="U49" s="157">
        <v>0</v>
      </c>
      <c r="V49" s="157">
        <f t="shared" si="13"/>
        <v>0</v>
      </c>
      <c r="W49" s="157"/>
      <c r="X49" s="157" t="s">
        <v>119</v>
      </c>
      <c r="Y49" s="157" t="s">
        <v>120</v>
      </c>
      <c r="Z49" s="147"/>
      <c r="AA49" s="147"/>
      <c r="AB49" s="147"/>
      <c r="AC49" s="147"/>
      <c r="AD49" s="147"/>
      <c r="AE49" s="147"/>
      <c r="AF49" s="147"/>
      <c r="AG49" s="147" t="s">
        <v>170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2.75" outlineLevel="1">
      <c r="A50" s="177">
        <v>31</v>
      </c>
      <c r="B50" s="178" t="s">
        <v>196</v>
      </c>
      <c r="C50" s="184" t="s">
        <v>197</v>
      </c>
      <c r="D50" s="179" t="s">
        <v>145</v>
      </c>
      <c r="E50" s="180">
        <v>10.3212</v>
      </c>
      <c r="F50" s="181"/>
      <c r="G50" s="182">
        <f t="shared" si="7"/>
        <v>0</v>
      </c>
      <c r="H50" s="158">
        <v>0</v>
      </c>
      <c r="I50" s="157">
        <f t="shared" si="8"/>
        <v>0</v>
      </c>
      <c r="J50" s="158">
        <v>43.6</v>
      </c>
      <c r="K50" s="157">
        <f t="shared" si="9"/>
        <v>450</v>
      </c>
      <c r="L50" s="157">
        <v>21</v>
      </c>
      <c r="M50" s="157">
        <f t="shared" si="10"/>
        <v>0</v>
      </c>
      <c r="N50" s="156">
        <v>0</v>
      </c>
      <c r="O50" s="156">
        <f t="shared" si="11"/>
        <v>0</v>
      </c>
      <c r="P50" s="156">
        <v>0</v>
      </c>
      <c r="Q50" s="156">
        <f t="shared" si="12"/>
        <v>0</v>
      </c>
      <c r="R50" s="157"/>
      <c r="S50" s="157" t="s">
        <v>118</v>
      </c>
      <c r="T50" s="157" t="s">
        <v>118</v>
      </c>
      <c r="U50" s="157">
        <v>0</v>
      </c>
      <c r="V50" s="157">
        <f t="shared" si="13"/>
        <v>0</v>
      </c>
      <c r="W50" s="157"/>
      <c r="X50" s="157" t="s">
        <v>119</v>
      </c>
      <c r="Y50" s="157" t="s">
        <v>120</v>
      </c>
      <c r="Z50" s="147"/>
      <c r="AA50" s="147"/>
      <c r="AB50" s="147"/>
      <c r="AC50" s="147"/>
      <c r="AD50" s="147"/>
      <c r="AE50" s="147"/>
      <c r="AF50" s="147"/>
      <c r="AG50" s="147" t="s">
        <v>170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2.75" outlineLevel="1">
      <c r="A51" s="177">
        <v>32</v>
      </c>
      <c r="B51" s="178" t="s">
        <v>198</v>
      </c>
      <c r="C51" s="184" t="s">
        <v>199</v>
      </c>
      <c r="D51" s="179" t="s">
        <v>145</v>
      </c>
      <c r="E51" s="180">
        <v>1.7202</v>
      </c>
      <c r="F51" s="181"/>
      <c r="G51" s="182">
        <f t="shared" si="7"/>
        <v>0</v>
      </c>
      <c r="H51" s="158">
        <v>0</v>
      </c>
      <c r="I51" s="157">
        <f t="shared" si="8"/>
        <v>0</v>
      </c>
      <c r="J51" s="158">
        <v>580</v>
      </c>
      <c r="K51" s="157">
        <f t="shared" si="9"/>
        <v>997.72</v>
      </c>
      <c r="L51" s="157">
        <v>21</v>
      </c>
      <c r="M51" s="157">
        <f t="shared" si="10"/>
        <v>0</v>
      </c>
      <c r="N51" s="156">
        <v>0</v>
      </c>
      <c r="O51" s="156">
        <f t="shared" si="11"/>
        <v>0</v>
      </c>
      <c r="P51" s="156">
        <v>0</v>
      </c>
      <c r="Q51" s="156">
        <f t="shared" si="12"/>
        <v>0</v>
      </c>
      <c r="R51" s="157"/>
      <c r="S51" s="157" t="s">
        <v>118</v>
      </c>
      <c r="T51" s="157" t="s">
        <v>118</v>
      </c>
      <c r="U51" s="157">
        <v>0</v>
      </c>
      <c r="V51" s="157">
        <f t="shared" si="13"/>
        <v>0</v>
      </c>
      <c r="W51" s="157"/>
      <c r="X51" s="157" t="s">
        <v>119</v>
      </c>
      <c r="Y51" s="157" t="s">
        <v>120</v>
      </c>
      <c r="Z51" s="147"/>
      <c r="AA51" s="147"/>
      <c r="AB51" s="147"/>
      <c r="AC51" s="147"/>
      <c r="AD51" s="147"/>
      <c r="AE51" s="147"/>
      <c r="AF51" s="147"/>
      <c r="AG51" s="147" t="s">
        <v>170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33" ht="12.75">
      <c r="A52" s="164" t="s">
        <v>113</v>
      </c>
      <c r="B52" s="165" t="s">
        <v>83</v>
      </c>
      <c r="C52" s="183" t="s">
        <v>84</v>
      </c>
      <c r="D52" s="166"/>
      <c r="E52" s="167"/>
      <c r="F52" s="168"/>
      <c r="G52" s="169">
        <f>SUMIF(AG53:AG53,"&lt;&gt;NOR",G53:G53)</f>
        <v>0</v>
      </c>
      <c r="H52" s="163"/>
      <c r="I52" s="163">
        <f>SUM(I53:I53)</f>
        <v>0</v>
      </c>
      <c r="J52" s="163"/>
      <c r="K52" s="163">
        <f>SUM(K53:K53)</f>
        <v>15620</v>
      </c>
      <c r="L52" s="163"/>
      <c r="M52" s="163">
        <f>SUM(M53:M53)</f>
        <v>0</v>
      </c>
      <c r="N52" s="162"/>
      <c r="O52" s="162">
        <f>SUM(O53:O53)</f>
        <v>0</v>
      </c>
      <c r="P52" s="162"/>
      <c r="Q52" s="162">
        <f>SUM(Q53:Q53)</f>
        <v>0</v>
      </c>
      <c r="R52" s="163"/>
      <c r="S52" s="163"/>
      <c r="T52" s="163"/>
      <c r="U52" s="163"/>
      <c r="V52" s="163">
        <f>SUM(V53:V53)</f>
        <v>0</v>
      </c>
      <c r="W52" s="163"/>
      <c r="X52" s="163"/>
      <c r="Y52" s="163"/>
      <c r="AG52" t="s">
        <v>114</v>
      </c>
    </row>
    <row r="53" spans="1:60" ht="12.75" outlineLevel="1">
      <c r="A53" s="171">
        <v>33</v>
      </c>
      <c r="B53" s="172" t="s">
        <v>200</v>
      </c>
      <c r="C53" s="185" t="s">
        <v>201</v>
      </c>
      <c r="D53" s="173" t="s">
        <v>117</v>
      </c>
      <c r="E53" s="174">
        <v>40</v>
      </c>
      <c r="F53" s="175"/>
      <c r="G53" s="176">
        <f>ROUND(E53*F53,2)</f>
        <v>0</v>
      </c>
      <c r="H53" s="158">
        <v>0</v>
      </c>
      <c r="I53" s="157">
        <f>ROUND(E53*H53,2)</f>
        <v>0</v>
      </c>
      <c r="J53" s="158">
        <v>390.5</v>
      </c>
      <c r="K53" s="157">
        <f>ROUND(E53*J53,2)</f>
        <v>15620</v>
      </c>
      <c r="L53" s="157">
        <v>21</v>
      </c>
      <c r="M53" s="157">
        <f>G53*(1+L53/100)</f>
        <v>0</v>
      </c>
      <c r="N53" s="156">
        <v>0</v>
      </c>
      <c r="O53" s="156">
        <f>ROUND(E53*N53,2)</f>
        <v>0</v>
      </c>
      <c r="P53" s="156">
        <v>0</v>
      </c>
      <c r="Q53" s="156">
        <f>ROUND(E53*P53,2)</f>
        <v>0</v>
      </c>
      <c r="R53" s="157"/>
      <c r="S53" s="157" t="s">
        <v>202</v>
      </c>
      <c r="T53" s="157" t="s">
        <v>202</v>
      </c>
      <c r="U53" s="157">
        <v>0</v>
      </c>
      <c r="V53" s="157">
        <f>ROUND(E53*U53,2)</f>
        <v>0</v>
      </c>
      <c r="W53" s="157"/>
      <c r="X53" s="157" t="s">
        <v>119</v>
      </c>
      <c r="Y53" s="157" t="s">
        <v>120</v>
      </c>
      <c r="Z53" s="147"/>
      <c r="AA53" s="147"/>
      <c r="AB53" s="147"/>
      <c r="AC53" s="147"/>
      <c r="AD53" s="147"/>
      <c r="AE53" s="147"/>
      <c r="AF53" s="147"/>
      <c r="AG53" s="147" t="s">
        <v>203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33" ht="12.75">
      <c r="A54" s="3"/>
      <c r="B54" s="4"/>
      <c r="C54" s="186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E54">
        <v>15</v>
      </c>
      <c r="AF54">
        <v>21</v>
      </c>
      <c r="AG54" t="s">
        <v>99</v>
      </c>
    </row>
    <row r="55" spans="1:33" ht="12.75">
      <c r="A55" s="150"/>
      <c r="B55" s="151" t="s">
        <v>31</v>
      </c>
      <c r="C55" s="187"/>
      <c r="D55" s="152"/>
      <c r="E55" s="153"/>
      <c r="F55" s="153"/>
      <c r="G55" s="170">
        <f>G8+G13+G18+G20+G22+G24+G26+G31+G35+G43+G52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E55">
        <f>SUMIF(L7:L53,AE54,G7:G53)</f>
        <v>0</v>
      </c>
      <c r="AF55">
        <f>SUMIF(L7:L53,AF54,G7:G53)</f>
        <v>0</v>
      </c>
      <c r="AG55" t="s">
        <v>204</v>
      </c>
    </row>
    <row r="56" spans="1:25" ht="12.75">
      <c r="A56" s="3"/>
      <c r="B56" s="4"/>
      <c r="C56" s="186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4"/>
      <c r="C57" s="186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267" t="s">
        <v>205</v>
      </c>
      <c r="B58" s="267"/>
      <c r="C58" s="268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33" ht="12.75">
      <c r="A59" s="246"/>
      <c r="B59" s="247"/>
      <c r="C59" s="248"/>
      <c r="D59" s="247"/>
      <c r="E59" s="247"/>
      <c r="F59" s="247"/>
      <c r="G59" s="24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G59" t="s">
        <v>206</v>
      </c>
    </row>
    <row r="60" spans="1:25" ht="12.75">
      <c r="A60" s="250"/>
      <c r="B60" s="251"/>
      <c r="C60" s="252"/>
      <c r="D60" s="251"/>
      <c r="E60" s="251"/>
      <c r="F60" s="251"/>
      <c r="G60" s="2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250"/>
      <c r="B61" s="251"/>
      <c r="C61" s="252"/>
      <c r="D61" s="251"/>
      <c r="E61" s="251"/>
      <c r="F61" s="251"/>
      <c r="G61" s="25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250"/>
      <c r="B62" s="251"/>
      <c r="C62" s="252"/>
      <c r="D62" s="251"/>
      <c r="E62" s="251"/>
      <c r="F62" s="251"/>
      <c r="G62" s="2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254"/>
      <c r="B63" s="255"/>
      <c r="C63" s="256"/>
      <c r="D63" s="255"/>
      <c r="E63" s="255"/>
      <c r="F63" s="255"/>
      <c r="G63" s="2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4"/>
      <c r="C64" s="186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33" ht="12.75">
      <c r="C65" s="188"/>
      <c r="D65" s="10"/>
      <c r="AG65" t="s">
        <v>207</v>
      </c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algorithmName="SHA-512" hashValue="GYIh7+QaK54b2FnLekBa8k3sqpS+O5ONJCNek0GXh2J6tuTFPD0lX5mqmp4Kt9GHyAvedeqknJdiN2JQtT7GpA==" saltValue="jpgI5DOgYg2Vip1h0P9AKw==" spinCount="100000" sheet="1" formatRows="0"/>
  <mergeCells count="8">
    <mergeCell ref="A59:G63"/>
    <mergeCell ref="C28:G28"/>
    <mergeCell ref="C45:G45"/>
    <mergeCell ref="A1:G1"/>
    <mergeCell ref="C2:G2"/>
    <mergeCell ref="C3:G3"/>
    <mergeCell ref="C4:G4"/>
    <mergeCell ref="A58:C58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 topLeftCell="A1">
      <pane ySplit="7" topLeftCell="A8" activePane="bottomLeft" state="frozen"/>
      <selection pane="bottomLeft" activeCell="C21" sqref="C21"/>
    </sheetView>
  </sheetViews>
  <sheetFormatPr defaultColWidth="9.00390625" defaultRowHeight="12.75" outlineLevelRow="3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9.00390625" style="0" hidden="1" customWidth="1"/>
    <col min="29" max="29" width="9.00390625" style="0" hidden="1" customWidth="1"/>
    <col min="31" max="41" width="9.00390625" style="0" hidden="1" customWidth="1"/>
  </cols>
  <sheetData>
    <row r="1" spans="1:33" ht="15.75" customHeight="1">
      <c r="A1" s="260" t="s">
        <v>7</v>
      </c>
      <c r="B1" s="260"/>
      <c r="C1" s="260"/>
      <c r="D1" s="260"/>
      <c r="E1" s="260"/>
      <c r="F1" s="260"/>
      <c r="G1" s="260"/>
      <c r="AG1" t="s">
        <v>87</v>
      </c>
    </row>
    <row r="2" spans="1:33" ht="24.95" customHeight="1">
      <c r="A2" s="139" t="s">
        <v>8</v>
      </c>
      <c r="B2" s="49" t="s">
        <v>43</v>
      </c>
      <c r="C2" s="261" t="s">
        <v>44</v>
      </c>
      <c r="D2" s="262"/>
      <c r="E2" s="262"/>
      <c r="F2" s="262"/>
      <c r="G2" s="263"/>
      <c r="AG2" t="s">
        <v>88</v>
      </c>
    </row>
    <row r="3" spans="1:33" ht="24.95" customHeight="1">
      <c r="A3" s="139" t="s">
        <v>9</v>
      </c>
      <c r="B3" s="49" t="s">
        <v>46</v>
      </c>
      <c r="C3" s="261" t="s">
        <v>47</v>
      </c>
      <c r="D3" s="262"/>
      <c r="E3" s="262"/>
      <c r="F3" s="262"/>
      <c r="G3" s="263"/>
      <c r="AC3" s="120" t="s">
        <v>88</v>
      </c>
      <c r="AG3" t="s">
        <v>89</v>
      </c>
    </row>
    <row r="4" spans="1:33" ht="24.95" customHeight="1">
      <c r="A4" s="140" t="s">
        <v>10</v>
      </c>
      <c r="B4" s="141" t="s">
        <v>50</v>
      </c>
      <c r="C4" s="264" t="s">
        <v>51</v>
      </c>
      <c r="D4" s="265"/>
      <c r="E4" s="265"/>
      <c r="F4" s="265"/>
      <c r="G4" s="266"/>
      <c r="AG4" t="s">
        <v>90</v>
      </c>
    </row>
    <row r="5" ht="12.75">
      <c r="D5" s="10"/>
    </row>
    <row r="6" spans="1:25" ht="38.25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  <c r="Y6" s="146" t="s">
        <v>112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64" t="s">
        <v>113</v>
      </c>
      <c r="B8" s="165" t="s">
        <v>65</v>
      </c>
      <c r="C8" s="183" t="s">
        <v>66</v>
      </c>
      <c r="D8" s="166"/>
      <c r="E8" s="167"/>
      <c r="F8" s="168"/>
      <c r="G8" s="169">
        <f>SUMIF(AG9:AG9,"&lt;&gt;NOR",G9:G9)</f>
        <v>0</v>
      </c>
      <c r="H8" s="163"/>
      <c r="I8" s="163">
        <f>SUM(I9:I9)</f>
        <v>0</v>
      </c>
      <c r="J8" s="163"/>
      <c r="K8" s="163">
        <f>SUM(K9:K9)</f>
        <v>12930</v>
      </c>
      <c r="L8" s="163"/>
      <c r="M8" s="163">
        <f>SUM(M9:M9)</f>
        <v>0</v>
      </c>
      <c r="N8" s="162"/>
      <c r="O8" s="162">
        <f>SUM(O9:O9)</f>
        <v>0.38</v>
      </c>
      <c r="P8" s="162"/>
      <c r="Q8" s="162">
        <f>SUM(Q9:Q9)</f>
        <v>0</v>
      </c>
      <c r="R8" s="163"/>
      <c r="S8" s="163"/>
      <c r="T8" s="163"/>
      <c r="U8" s="163"/>
      <c r="V8" s="163">
        <f>SUM(V9:V9)</f>
        <v>0</v>
      </c>
      <c r="W8" s="163"/>
      <c r="X8" s="163"/>
      <c r="Y8" s="163"/>
      <c r="AG8" t="s">
        <v>114</v>
      </c>
    </row>
    <row r="9" spans="1:60" ht="12.75" outlineLevel="1">
      <c r="A9" s="177">
        <v>1</v>
      </c>
      <c r="B9" s="178" t="s">
        <v>137</v>
      </c>
      <c r="C9" s="184" t="s">
        <v>138</v>
      </c>
      <c r="D9" s="179" t="s">
        <v>117</v>
      </c>
      <c r="E9" s="180">
        <v>60</v>
      </c>
      <c r="F9" s="181"/>
      <c r="G9" s="182">
        <f>ROUND(E9*F9,2)</f>
        <v>0</v>
      </c>
      <c r="H9" s="158">
        <v>0</v>
      </c>
      <c r="I9" s="157">
        <f>ROUND(E9*H9,2)</f>
        <v>0</v>
      </c>
      <c r="J9" s="158">
        <v>215.5</v>
      </c>
      <c r="K9" s="157">
        <f>ROUND(E9*J9,2)</f>
        <v>12930</v>
      </c>
      <c r="L9" s="157">
        <v>21</v>
      </c>
      <c r="M9" s="157">
        <f>G9*(1+L9/100)</f>
        <v>0</v>
      </c>
      <c r="N9" s="156">
        <v>0.00635</v>
      </c>
      <c r="O9" s="156">
        <f>ROUND(E9*N9,2)</f>
        <v>0.38</v>
      </c>
      <c r="P9" s="156">
        <v>0</v>
      </c>
      <c r="Q9" s="156">
        <f>ROUND(E9*P9,2)</f>
        <v>0</v>
      </c>
      <c r="R9" s="157"/>
      <c r="S9" s="157" t="s">
        <v>118</v>
      </c>
      <c r="T9" s="157" t="s">
        <v>179</v>
      </c>
      <c r="U9" s="157">
        <v>0</v>
      </c>
      <c r="V9" s="157">
        <f>ROUND(E9*U9,2)</f>
        <v>0</v>
      </c>
      <c r="W9" s="157"/>
      <c r="X9" s="157" t="s">
        <v>119</v>
      </c>
      <c r="Y9" s="157" t="s">
        <v>120</v>
      </c>
      <c r="Z9" s="147"/>
      <c r="AA9" s="147"/>
      <c r="AB9" s="147"/>
      <c r="AC9" s="147"/>
      <c r="AD9" s="147"/>
      <c r="AE9" s="147"/>
      <c r="AF9" s="147"/>
      <c r="AG9" s="147" t="s">
        <v>121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33" ht="12.75">
      <c r="A10" s="164" t="s">
        <v>113</v>
      </c>
      <c r="B10" s="165" t="s">
        <v>77</v>
      </c>
      <c r="C10" s="183" t="s">
        <v>78</v>
      </c>
      <c r="D10" s="166"/>
      <c r="E10" s="167"/>
      <c r="F10" s="168"/>
      <c r="G10" s="169">
        <f>SUMIF(AG11:AG22,"&lt;&gt;NOR",G11:G22)</f>
        <v>0</v>
      </c>
      <c r="H10" s="163"/>
      <c r="I10" s="163">
        <f>SUM(I11:I22)</f>
        <v>43703.8</v>
      </c>
      <c r="J10" s="163"/>
      <c r="K10" s="163">
        <f>SUM(K11:K22)</f>
        <v>161525</v>
      </c>
      <c r="L10" s="163"/>
      <c r="M10" s="163">
        <f>SUM(M11:M22)</f>
        <v>0</v>
      </c>
      <c r="N10" s="162"/>
      <c r="O10" s="162">
        <f>SUM(O11:O22)</f>
        <v>0.51</v>
      </c>
      <c r="P10" s="162"/>
      <c r="Q10" s="162">
        <f>SUM(Q11:Q22)</f>
        <v>0</v>
      </c>
      <c r="R10" s="163"/>
      <c r="S10" s="163"/>
      <c r="T10" s="163"/>
      <c r="U10" s="163"/>
      <c r="V10" s="163">
        <f>SUM(V11:V22)</f>
        <v>0</v>
      </c>
      <c r="W10" s="163"/>
      <c r="X10" s="163"/>
      <c r="Y10" s="163"/>
      <c r="AG10" t="s">
        <v>114</v>
      </c>
    </row>
    <row r="11" spans="1:60" ht="12.75" outlineLevel="1">
      <c r="A11" s="177">
        <v>2</v>
      </c>
      <c r="B11" s="178" t="s">
        <v>208</v>
      </c>
      <c r="C11" s="184" t="s">
        <v>209</v>
      </c>
      <c r="D11" s="179" t="s">
        <v>0</v>
      </c>
      <c r="E11" s="180">
        <v>2016</v>
      </c>
      <c r="F11" s="181"/>
      <c r="G11" s="182">
        <f>ROUND(E11*F11,2)</f>
        <v>0</v>
      </c>
      <c r="H11" s="158">
        <v>0</v>
      </c>
      <c r="I11" s="157">
        <f>ROUND(E11*H11,2)</f>
        <v>0</v>
      </c>
      <c r="J11" s="158">
        <v>1.8</v>
      </c>
      <c r="K11" s="157">
        <f>ROUND(E11*J11,2)</f>
        <v>3628.8</v>
      </c>
      <c r="L11" s="157">
        <v>21</v>
      </c>
      <c r="M11" s="157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7"/>
      <c r="S11" s="157" t="s">
        <v>118</v>
      </c>
      <c r="T11" s="157" t="s">
        <v>179</v>
      </c>
      <c r="U11" s="157">
        <v>0</v>
      </c>
      <c r="V11" s="157">
        <f>ROUND(E11*U11,2)</f>
        <v>0</v>
      </c>
      <c r="W11" s="157"/>
      <c r="X11" s="157" t="s">
        <v>119</v>
      </c>
      <c r="Y11" s="157" t="s">
        <v>120</v>
      </c>
      <c r="Z11" s="147"/>
      <c r="AA11" s="147"/>
      <c r="AB11" s="147"/>
      <c r="AC11" s="147"/>
      <c r="AD11" s="147"/>
      <c r="AE11" s="147"/>
      <c r="AF11" s="147"/>
      <c r="AG11" s="147" t="s">
        <v>148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>
      <c r="A12" s="171">
        <v>3</v>
      </c>
      <c r="B12" s="172" t="s">
        <v>210</v>
      </c>
      <c r="C12" s="185" t="s">
        <v>211</v>
      </c>
      <c r="D12" s="173" t="s">
        <v>212</v>
      </c>
      <c r="E12" s="174">
        <v>28</v>
      </c>
      <c r="F12" s="175"/>
      <c r="G12" s="176">
        <f>ROUND(E12*F12,2)</f>
        <v>0</v>
      </c>
      <c r="H12" s="158">
        <v>1560.85</v>
      </c>
      <c r="I12" s="157">
        <f>ROUND(E12*H12,2)</f>
        <v>43703.8</v>
      </c>
      <c r="J12" s="158">
        <v>5639.15</v>
      </c>
      <c r="K12" s="157">
        <f>ROUND(E12*J12,2)</f>
        <v>157896.2</v>
      </c>
      <c r="L12" s="157">
        <v>21</v>
      </c>
      <c r="M12" s="157">
        <f>G12*(1+L12/100)</f>
        <v>0</v>
      </c>
      <c r="N12" s="156">
        <v>0.01808</v>
      </c>
      <c r="O12" s="156">
        <f>ROUND(E12*N12,2)</f>
        <v>0.51</v>
      </c>
      <c r="P12" s="156">
        <v>0</v>
      </c>
      <c r="Q12" s="156">
        <f>ROUND(E12*P12,2)</f>
        <v>0</v>
      </c>
      <c r="R12" s="157"/>
      <c r="S12" s="157" t="s">
        <v>178</v>
      </c>
      <c r="T12" s="157" t="s">
        <v>179</v>
      </c>
      <c r="U12" s="157">
        <v>0</v>
      </c>
      <c r="V12" s="157">
        <f>ROUND(E12*U12,2)</f>
        <v>0</v>
      </c>
      <c r="W12" s="157"/>
      <c r="X12" s="157" t="s">
        <v>213</v>
      </c>
      <c r="Y12" s="157" t="s">
        <v>120</v>
      </c>
      <c r="Z12" s="147"/>
      <c r="AA12" s="147"/>
      <c r="AB12" s="147"/>
      <c r="AC12" s="147"/>
      <c r="AD12" s="147"/>
      <c r="AE12" s="147"/>
      <c r="AF12" s="147"/>
      <c r="AG12" s="147" t="s">
        <v>214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2.75" outlineLevel="2">
      <c r="A13" s="154"/>
      <c r="B13" s="155"/>
      <c r="C13" s="258" t="s">
        <v>223</v>
      </c>
      <c r="D13" s="259"/>
      <c r="E13" s="259"/>
      <c r="F13" s="259"/>
      <c r="G13" s="259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150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3">
      <c r="A14" s="154"/>
      <c r="B14" s="155"/>
      <c r="C14" s="258" t="s">
        <v>215</v>
      </c>
      <c r="D14" s="259"/>
      <c r="E14" s="259"/>
      <c r="F14" s="259"/>
      <c r="G14" s="259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150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3">
      <c r="A15" s="154"/>
      <c r="B15" s="155"/>
      <c r="C15" s="269" t="s">
        <v>217</v>
      </c>
      <c r="D15" s="270"/>
      <c r="E15" s="270"/>
      <c r="F15" s="270"/>
      <c r="G15" s="270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150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3">
      <c r="A16" s="154"/>
      <c r="B16" s="155"/>
      <c r="C16" s="269" t="s">
        <v>218</v>
      </c>
      <c r="D16" s="270"/>
      <c r="E16" s="270"/>
      <c r="F16" s="270"/>
      <c r="G16" s="270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150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3">
      <c r="A17" s="154"/>
      <c r="B17" s="155"/>
      <c r="C17" s="269" t="s">
        <v>219</v>
      </c>
      <c r="D17" s="270"/>
      <c r="E17" s="270"/>
      <c r="F17" s="270"/>
      <c r="G17" s="270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150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3">
      <c r="A18" s="154"/>
      <c r="B18" s="155"/>
      <c r="C18" s="269" t="s">
        <v>220</v>
      </c>
      <c r="D18" s="270"/>
      <c r="E18" s="270"/>
      <c r="F18" s="270"/>
      <c r="G18" s="270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150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12.75" outlineLevel="3">
      <c r="A19" s="154"/>
      <c r="B19" s="155"/>
      <c r="C19" s="189" t="s">
        <v>216</v>
      </c>
      <c r="D19" s="159"/>
      <c r="E19" s="160"/>
      <c r="F19" s="161"/>
      <c r="G19" s="161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150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2.75" outlineLevel="3">
      <c r="A20" s="154"/>
      <c r="B20" s="155"/>
      <c r="C20" s="269" t="s">
        <v>221</v>
      </c>
      <c r="D20" s="270"/>
      <c r="E20" s="270"/>
      <c r="F20" s="270"/>
      <c r="G20" s="270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150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outlineLevel="3">
      <c r="A21" s="154"/>
      <c r="B21" s="155"/>
      <c r="C21" s="189" t="s">
        <v>216</v>
      </c>
      <c r="D21" s="159"/>
      <c r="E21" s="160"/>
      <c r="F21" s="161"/>
      <c r="G21" s="161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150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2.75" outlineLevel="3">
      <c r="A22" s="154"/>
      <c r="B22" s="155"/>
      <c r="C22" s="269" t="s">
        <v>222</v>
      </c>
      <c r="D22" s="270"/>
      <c r="E22" s="270"/>
      <c r="F22" s="270"/>
      <c r="G22" s="270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150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33" ht="12.75">
      <c r="A23" s="3"/>
      <c r="B23" s="4"/>
      <c r="C23" s="18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E23">
        <v>12</v>
      </c>
      <c r="AF23">
        <v>21</v>
      </c>
      <c r="AG23" t="s">
        <v>99</v>
      </c>
    </row>
    <row r="24" spans="1:33" ht="12.75">
      <c r="A24" s="150"/>
      <c r="B24" s="151" t="s">
        <v>31</v>
      </c>
      <c r="C24" s="187"/>
      <c r="D24" s="152"/>
      <c r="E24" s="153"/>
      <c r="F24" s="153"/>
      <c r="G24" s="170">
        <f>G8+G10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E24">
        <f>SUMIF(L7:L22,AE23,G7:G22)</f>
        <v>0</v>
      </c>
      <c r="AF24">
        <f>SUMIF(L7:L22,AF23,G7:G22)</f>
        <v>0</v>
      </c>
      <c r="AG24" t="s">
        <v>204</v>
      </c>
    </row>
    <row r="25" spans="1:25" ht="12.75">
      <c r="A25" s="3"/>
      <c r="B25" s="4"/>
      <c r="C25" s="186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4"/>
      <c r="C26" s="18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267" t="s">
        <v>205</v>
      </c>
      <c r="B27" s="267"/>
      <c r="C27" s="268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3" ht="12.75">
      <c r="A28" s="246"/>
      <c r="B28" s="247"/>
      <c r="C28" s="248"/>
      <c r="D28" s="247"/>
      <c r="E28" s="247"/>
      <c r="F28" s="247"/>
      <c r="G28" s="24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G28" t="s">
        <v>206</v>
      </c>
    </row>
    <row r="29" spans="1:25" ht="12.75">
      <c r="A29" s="250"/>
      <c r="B29" s="251"/>
      <c r="C29" s="252"/>
      <c r="D29" s="251"/>
      <c r="E29" s="251"/>
      <c r="F29" s="251"/>
      <c r="G29" s="25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250"/>
      <c r="B30" s="251"/>
      <c r="C30" s="252"/>
      <c r="D30" s="251"/>
      <c r="E30" s="251"/>
      <c r="F30" s="251"/>
      <c r="G30" s="2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250"/>
      <c r="B31" s="251"/>
      <c r="C31" s="252"/>
      <c r="D31" s="251"/>
      <c r="E31" s="251"/>
      <c r="F31" s="251"/>
      <c r="G31" s="25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254"/>
      <c r="B32" s="255"/>
      <c r="C32" s="256"/>
      <c r="D32" s="255"/>
      <c r="E32" s="255"/>
      <c r="F32" s="255"/>
      <c r="G32" s="25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4"/>
      <c r="C33" s="186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33" ht="12.75">
      <c r="C34" s="188"/>
      <c r="D34" s="10"/>
      <c r="AG34" t="s">
        <v>207</v>
      </c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algorithmName="SHA-512" hashValue="MwSxNJsAisWebVA4m7Llo1e6eYxJGsiCdkffqv3kRrDnhjeHzQ1o4RzASysB/Y8l9yscOpz8Qi0GUtOC9+VK/g==" saltValue="Xgu9paLuGMAHe3OGDSRaAQ==" spinCount="100000" sheet="1" formatRows="0"/>
  <mergeCells count="14">
    <mergeCell ref="A1:G1"/>
    <mergeCell ref="C2:G2"/>
    <mergeCell ref="C3:G3"/>
    <mergeCell ref="C4:G4"/>
    <mergeCell ref="A27:C27"/>
    <mergeCell ref="A28:G32"/>
    <mergeCell ref="C13:G13"/>
    <mergeCell ref="C15:G15"/>
    <mergeCell ref="C16:G16"/>
    <mergeCell ref="C17:G17"/>
    <mergeCell ref="C18:G18"/>
    <mergeCell ref="C20:G20"/>
    <mergeCell ref="C22:G22"/>
    <mergeCell ref="C14:G1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Geryk</dc:creator>
  <cp:keywords/>
  <dc:description/>
  <cp:lastModifiedBy>Věra Halfarová</cp:lastModifiedBy>
  <cp:lastPrinted>2019-03-19T12:27:02Z</cp:lastPrinted>
  <dcterms:created xsi:type="dcterms:W3CDTF">2009-04-08T07:15:50Z</dcterms:created>
  <dcterms:modified xsi:type="dcterms:W3CDTF">2024-04-16T08:48:51Z</dcterms:modified>
  <cp:category/>
  <cp:version/>
  <cp:contentType/>
  <cp:contentStatus/>
</cp:coreProperties>
</file>