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40" windowWidth="21735" windowHeight="11955"/>
  </bookViews>
  <sheets>
    <sheet name="Rekapitulace stavby" sheetId="1" r:id="rId1"/>
    <sheet name="SO 01 - Výměna požárních ..." sheetId="2" r:id="rId2"/>
    <sheet name="VN a ON - Vedlejší a osta..." sheetId="3" r:id="rId3"/>
    <sheet name="Pokyny pro vyplnění" sheetId="4" r:id="rId4"/>
  </sheets>
  <definedNames>
    <definedName name="_xlnm._FilterDatabase" localSheetId="1" hidden="1">'SO 01 - Výměna požárních ...'!$C$94:$K$340</definedName>
    <definedName name="_xlnm._FilterDatabase" localSheetId="2" hidden="1">'VN a ON - Vedlejší a osta...'!$C$81:$K$126</definedName>
    <definedName name="_xlnm.Print_Titles" localSheetId="0">'Rekapitulace stavby'!$52:$52</definedName>
    <definedName name="_xlnm.Print_Titles" localSheetId="1">'SO 01 - Výměna požárních ...'!$94:$94</definedName>
    <definedName name="_xlnm.Print_Titles" localSheetId="2">'VN a ON - Vedlejší a osta...'!$81:$81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'SO 01 - Výměna požárních ...'!$C$4:$J$39,'SO 01 - Výměna požárních ...'!$C$45:$J$76,'SO 01 - Výměna požárních ...'!$C$82:$K$340</definedName>
    <definedName name="_xlnm.Print_Area" localSheetId="2">'VN a ON - Vedlejší a osta...'!$C$4:$J$39,'VN a ON - Vedlejší a osta...'!$C$45:$J$63,'VN a ON - Vedlejší a osta...'!$C$69:$K$126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22" i="3"/>
  <c r="BH122" i="3"/>
  <c r="BG122" i="3"/>
  <c r="BF122" i="3"/>
  <c r="T122" i="3"/>
  <c r="T121" i="3"/>
  <c r="R122" i="3"/>
  <c r="R121" i="3"/>
  <c r="P122" i="3"/>
  <c r="P121" i="3" s="1"/>
  <c r="P92" i="3" s="1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04" i="3"/>
  <c r="BH104" i="3"/>
  <c r="BG104" i="3"/>
  <c r="BF104" i="3"/>
  <c r="T104" i="3"/>
  <c r="R104" i="3"/>
  <c r="P104" i="3"/>
  <c r="BI93" i="3"/>
  <c r="BH93" i="3"/>
  <c r="BG93" i="3"/>
  <c r="BF93" i="3"/>
  <c r="T93" i="3"/>
  <c r="T92" i="3"/>
  <c r="R93" i="3"/>
  <c r="R92" i="3" s="1"/>
  <c r="P93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J79" i="3"/>
  <c r="J78" i="3"/>
  <c r="F78" i="3"/>
  <c r="F76" i="3"/>
  <c r="E74" i="3"/>
  <c r="J55" i="3"/>
  <c r="J54" i="3"/>
  <c r="F54" i="3"/>
  <c r="F52" i="3"/>
  <c r="E50" i="3"/>
  <c r="J18" i="3"/>
  <c r="E18" i="3"/>
  <c r="F55" i="3"/>
  <c r="J17" i="3"/>
  <c r="J12" i="3"/>
  <c r="J76" i="3" s="1"/>
  <c r="E7" i="3"/>
  <c r="E48" i="3" s="1"/>
  <c r="J37" i="2"/>
  <c r="J36" i="2"/>
  <c r="AY55" i="1"/>
  <c r="J35" i="2"/>
  <c r="AX55" i="1"/>
  <c r="BI333" i="2"/>
  <c r="BH333" i="2"/>
  <c r="BG333" i="2"/>
  <c r="BF333" i="2"/>
  <c r="T333" i="2"/>
  <c r="R333" i="2"/>
  <c r="P333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4" i="2"/>
  <c r="BH314" i="2"/>
  <c r="BG314" i="2"/>
  <c r="BF314" i="2"/>
  <c r="T314" i="2"/>
  <c r="R314" i="2"/>
  <c r="P314" i="2"/>
  <c r="BI306" i="2"/>
  <c r="BH306" i="2"/>
  <c r="BG306" i="2"/>
  <c r="BF306" i="2"/>
  <c r="T306" i="2"/>
  <c r="R306" i="2"/>
  <c r="P306" i="2"/>
  <c r="BI298" i="2"/>
  <c r="BH298" i="2"/>
  <c r="BG298" i="2"/>
  <c r="BF298" i="2"/>
  <c r="T298" i="2"/>
  <c r="R298" i="2"/>
  <c r="P298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T275" i="2" s="1"/>
  <c r="R276" i="2"/>
  <c r="R275" i="2" s="1"/>
  <c r="P276" i="2"/>
  <c r="P275" i="2" s="1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51" i="2"/>
  <c r="BH251" i="2"/>
  <c r="BG251" i="2"/>
  <c r="BF251" i="2"/>
  <c r="T251" i="2"/>
  <c r="R251" i="2"/>
  <c r="P251" i="2"/>
  <c r="BI235" i="2"/>
  <c r="BH235" i="2"/>
  <c r="BG235" i="2"/>
  <c r="BF235" i="2"/>
  <c r="T235" i="2"/>
  <c r="R235" i="2"/>
  <c r="P235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T188" i="2" s="1"/>
  <c r="R189" i="2"/>
  <c r="R188" i="2"/>
  <c r="P189" i="2"/>
  <c r="P188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1" i="2"/>
  <c r="BH161" i="2"/>
  <c r="BG161" i="2"/>
  <c r="BF161" i="2"/>
  <c r="T161" i="2"/>
  <c r="R161" i="2"/>
  <c r="P161" i="2"/>
  <c r="BI153" i="2"/>
  <c r="BH153" i="2"/>
  <c r="BG153" i="2"/>
  <c r="BF153" i="2"/>
  <c r="T153" i="2"/>
  <c r="T152" i="2"/>
  <c r="R153" i="2"/>
  <c r="R152" i="2" s="1"/>
  <c r="P153" i="2"/>
  <c r="P152" i="2" s="1"/>
  <c r="BI145" i="2"/>
  <c r="BH145" i="2"/>
  <c r="BG145" i="2"/>
  <c r="BF145" i="2"/>
  <c r="T145" i="2"/>
  <c r="T144" i="2" s="1"/>
  <c r="R145" i="2"/>
  <c r="R144" i="2" s="1"/>
  <c r="P145" i="2"/>
  <c r="P144" i="2" s="1"/>
  <c r="BI135" i="2"/>
  <c r="BH135" i="2"/>
  <c r="BG135" i="2"/>
  <c r="F35" i="2" s="1"/>
  <c r="BF135" i="2"/>
  <c r="T135" i="2"/>
  <c r="R135" i="2"/>
  <c r="P135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09" i="2"/>
  <c r="F37" i="2" s="1"/>
  <c r="BH109" i="2"/>
  <c r="BG109" i="2"/>
  <c r="BF109" i="2"/>
  <c r="T109" i="2"/>
  <c r="R109" i="2"/>
  <c r="P109" i="2"/>
  <c r="BI98" i="2"/>
  <c r="BH98" i="2"/>
  <c r="F36" i="2" s="1"/>
  <c r="BG98" i="2"/>
  <c r="BF98" i="2"/>
  <c r="T98" i="2"/>
  <c r="T97" i="2" s="1"/>
  <c r="R98" i="2"/>
  <c r="R97" i="2"/>
  <c r="P98" i="2"/>
  <c r="P97" i="2"/>
  <c r="J92" i="2"/>
  <c r="J91" i="2"/>
  <c r="F91" i="2"/>
  <c r="F89" i="2"/>
  <c r="E87" i="2"/>
  <c r="J55" i="2"/>
  <c r="J54" i="2"/>
  <c r="F54" i="2"/>
  <c r="F52" i="2"/>
  <c r="E50" i="2"/>
  <c r="J18" i="2"/>
  <c r="E18" i="2"/>
  <c r="F92" i="2"/>
  <c r="J17" i="2"/>
  <c r="J12" i="2"/>
  <c r="J89" i="2"/>
  <c r="E7" i="2"/>
  <c r="E85" i="2" s="1"/>
  <c r="L50" i="1"/>
  <c r="AM50" i="1"/>
  <c r="AM49" i="1"/>
  <c r="L49" i="1"/>
  <c r="AM47" i="1"/>
  <c r="L47" i="1"/>
  <c r="L45" i="1"/>
  <c r="L44" i="1"/>
  <c r="J189" i="2"/>
  <c r="BK314" i="2"/>
  <c r="J306" i="2"/>
  <c r="J135" i="2"/>
  <c r="BK93" i="3"/>
  <c r="J286" i="2"/>
  <c r="BK280" i="2"/>
  <c r="J235" i="2"/>
  <c r="J228" i="2"/>
  <c r="BK119" i="3"/>
  <c r="J127" i="2"/>
  <c r="J314" i="2"/>
  <c r="J112" i="3"/>
  <c r="BK98" i="2"/>
  <c r="BK210" i="2"/>
  <c r="BK276" i="2"/>
  <c r="J86" i="3"/>
  <c r="J161" i="2"/>
  <c r="J109" i="2"/>
  <c r="BK177" i="2"/>
  <c r="J180" i="2"/>
  <c r="BK267" i="2"/>
  <c r="J177" i="2"/>
  <c r="J276" i="2"/>
  <c r="BK333" i="2"/>
  <c r="BK290" i="2"/>
  <c r="BK117" i="3"/>
  <c r="J206" i="2"/>
  <c r="J117" i="2"/>
  <c r="J104" i="3"/>
  <c r="J280" i="2"/>
  <c r="BK104" i="3"/>
  <c r="J98" i="2"/>
  <c r="J290" i="2"/>
  <c r="BK127" i="2"/>
  <c r="J122" i="3"/>
  <c r="BK174" i="2"/>
  <c r="BK206" i="2"/>
  <c r="J220" i="2"/>
  <c r="J272" i="2"/>
  <c r="BK224" i="2"/>
  <c r="BK189" i="2"/>
  <c r="BK90" i="3"/>
  <c r="J267" i="2"/>
  <c r="J93" i="3"/>
  <c r="BK325" i="2"/>
  <c r="BK185" i="2"/>
  <c r="AS54" i="1"/>
  <c r="BK112" i="3"/>
  <c r="BK306" i="2"/>
  <c r="BK272" i="2"/>
  <c r="BK109" i="2"/>
  <c r="J333" i="2"/>
  <c r="BK235" i="2"/>
  <c r="J202" i="2"/>
  <c r="J185" i="2"/>
  <c r="BK84" i="3"/>
  <c r="BK321" i="2"/>
  <c r="BK180" i="2"/>
  <c r="F36" i="3"/>
  <c r="BK135" i="2"/>
  <c r="BK145" i="2"/>
  <c r="J262" i="2"/>
  <c r="J215" i="2"/>
  <c r="J84" i="3"/>
  <c r="BK298" i="2"/>
  <c r="BK228" i="2"/>
  <c r="J174" i="2"/>
  <c r="BK88" i="3"/>
  <c r="J145" i="2"/>
  <c r="J251" i="2"/>
  <c r="J122" i="2"/>
  <c r="BK122" i="3"/>
  <c r="J210" i="2"/>
  <c r="J117" i="3"/>
  <c r="BK220" i="2"/>
  <c r="J88" i="3"/>
  <c r="BK198" i="2"/>
  <c r="J194" i="2"/>
  <c r="BK122" i="2"/>
  <c r="BK194" i="2"/>
  <c r="J325" i="2"/>
  <c r="J198" i="2"/>
  <c r="BK117" i="2"/>
  <c r="BK215" i="2"/>
  <c r="J298" i="2"/>
  <c r="BK153" i="2"/>
  <c r="J169" i="2"/>
  <c r="J90" i="3"/>
  <c r="BK286" i="2"/>
  <c r="J321" i="2"/>
  <c r="J153" i="2"/>
  <c r="BK262" i="2"/>
  <c r="BK251" i="2"/>
  <c r="BK161" i="2"/>
  <c r="BK169" i="2"/>
  <c r="J119" i="3"/>
  <c r="J224" i="2"/>
  <c r="BK86" i="3"/>
  <c r="BK202" i="2"/>
  <c r="T108" i="2" l="1"/>
  <c r="T160" i="2"/>
  <c r="T143" i="2"/>
  <c r="R201" i="2"/>
  <c r="R209" i="2"/>
  <c r="R289" i="2"/>
  <c r="BK160" i="2"/>
  <c r="J160" i="2"/>
  <c r="J66" i="2" s="1"/>
  <c r="BK201" i="2"/>
  <c r="J201" i="2"/>
  <c r="J71" i="2" s="1"/>
  <c r="P209" i="2"/>
  <c r="P289" i="2"/>
  <c r="BK108" i="2"/>
  <c r="J108" i="2" s="1"/>
  <c r="J62" i="2" s="1"/>
  <c r="P173" i="2"/>
  <c r="P193" i="2"/>
  <c r="R227" i="2"/>
  <c r="P108" i="2"/>
  <c r="P160" i="2"/>
  <c r="P143" i="2"/>
  <c r="P96" i="2" s="1"/>
  <c r="BK227" i="2"/>
  <c r="J227" i="2" s="1"/>
  <c r="J73" i="2" s="1"/>
  <c r="R108" i="2"/>
  <c r="BK173" i="2"/>
  <c r="J173" i="2"/>
  <c r="J67" i="2" s="1"/>
  <c r="BK193" i="2"/>
  <c r="J193" i="2" s="1"/>
  <c r="J70" i="2" s="1"/>
  <c r="P227" i="2"/>
  <c r="T83" i="3"/>
  <c r="T82" i="3"/>
  <c r="R173" i="2"/>
  <c r="T193" i="2"/>
  <c r="T201" i="2"/>
  <c r="T209" i="2"/>
  <c r="T289" i="2"/>
  <c r="P83" i="3"/>
  <c r="P82" i="3" s="1"/>
  <c r="AU56" i="1" s="1"/>
  <c r="R160" i="2"/>
  <c r="R143" i="2"/>
  <c r="R96" i="2" s="1"/>
  <c r="R95" i="2" s="1"/>
  <c r="P201" i="2"/>
  <c r="BK209" i="2"/>
  <c r="J209" i="2"/>
  <c r="J72" i="2" s="1"/>
  <c r="BK289" i="2"/>
  <c r="J289" i="2"/>
  <c r="J75" i="2"/>
  <c r="BK83" i="3"/>
  <c r="T173" i="2"/>
  <c r="R193" i="2"/>
  <c r="R192" i="2"/>
  <c r="T227" i="2"/>
  <c r="R83" i="3"/>
  <c r="R82" i="3" s="1"/>
  <c r="BK188" i="2"/>
  <c r="J188" i="2"/>
  <c r="J68" i="2"/>
  <c r="BK92" i="3"/>
  <c r="J92" i="3"/>
  <c r="J61" i="3" s="1"/>
  <c r="BK121" i="3"/>
  <c r="J121" i="3" s="1"/>
  <c r="J62" i="3" s="1"/>
  <c r="BK152" i="2"/>
  <c r="BK143" i="2" s="1"/>
  <c r="J143" i="2" s="1"/>
  <c r="J63" i="2" s="1"/>
  <c r="J152" i="2"/>
  <c r="J65" i="2"/>
  <c r="BK97" i="2"/>
  <c r="J97" i="2" s="1"/>
  <c r="J61" i="2" s="1"/>
  <c r="BK144" i="2"/>
  <c r="BK275" i="2"/>
  <c r="J275" i="2"/>
  <c r="J74" i="2" s="1"/>
  <c r="J144" i="2"/>
  <c r="J64" i="2"/>
  <c r="E72" i="3"/>
  <c r="BE84" i="3"/>
  <c r="BE90" i="3"/>
  <c r="BE86" i="3"/>
  <c r="BE104" i="3"/>
  <c r="BE112" i="3"/>
  <c r="BE88" i="3"/>
  <c r="F79" i="3"/>
  <c r="BE93" i="3"/>
  <c r="BE117" i="3"/>
  <c r="BE119" i="3"/>
  <c r="J52" i="3"/>
  <c r="BE122" i="3"/>
  <c r="BC56" i="1"/>
  <c r="BC54" i="1" s="1"/>
  <c r="W32" i="1" s="1"/>
  <c r="E48" i="2"/>
  <c r="BE122" i="2"/>
  <c r="BE135" i="2"/>
  <c r="BE206" i="2"/>
  <c r="BE235" i="2"/>
  <c r="BE262" i="2"/>
  <c r="BE272" i="2"/>
  <c r="BE298" i="2"/>
  <c r="BE306" i="2"/>
  <c r="BE321" i="2"/>
  <c r="BE325" i="2"/>
  <c r="J52" i="2"/>
  <c r="BE145" i="2"/>
  <c r="BE185" i="2"/>
  <c r="BE194" i="2"/>
  <c r="BE202" i="2"/>
  <c r="BE215" i="2"/>
  <c r="BE280" i="2"/>
  <c r="BE286" i="2"/>
  <c r="BE290" i="2"/>
  <c r="F55" i="2"/>
  <c r="BE98" i="2"/>
  <c r="BE267" i="2"/>
  <c r="BE276" i="2"/>
  <c r="BE333" i="2"/>
  <c r="BE198" i="2"/>
  <c r="BE210" i="2"/>
  <c r="BE224" i="2"/>
  <c r="BE314" i="2"/>
  <c r="BE174" i="2"/>
  <c r="BE220" i="2"/>
  <c r="BE228" i="2"/>
  <c r="BE251" i="2"/>
  <c r="BE109" i="2"/>
  <c r="BE153" i="2"/>
  <c r="BE169" i="2"/>
  <c r="BE189" i="2"/>
  <c r="BE117" i="2"/>
  <c r="BE127" i="2"/>
  <c r="BE161" i="2"/>
  <c r="BE180" i="2"/>
  <c r="BE177" i="2"/>
  <c r="BB55" i="1"/>
  <c r="BC55" i="1"/>
  <c r="BD55" i="1"/>
  <c r="J34" i="3"/>
  <c r="AW56" i="1" s="1"/>
  <c r="J34" i="2"/>
  <c r="AW55" i="1" s="1"/>
  <c r="F34" i="2"/>
  <c r="BA55" i="1" s="1"/>
  <c r="F35" i="3"/>
  <c r="BB56" i="1" s="1"/>
  <c r="BB54" i="1" s="1"/>
  <c r="AX54" i="1" s="1"/>
  <c r="F34" i="3"/>
  <c r="BA56" i="1" s="1"/>
  <c r="F37" i="3"/>
  <c r="BD56" i="1" s="1"/>
  <c r="BD54" i="1" s="1"/>
  <c r="W33" i="1" s="1"/>
  <c r="BK96" i="2" l="1"/>
  <c r="J96" i="2" s="1"/>
  <c r="J60" i="2" s="1"/>
  <c r="T96" i="2"/>
  <c r="BK82" i="3"/>
  <c r="J82" i="3"/>
  <c r="J59" i="3"/>
  <c r="T192" i="2"/>
  <c r="T95" i="2"/>
  <c r="P192" i="2"/>
  <c r="P95" i="2" s="1"/>
  <c r="AU55" i="1" s="1"/>
  <c r="AU54" i="1" s="1"/>
  <c r="BK192" i="2"/>
  <c r="J192" i="2"/>
  <c r="J69" i="2"/>
  <c r="J83" i="3"/>
  <c r="J60" i="3"/>
  <c r="BK95" i="2"/>
  <c r="J95" i="2" s="1"/>
  <c r="J30" i="2" s="1"/>
  <c r="AG55" i="1" s="1"/>
  <c r="F33" i="3"/>
  <c r="AZ56" i="1" s="1"/>
  <c r="J33" i="2"/>
  <c r="AV55" i="1" s="1"/>
  <c r="AT55" i="1" s="1"/>
  <c r="F33" i="2"/>
  <c r="AZ55" i="1" s="1"/>
  <c r="BA54" i="1"/>
  <c r="AW54" i="1"/>
  <c r="AK30" i="1"/>
  <c r="J33" i="3"/>
  <c r="AV56" i="1" s="1"/>
  <c r="AT56" i="1" s="1"/>
  <c r="W31" i="1"/>
  <c r="AY54" i="1"/>
  <c r="AN55" i="1" l="1"/>
  <c r="J59" i="2"/>
  <c r="J39" i="2"/>
  <c r="J30" i="3"/>
  <c r="AG56" i="1"/>
  <c r="AZ54" i="1"/>
  <c r="W29" i="1"/>
  <c r="W30" i="1"/>
  <c r="J39" i="3" l="1"/>
  <c r="AN56" i="1"/>
  <c r="AV54" i="1"/>
  <c r="AK29" i="1" s="1"/>
  <c r="AG54" i="1"/>
  <c r="AK26" i="1" l="1"/>
  <c r="AT54" i="1"/>
  <c r="AN54" i="1" l="1"/>
  <c r="AK35" i="1"/>
</calcChain>
</file>

<file path=xl/sharedStrings.xml><?xml version="1.0" encoding="utf-8"?>
<sst xmlns="http://schemas.openxmlformats.org/spreadsheetml/2006/main" count="3359" uniqueCount="707">
  <si>
    <t>Export Komplet</t>
  </si>
  <si>
    <t>VZ</t>
  </si>
  <si>
    <t>2.0</t>
  </si>
  <si>
    <t>ZAMOK</t>
  </si>
  <si>
    <t>False</t>
  </si>
  <si>
    <t>{85e2393a-4f1a-4bd6-bd05-9f085942a29a}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</si>
  <si>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</si>
  <si>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</si>
  <si>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</si>
  <si>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</si>
  <si>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</si>
  <si>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</si>
  <si>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</si>
  <si>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</si>
  <si>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ROZP2024-72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</si>
  <si>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</si>
  <si>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</si>
  <si>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PAVILON S VÝMĚNA DVEŘÍ - POŽÁRNÍCH UZÁVĚRŮ V 1 A 2.NP</t>
  </si>
  <si>
    <t>KSO:</t>
  </si>
  <si>
    <t/>
  </si>
  <si>
    <t>CC-CZ:</t>
  </si>
  <si>
    <t>Místo:</t>
  </si>
  <si>
    <t>Opava</t>
  </si>
  <si>
    <t>Datum:</t>
  </si>
  <si>
    <t>17. 6. 2024</t>
  </si>
  <si>
    <t>Zadavatel:</t>
  </si>
  <si>
    <t>IČ:</t>
  </si>
  <si>
    <t>SN Opava</t>
  </si>
  <si>
    <t>DIČ:</t>
  </si>
  <si>
    <t>Uchazeč:</t>
  </si>
  <si>
    <t>Vyplň údaj</t>
  </si>
  <si>
    <t>Projektant:</t>
  </si>
  <si>
    <t>Tomáš Grygar</t>
  </si>
  <si>
    <t>True</t>
  </si>
  <si>
    <t>Zpracovatel:</t>
  </si>
  <si>
    <t>Ateliér EMMET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</si>
  <si>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</si>
  <si>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</si>
  <si>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</si>
  <si>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</si>
  <si>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</si>
  <si>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</si>
  <si>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</si>
  <si>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</si>
  <si>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</si>
  <si>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</si>
  <si>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</si>
  <si>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</si>
  <si>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</si>
  <si>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</si>
  <si>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</si>
  <si>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</si>
  <si>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</si>
  <si>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</si>
  <si>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</si>
  <si>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</si>
  <si>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</si>
  <si>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</si>
  <si>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</si>
  <si>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</si>
  <si>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</si>
  <si>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</si>
  <si>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</si>
  <si>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</si>
  <si>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</si>
  <si>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</si>
  <si>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</si>
  <si>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</si>
  <si>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</si>
  <si>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</si>
  <si>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</si>
  <si>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</si>
  <si>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</si>
  <si>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</si>
  <si>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</si>
  <si>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</si>
  <si>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</si>
  <si>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</si>
  <si>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Výměna požárních dveří</t>
  </si>
  <si>
    <t>STA</t>
  </si>
  <si>
    <t>1</t>
  </si>
  <si>
    <t>{12ab02c2-5362-46b0-8c6d-d9270407377f}</t>
  </si>
  <si>
    <t>2</t>
  </si>
  <si>
    <t>VN a ON</t>
  </si>
  <si>
    <t>Vedlejší a ostatní náklady</t>
  </si>
  <si>
    <t>{174caf06-1077-4030-b438-417bb6a6c4e4}</t>
  </si>
  <si>
    <t>KRYCÍ LIST SOUPISU PRACÍ</t>
  </si>
  <si>
    <t>Objekt:</t>
  </si>
  <si>
    <t>SO 01 - Výměna požárních dveří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</si>
  <si>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</si>
  <si>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</si>
  <si>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</si>
  <si>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</si>
  <si>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</si>
  <si>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</si>
  <si>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</si>
  <si>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</si>
  <si>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</si>
  <si>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</si>
  <si>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</si>
  <si>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</si>
  <si>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</si>
  <si>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</si>
  <si>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727 - Zdravotechnika - požární ochrana</t>
  </si>
  <si>
    <t xml:space="preserve">    741 - Elektroinstalace - silnoproud</t>
  </si>
  <si>
    <t xml:space="preserve">    763 - Konstrukce suché výstavby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</si>
  <si>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</si>
  <si>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</si>
  <si>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</si>
  <si>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</si>
  <si>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</si>
  <si>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</si>
  <si>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</si>
  <si>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</si>
  <si>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</si>
  <si>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</si>
  <si>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</si>
  <si>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</si>
  <si>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</si>
  <si>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</si>
  <si>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</si>
  <si>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</si>
  <si>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</si>
  <si>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</si>
  <si>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</si>
  <si>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</si>
  <si>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</si>
  <si>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</si>
  <si>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319202321</t>
  </si>
  <si>
    <t>Vyrovnání nerovného povrchu zdiva tl přes 30 do 80 mm přizděním</t>
  </si>
  <si>
    <t>m2</t>
  </si>
  <si>
    <t>CS ÚRS 2024 01</t>
  </si>
  <si>
    <t>4</t>
  </si>
  <si>
    <t>-769803979</t>
  </si>
  <si>
    <t>PP</t>
  </si>
  <si>
    <t>Vyrovnání nerovného povrchu vnitřního i vnějšího zdiva přizděním, tl. přes 30 do 80 mm</t>
  </si>
  <si>
    <t>Online PSC</t>
  </si>
  <si>
    <t>https://podminky.urs.cz/item/CS_URS_2024_01/319202321</t>
  </si>
  <si>
    <t>VV</t>
  </si>
  <si>
    <t xml:space="preserve">" viz. půdorys 1.NP" </t>
  </si>
  <si>
    <t>"úprava ostění po vybouránÍ prosklených příček"</t>
  </si>
  <si>
    <t xml:space="preserve">"předpoklad 50,0 % plochy" </t>
  </si>
  <si>
    <t>(2,7+2,65*2)*4*0,45</t>
  </si>
  <si>
    <t>(2.3+2,7*2)*0,3</t>
  </si>
  <si>
    <t>Mezisoučet</t>
  </si>
  <si>
    <t>16,71/2</t>
  </si>
  <si>
    <t>61</t>
  </si>
  <si>
    <t>Úprava povrchů vnitřních</t>
  </si>
  <si>
    <t>612325302</t>
  </si>
  <si>
    <t>Vápenocementová štuková omítka ostění nebo nadpraží</t>
  </si>
  <si>
    <t>-1060620834</t>
  </si>
  <si>
    <t>Vápenocementová omítka ostění nebo nadpraží štuková</t>
  </si>
  <si>
    <t>https://podminky.urs.cz/item/CS_URS_2024_01/612325302</t>
  </si>
  <si>
    <t>"úprava ostění po vybouránéí prosklených příček"</t>
  </si>
  <si>
    <t>Součet</t>
  </si>
  <si>
    <t>612315121</t>
  </si>
  <si>
    <t>Vápenná štuková omítka rýh ve stěnách š do 150 mm</t>
  </si>
  <si>
    <t>-2087155272</t>
  </si>
  <si>
    <t>Vápenná omítka rýh štuková ve stěnách, šířky rýhy do 150 mm</t>
  </si>
  <si>
    <t>https://podminky.urs.cz/item/CS_URS_2024_01/612315121</t>
  </si>
  <si>
    <t xml:space="preserve">"vysekání rýh pro potřeby EL -  napojení nových konstrukcí na stávající rozvody" </t>
  </si>
  <si>
    <t>"předpoklad"  5,0*5*0,2</t>
  </si>
  <si>
    <t>974031132</t>
  </si>
  <si>
    <t>Vysekání rýh ve zdivu cihelném hl do 50 mm š do 70 mm</t>
  </si>
  <si>
    <t>m</t>
  </si>
  <si>
    <t>-352539022</t>
  </si>
  <si>
    <t>Vysekání rýh ve zdivu cihelném na maltu vápennou nebo vápenocementovou do hl. 50 mm a šířky do 70 mm</t>
  </si>
  <si>
    <t>https://podminky.urs.cz/item/CS_URS_2024_01/974031132</t>
  </si>
  <si>
    <t>"předpoklad"  5,0*5</t>
  </si>
  <si>
    <t>5</t>
  </si>
  <si>
    <t>619996117</t>
  </si>
  <si>
    <t>Ochrana podlahy obedněním z OSB desek</t>
  </si>
  <si>
    <t>-838380560</t>
  </si>
  <si>
    <t>Ochrana stavebních konstrukcí a samostatných prvků včetně pozdějšího odstranění obedněním z OSB desek podlahy</t>
  </si>
  <si>
    <t>https://podminky.urs.cz/item/CS_URS_2024_01/619996117</t>
  </si>
  <si>
    <t xml:space="preserve">"ochrana stávající podlahy v pásu 1,0m" </t>
  </si>
  <si>
    <t>2,7*1,0*2*4</t>
  </si>
  <si>
    <t>2,3*1,0*2</t>
  </si>
  <si>
    <t>6</t>
  </si>
  <si>
    <t>619996145</t>
  </si>
  <si>
    <t>Ochrana samostatných konstrukcí a prvků obalením geotextilií</t>
  </si>
  <si>
    <t>1626617656</t>
  </si>
  <si>
    <t>Ochrana stavebních konstrukcí a samostatných prvků včetně pozdějšího odstranění obalením geotextilií samostatných konstrukcí a prvků</t>
  </si>
  <si>
    <t>https://podminky.urs.cz/item/CS_URS_2024_01/619996145</t>
  </si>
  <si>
    <t xml:space="preserve">"ochrana stávající podlahy v pásu 1,5 m" </t>
  </si>
  <si>
    <t>2,7*1,5*2*4</t>
  </si>
  <si>
    <t>2,3*1,5*2</t>
  </si>
  <si>
    <t>9</t>
  </si>
  <si>
    <t>Ostatní konstrukce a práce, bourání</t>
  </si>
  <si>
    <t>94</t>
  </si>
  <si>
    <t>Lešení a stavební výtahy</t>
  </si>
  <si>
    <t>7</t>
  </si>
  <si>
    <t>949101111</t>
  </si>
  <si>
    <t>Lešení pomocné pro objekty pozemních staveb s lešeňovou podlahou v do 1,9 m zatížení do 150 kg/m2</t>
  </si>
  <si>
    <t>-1786805010</t>
  </si>
  <si>
    <t>Lešení pomocné pracovní pro objekty pozemních staveb pro zatížení do 150 kg/m2, o výšce lešeňové podlahy do 1,9 m</t>
  </si>
  <si>
    <t>https://podminky.urs.cz/item/CS_URS_2024_01/949101111</t>
  </si>
  <si>
    <t xml:space="preserve">" úklid po provedení  nových hliníkových konstrukcí" </t>
  </si>
  <si>
    <t>95</t>
  </si>
  <si>
    <t>Různé dokončovací konstrukce a práce pozemních staveb</t>
  </si>
  <si>
    <t>8</t>
  </si>
  <si>
    <t>952901111</t>
  </si>
  <si>
    <t>Vyčištění budov bytové a občanské výstavby při výšce podlaží do 4 m</t>
  </si>
  <si>
    <t>1176481963</t>
  </si>
  <si>
    <t>Vyčištění budov nebo objektů před předáním do užívání budov bytové nebo občanské výstavby, světlé výšky podlaží do 4 m</t>
  </si>
  <si>
    <t>https://podminky.urs.cz/item/CS_URS_2024_01/952901111</t>
  </si>
  <si>
    <t>2,7*3,0*2*4</t>
  </si>
  <si>
    <t>2,3*3,0*2</t>
  </si>
  <si>
    <t>96</t>
  </si>
  <si>
    <t>Bourání konstrukcí</t>
  </si>
  <si>
    <t>967031132</t>
  </si>
  <si>
    <t>Přisekání rovných ostění v cihelném zdivu na MV nebo MVC</t>
  </si>
  <si>
    <t>-942820699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</si>
  <si>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</si>
  <si>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https://podminky.urs.cz/item/CS_URS_2024_01/967031132</t>
  </si>
  <si>
    <t>10</t>
  </si>
  <si>
    <t>973031324</t>
  </si>
  <si>
    <t>Vysekání kapes ve zdivu cihelném na MV nebo MVC pl do 0,10 m2 hl do 150 mm</t>
  </si>
  <si>
    <t>kus</t>
  </si>
  <si>
    <t>-1730127029</t>
  </si>
  <si>
    <t>Vysekání výklenků nebo kapes ve zdivu z cihel na maltu vápennou nebo vápenocementovou kapes, plochy do 0,10 m2, hl. do 150 mm</t>
  </si>
  <si>
    <t>https://podminky.urs.cz/item/CS_URS_2024_01/973031324</t>
  </si>
  <si>
    <t>" pro dveře na chodbě ve 2.NP" 2</t>
  </si>
  <si>
    <t>997</t>
  </si>
  <si>
    <t>Přesun sutě</t>
  </si>
  <si>
    <t>11</t>
  </si>
  <si>
    <t>997013211</t>
  </si>
  <si>
    <t>Vnitrostaveništní doprava suti a vybouraných hmot pro budovy v do 6 m ručně</t>
  </si>
  <si>
    <t>t</t>
  </si>
  <si>
    <t>7743389</t>
  </si>
  <si>
    <t>Vnitrostaveništní doprava suti a vybouraných hmot vodorovně do 50 m s naložením ručně pro budovy a haly výšky do 6 m</t>
  </si>
  <si>
    <t>https://podminky.urs.cz/item/CS_URS_2024_01/997013211</t>
  </si>
  <si>
    <t>997013501</t>
  </si>
  <si>
    <t>Odvoz suti a vybouraných hmot na skládku nebo meziskládku do 1 km se složením</t>
  </si>
  <si>
    <t>1372970761</t>
  </si>
  <si>
    <t>Odvoz suti a vybouraných hmot na skládku nebo meziskládku se složením, na vzdálenost do 1 km</t>
  </si>
  <si>
    <t>https://podminky.urs.cz/item/CS_URS_2024_01/997013501</t>
  </si>
  <si>
    <t>13</t>
  </si>
  <si>
    <t>997013509</t>
  </si>
  <si>
    <t>Příplatek k odvozu suti a vybouraných hmot na skládku ZKD 1 km přes 1 km</t>
  </si>
  <si>
    <t>-709791010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</si>
  <si>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</si>
  <si>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</si>
  <si>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 xml:space="preserve">"předpoklad skládka nebo zařízení pro nakládání s odpady do 20 km" </t>
  </si>
  <si>
    <t>19*3,317</t>
  </si>
  <si>
    <t>14</t>
  </si>
  <si>
    <t>997013871</t>
  </si>
  <si>
    <t>Poplatek za uložení stavebního odpadu na recyklační skládce (skládkovné) směsného stavebního a demoličního kód odpadu 17 09 04</t>
  </si>
  <si>
    <t>1930084887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</si>
  <si>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</si>
  <si>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</si>
  <si>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998</t>
  </si>
  <si>
    <t>Přesun hmot</t>
  </si>
  <si>
    <t>15</t>
  </si>
  <si>
    <t>998018001</t>
  </si>
  <si>
    <t>Přesun hmot pro budovy ruční pro budovy v do 6 m</t>
  </si>
  <si>
    <t>197087736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</si>
  <si>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</si>
  <si>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https://podminky.urs.cz/item/CS_URS_2024_01/998018001</t>
  </si>
  <si>
    <t>PSV</t>
  </si>
  <si>
    <t>Práce a dodávky PSV</t>
  </si>
  <si>
    <t>727</t>
  </si>
  <si>
    <t>Zdravotechnika - požární ochrana</t>
  </si>
  <si>
    <t>16</t>
  </si>
  <si>
    <t>727111003</t>
  </si>
  <si>
    <t>Trubní ucpávka ocelového potrubí bez izolace DN 50 stěnou tl 100 mm požární odolnost EI 120</t>
  </si>
  <si>
    <t>-447130589</t>
  </si>
  <si>
    <t>Protipožární trubní ucpávky ocelového potrubí bez izolace prostup stěnou tloušťky 100 mm požární odolnost EI 120 DN 50</t>
  </si>
  <si>
    <t>https://podminky.urs.cz/item/CS_URS_2024_01/727111003</t>
  </si>
  <si>
    <t>" pro potřeby nových konstrukcí dveří ve 2.NP" 10</t>
  </si>
  <si>
    <t>17</t>
  </si>
  <si>
    <t>998727201</t>
  </si>
  <si>
    <t>Přesun hmot procentní pro protipožární ochranu v objektech v do 6 m</t>
  </si>
  <si>
    <t>%</t>
  </si>
  <si>
    <t>359626122</t>
  </si>
  <si>
    <t>Přesun hmot pro protipožární ochranu stanovený procentní sazbou (%) z ceny vodorovná dopravní vzdálenost do 50 m základní v objektech výšky do 6 m</t>
  </si>
  <si>
    <t>https://podminky.urs.cz/item/CS_URS_2024_01/998727201</t>
  </si>
  <si>
    <t>741</t>
  </si>
  <si>
    <t>Elektroinstalace - silnoproud</t>
  </si>
  <si>
    <t>18</t>
  </si>
  <si>
    <t>741920302</t>
  </si>
  <si>
    <t>Ucpávka prostupu kabelového svazku povlakem stěna tl 100 mm zaplnění prostupu z 20% plocha otvoru 0,2 m2 požární odolnost EI 60</t>
  </si>
  <si>
    <t>-1080511502</t>
  </si>
  <si>
    <t>Protipožární ucpávky svazků kabelů prostup stěnou tloušťky 100 mm povlakem, požární odolnost EI 60 při 10-20% zaplnění prostupu kabely plochy otvoru 0,2 m2</t>
  </si>
  <si>
    <t>https://podminky.urs.cz/item/CS_URS_2024_01/741920302</t>
  </si>
  <si>
    <t>" pro potřeby nových konstrukcí dveří ve 2.NP" 2</t>
  </si>
  <si>
    <t>19</t>
  </si>
  <si>
    <t>998741201</t>
  </si>
  <si>
    <t>Přesun hmot procentní pro silnoproud v objektech v do 6 m</t>
  </si>
  <si>
    <t>-1179826886</t>
  </si>
  <si>
    <t>Přesun hmot pro silnoproud stanovený procentní sazbou (%) z ceny vodorovná dopravní vzdálenost do 50 m základní v objektech výšky do 6 m</t>
  </si>
  <si>
    <t>https://podminky.urs.cz/item/CS_URS_2024_01/998741201</t>
  </si>
  <si>
    <t>763</t>
  </si>
  <si>
    <t>Konstrukce suché výstavby</t>
  </si>
  <si>
    <t>20</t>
  </si>
  <si>
    <t>763111323</t>
  </si>
  <si>
    <t>SDK příčka tl 100 mm profil CW+UW 75 desky 1xDF 12,5 s izolací EI 45 Rw do 49 dB</t>
  </si>
  <si>
    <t>-1100036528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</si>
  <si>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</si>
  <si>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https://podminky.urs.cz/item/CS_URS_2024_01/763111323</t>
  </si>
  <si>
    <t xml:space="preserve">"protipožární příčka nad hliníkovou atěnou ST5" </t>
  </si>
  <si>
    <t>2,3*(3,3-2,7)</t>
  </si>
  <si>
    <t>763111611</t>
  </si>
  <si>
    <t>Montáž nosné konstrukce z jednoduchých profilů CW+UW SDK příčka</t>
  </si>
  <si>
    <t>533064573</t>
  </si>
  <si>
    <t>Příčka ze sádrokartonových desek montáž nosné konstrukce</t>
  </si>
  <si>
    <t>https://podminky.urs.cz/item/CS_URS_2024_01/763111611</t>
  </si>
  <si>
    <t xml:space="preserve">"protipožární příčka nad hliníkovou atěnou ST5 - nosné prvky" </t>
  </si>
  <si>
    <t>2,3*2+0,6*4</t>
  </si>
  <si>
    <t>22</t>
  </si>
  <si>
    <t>M</t>
  </si>
  <si>
    <t>59030618</t>
  </si>
  <si>
    <t>profil výztužný UA 75</t>
  </si>
  <si>
    <t>32</t>
  </si>
  <si>
    <t>20232780</t>
  </si>
  <si>
    <t>"viz. montáž+ztratné" 7,0</t>
  </si>
  <si>
    <t>7*1,05 'Přepočtené koeficientem množství</t>
  </si>
  <si>
    <t>23</t>
  </si>
  <si>
    <t>998763511</t>
  </si>
  <si>
    <t>Přesun hmot procentní pro konstrukce montované z desek ruční v objektech v do 6 m</t>
  </si>
  <si>
    <t>237192451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</si>
  <si>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</si>
  <si>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https://podminky.urs.cz/item/CS_URS_2024_01/998763511</t>
  </si>
  <si>
    <t>767</t>
  </si>
  <si>
    <t>Konstrukce zámečnické</t>
  </si>
  <si>
    <t>24</t>
  </si>
  <si>
    <t>767114RP1</t>
  </si>
  <si>
    <t>Demontáž stěn a příček hliníkových skleněných s dveřmi vnitřních plochy přes 6 do 9 m2</t>
  </si>
  <si>
    <t>VLASTNÍ</t>
  </si>
  <si>
    <t>652022444</t>
  </si>
  <si>
    <t xml:space="preserve">"kompletní demontáž stávajících prosklených příček" </t>
  </si>
  <si>
    <t>2,7*2,65*4</t>
  </si>
  <si>
    <t>2.3*2,7</t>
  </si>
  <si>
    <t>25</t>
  </si>
  <si>
    <t>767641RP2</t>
  </si>
  <si>
    <t>Dodávka  a montáž hliníkové  prosklené požární stěny s posuvnými automatickými dveřmi rozměry 2,7x2,65 m (stěny ST1-ST4)</t>
  </si>
  <si>
    <t>-2054429614</t>
  </si>
  <si>
    <t>Dodávka a montáž hliníkové prosklené požární stěny s posuvnými automatickými dveřmi rozměry 2,7x2,65 m (stěny ST1-ST4)</t>
  </si>
  <si>
    <t xml:space="preserve">"podrobnosti viz. výkaz prosklených stěn" </t>
  </si>
  <si>
    <t>"požární odolnost konstrukce EI 30 DP1 C+S" 4</t>
  </si>
  <si>
    <t xml:space="preserve">"vybavení 1 ks dveří" </t>
  </si>
  <si>
    <t>"2 ks  bezpečnostní  radar IXIO"</t>
  </si>
  <si>
    <t xml:space="preserve">"1 KS ZÁMEK EL. MECHANICKÝ" </t>
  </si>
  <si>
    <t xml:space="preserve">"1 ks záložní zdroj" </t>
  </si>
  <si>
    <t xml:space="preserve">"1 ks ovladač AUP" </t>
  </si>
  <si>
    <t xml:space="preserve">" 1 ks únikové tlačítko" </t>
  </si>
  <si>
    <t xml:space="preserve">"1 ks bezdotykový spínač " </t>
  </si>
  <si>
    <t>"1ks čtečka karet /dodávka a montáž provozovatel - nemocnice"</t>
  </si>
  <si>
    <t>" 1ks zvonkové tlačítko /dodávka a montáž dodavatel dveří"</t>
  </si>
  <si>
    <t>"1ks nouzové tlačítko /dodávka a montáž dodavatel dveří"</t>
  </si>
  <si>
    <t>" 1ks ovládací panel dveří (volič režimů) – /dodávka a montáž dodavatel dveří"</t>
  </si>
  <si>
    <t xml:space="preserve">"napojení dveře na EPS" </t>
  </si>
  <si>
    <t>26</t>
  </si>
  <si>
    <t>767641RP3</t>
  </si>
  <si>
    <t>Dodávka  a montáž hliníkové požární stěny s  dveřmi rozměry 2,3x2,7 m (stěny ST5)</t>
  </si>
  <si>
    <t>-1780862162</t>
  </si>
  <si>
    <t>Dodávka a montáž hliníkové požární stěny s dveřmi rozměry 2,3x2,7 m (stěny ST5)</t>
  </si>
  <si>
    <t>"požární odolnost konstrukce EI 30 DP1 C" 1</t>
  </si>
  <si>
    <t xml:space="preserve">"vybavení  dveří" </t>
  </si>
  <si>
    <t xml:space="preserve">"mechanicky otevíravé dveře, bez prahu" </t>
  </si>
  <si>
    <t xml:space="preserve">"na obou stranách chodby od těchto dveří budou instalována kouřová čidla napojena </t>
  </si>
  <si>
    <t>" na stávající systém EPS, která v případě poplachu zajistí uvolnění magnetu a tím uzavření dveří</t>
  </si>
  <si>
    <t xml:space="preserve">" včetně napojení na EPS " </t>
  </si>
  <si>
    <t xml:space="preserve">"D+M požární konzoly s elektromagnetickým zajištěním jednokřídlých dveří v otevřené poloze" </t>
  </si>
  <si>
    <t xml:space="preserve">"podrobnosti ke konzole viz. příloha č. 1 tabulky výpní otvorů" </t>
  </si>
  <si>
    <t>27</t>
  </si>
  <si>
    <t>767995114</t>
  </si>
  <si>
    <t>Montáž atypických zámečnických konstrukcí hm přes 20 do 50 kg</t>
  </si>
  <si>
    <t>kg</t>
  </si>
  <si>
    <t>140588077</t>
  </si>
  <si>
    <t>Montáž ostatních atypických zámečnických konstrukcí hmotnosti přes 20 do 50 kg</t>
  </si>
  <si>
    <t>https://podminky.urs.cz/item/CS_URS_2024_01/767995114</t>
  </si>
  <si>
    <t>" viz. půdorys 2.NP nový stav"</t>
  </si>
  <si>
    <t>(0,15*2+2,3)*14,48</t>
  </si>
  <si>
    <t>28</t>
  </si>
  <si>
    <t>13314007</t>
  </si>
  <si>
    <t>tyč ocelová čtvercová jakost S355J2 (11 503) 100x100mm</t>
  </si>
  <si>
    <t>1869105110</t>
  </si>
  <si>
    <t xml:space="preserve">" včetně základního nátěru" </t>
  </si>
  <si>
    <t>(0,15*2+2,3)*14,48*1,08*0,001</t>
  </si>
  <si>
    <t>29</t>
  </si>
  <si>
    <t>998767311</t>
  </si>
  <si>
    <t>Přesun hmot procentní pro zámečnické konstrukce ruční v objektech v do 6 m</t>
  </si>
  <si>
    <t>-550067869</t>
  </si>
  <si>
    <t>Přesun hmot pro zámečnické konstrukce stanovený procentní sazbou (%) z ceny vodorovná dopravní vzdálenost do 50 m ruční (bez užití mechanizace) v objektech výšky do 6 m</t>
  </si>
  <si>
    <t>https://podminky.urs.cz/item/CS_URS_2024_01/998767311</t>
  </si>
  <si>
    <t>776</t>
  </si>
  <si>
    <t>Podlahy povlakové</t>
  </si>
  <si>
    <t>30</t>
  </si>
  <si>
    <t>776201913</t>
  </si>
  <si>
    <t>Oprava podlah výměnou podlahového povlaku pl přes 1 do 2 m2</t>
  </si>
  <si>
    <t>1979169545</t>
  </si>
  <si>
    <t>Ostatní opravy výměna poškozené povlakové podlahoviny bez podložky, s vyříznutím a očistěním podkladu plochy přes 1,00 do 2,00 m2</t>
  </si>
  <si>
    <t>https://podminky.urs.cz/item/CS_URS_2024_01/776201913</t>
  </si>
  <si>
    <t>"oprava podlahové krytiny v místě demontovaných dveří" 4</t>
  </si>
  <si>
    <t>31</t>
  </si>
  <si>
    <t>28411RP5</t>
  </si>
  <si>
    <t>vinylová krytina (dle stávající krytiny)</t>
  </si>
  <si>
    <t>275986228</t>
  </si>
  <si>
    <t xml:space="preserve">" viz. montáž + ztratné" </t>
  </si>
  <si>
    <t>2,7*0,5*4</t>
  </si>
  <si>
    <t>2,3*0,5</t>
  </si>
  <si>
    <t>998776311</t>
  </si>
  <si>
    <t>Přesun hmot procentní pro podlahy povlakové ruční v objektech v do 6 m</t>
  </si>
  <si>
    <t>1274697556</t>
  </si>
  <si>
    <t>Přesun hmot pro podlahy povlakové stanovený procentní sazbou (%) z ceny vodorovná dopravní vzdálenost do 50 m ruční (bez užití mechanizace) v objektech výšky do 6 m</t>
  </si>
  <si>
    <t>https://podminky.urs.cz/item/CS_URS_2024_01/998776311</t>
  </si>
  <si>
    <t>784</t>
  </si>
  <si>
    <t>Dokončovací práce - malby a tapety</t>
  </si>
  <si>
    <t>33</t>
  </si>
  <si>
    <t>784121001</t>
  </si>
  <si>
    <t>Oškrabání malby v místnostech v do 3,80 m</t>
  </si>
  <si>
    <t>-2140156368</t>
  </si>
  <si>
    <t>Oškrabání malby v místnostech výšky do 3,80 m</t>
  </si>
  <si>
    <t>https://podminky.urs.cz/item/CS_URS_2024_01/784121001</t>
  </si>
  <si>
    <t>(2,7+2,65*2)*4*0,4+(2,7+0,5*2+2,65*2)*0,5*2*4</t>
  </si>
  <si>
    <t>(2.3+2,7*2)*0,3+(2,3+0,5*2+3,3*2)*2</t>
  </si>
  <si>
    <t>34</t>
  </si>
  <si>
    <t>784121011</t>
  </si>
  <si>
    <t>Rozmývání podkladu po oškrabání malby v místnostech v do 3,80 m</t>
  </si>
  <si>
    <t>2031868099</t>
  </si>
  <si>
    <t>Rozmývání podkladu po oškrabání malby v místnostech výšky do 3,80 m</t>
  </si>
  <si>
    <t>https://podminky.urs.cz/item/CS_URS_2024_01/784121011</t>
  </si>
  <si>
    <t>35</t>
  </si>
  <si>
    <t>784171101</t>
  </si>
  <si>
    <t>Zakrytí vnitřních podlah včetně pozdějšího odkrytí</t>
  </si>
  <si>
    <t>-658292045</t>
  </si>
  <si>
    <t>Zakrytí nemalovaných ploch (materiál ve specifikaci) včetně pozdějšího odkrytí podlah</t>
  </si>
  <si>
    <t>https://podminky.urs.cz/item/CS_URS_2024_01/784171101</t>
  </si>
  <si>
    <t>36</t>
  </si>
  <si>
    <t>784171111</t>
  </si>
  <si>
    <t>Zakrytí vnitřních ploch stěn v místnostech v do 3,80 m</t>
  </si>
  <si>
    <t>959895498</t>
  </si>
  <si>
    <t>Zakrytí nemalovaných ploch (materiál ve specifikaci) včetně pozdějšího odkrytí svislých ploch např. stěn, oken, dveří v místnostech výšky do 3,80</t>
  </si>
  <si>
    <t>https://podminky.urs.cz/item/CS_URS_2024_01/784171111</t>
  </si>
  <si>
    <t>"ochrana dveří"</t>
  </si>
  <si>
    <t>2,7*2,65*2*4</t>
  </si>
  <si>
    <t>2,3*2,7*2</t>
  </si>
  <si>
    <t>37</t>
  </si>
  <si>
    <t>28323157</t>
  </si>
  <si>
    <t>fólie pro malířské potřeby zakrývací tl 14µ 4x5m</t>
  </si>
  <si>
    <t>-1989079185</t>
  </si>
  <si>
    <t>"viz. montáž + ztratné" 26,2+69,66</t>
  </si>
  <si>
    <t>95,86*1,05 'Přepočtené koeficientem množství</t>
  </si>
  <si>
    <t>38</t>
  </si>
  <si>
    <t>784181121</t>
  </si>
  <si>
    <t>Hloubková jednonásobná bezbarvá penetrace podkladu v místnostech v do 3,80 m</t>
  </si>
  <si>
    <t>486210703</t>
  </si>
  <si>
    <t>Penetrace podkladu jednonásobná hloubková akrylátová bezbarvá v místnostech výšky do 3,80 m</t>
  </si>
  <si>
    <t>https://podminky.urs.cz/item/CS_URS_2024_01/784181121</t>
  </si>
  <si>
    <t>39</t>
  </si>
  <si>
    <t>784211101</t>
  </si>
  <si>
    <t>Dvojnásobné bílé malby ze směsí za mokra výborně oděruvzdorných v místnostech v do 3,80 m</t>
  </si>
  <si>
    <t>1921506936</t>
  </si>
  <si>
    <t>Malby z malířských směsí oděruvzdorných za mokra dvojnásobné, bílé za mokra oděruvzdorné výborně v místnostech výšky do 3,80 m</t>
  </si>
  <si>
    <t>https://podminky.urs.cz/item/CS_URS_2024_01/784211101</t>
  </si>
  <si>
    <t>VN a ON - Vedlejší a ostatní náklady</t>
  </si>
  <si>
    <t>OST - Ostatní náklady</t>
  </si>
  <si>
    <t>VRN - Vedlejší rozpočtové náklady</t>
  </si>
  <si>
    <t xml:space="preserve">    VRN1 - Průzkumné, geodetické a projektové práce</t>
  </si>
  <si>
    <t>OST</t>
  </si>
  <si>
    <t>Ostatní náklady</t>
  </si>
  <si>
    <t>R-001</t>
  </si>
  <si>
    <t>Požadavek objednatele - Označení stavby (D+M osazení informační tabule s uvedením názvu stavby, investora stavby, zhotovitele stavby, uvedením termínu a realizace stavby, uvedení kontaktu na odpovědného stavbyvedoucího)</t>
  </si>
  <si>
    <t>1717810855</t>
  </si>
  <si>
    <t>R-007</t>
  </si>
  <si>
    <t>Zajištění dokumentace skutečného provedení staveb, veškeré doklady nutné k vydání kolaudačního souhlasu</t>
  </si>
  <si>
    <t>kompl</t>
  </si>
  <si>
    <t>654812731</t>
  </si>
  <si>
    <t>R-012</t>
  </si>
  <si>
    <t>Zhotovitel zajistí fotodokumentaci původního a nového stavu, fotodokumentaci průběhu a realizace stavby po jednotlivých měsících</t>
  </si>
  <si>
    <t>-1948318165</t>
  </si>
  <si>
    <t>R-015</t>
  </si>
  <si>
    <t>Celková revize elektroinstalace včetně dokladů a protokolů potřebných ke kolaudačnímu řízení</t>
  </si>
  <si>
    <t>kompl.</t>
  </si>
  <si>
    <t>1089079252</t>
  </si>
  <si>
    <t>VRN</t>
  </si>
  <si>
    <t>Vedlejší rozpočtové náklady</t>
  </si>
  <si>
    <t>023002000</t>
  </si>
  <si>
    <t xml:space="preserve">Příprava staveniště, odstranění materiálů a konstrukcí </t>
  </si>
  <si>
    <t>hod</t>
  </si>
  <si>
    <t>1024</t>
  </si>
  <si>
    <t>1506744819</t>
  </si>
  <si>
    <t xml:space="preserve">"příprava staveniště pro provádění stavebních prací" </t>
  </si>
  <si>
    <t xml:space="preserve">"vyklizení mobilních předmětů jako jsou postele, stolky, skříně a pod" </t>
  </si>
  <si>
    <t>"demontáž pevně uchcených předmětů, skříně, technol. panely a pod.</t>
  </si>
  <si>
    <t xml:space="preserve">"zhotovitel vyhodnotí  na základě pokynů investora a prohlídky staveniště" </t>
  </si>
  <si>
    <t xml:space="preserve">"zajištění okolí stavby proti proniku prachu, hluku, znehodnocení stávajícího vybavení -mobilní stěny, SDK provizorní příčky , ochrana podlah dveří " </t>
  </si>
  <si>
    <t xml:space="preserve">" práce související s umístěním SPECT/CT (vybudování přístupové montážní rampy, demontáž stávajícho okna" </t>
  </si>
  <si>
    <t xml:space="preserve">"demontáž stávajících konstrukcí na chodbách, ochrana podlah, stěn a dveří a ostatních konstrukcí" </t>
  </si>
  <si>
    <t xml:space="preserve">" zpětná montáž demontovaných konstrukcí a zařízení včetně stavebních úprav)" </t>
  </si>
  <si>
    <t>"předpoklad " 2*8,0</t>
  </si>
  <si>
    <t>R-003</t>
  </si>
  <si>
    <t>Zařízení staveniště (přechodné dopravní značení, zajištění objízdných tras a uzávěr včetně příslušných povolení, ZS sociální objekty, včetně vnitrostaveništního rozvodu a napojení  na media energii,) - kompletní zajištění</t>
  </si>
  <si>
    <t>1932438825</t>
  </si>
  <si>
    <t>Zařízení staveniště (přechodné dopravní značení, zajištění objízdných tras a uzávěr včetně příslušných povolení, ZS sociální objekty, včetně vnitrostaveništního rozvodu a napojení na media energii,) - kompletní zajištění</t>
  </si>
  <si>
    <t>" kompletní zařízení staveniště" 1</t>
  </si>
  <si>
    <t xml:space="preserve">" stavební buňky, úprava stávajíchcí stavebních objektu určených pro zařízení staveniště" </t>
  </si>
  <si>
    <t xml:space="preserve">" pronájem ploch staveniště-pokud to bude nutné z hlediska vytvoření meziskladů materiálu" </t>
  </si>
  <si>
    <t xml:space="preserve">" připojení SLP, provizorní komunikace, skládky včetně likvidace obkladu" </t>
  </si>
  <si>
    <t xml:space="preserve">" ostatní náklady na provoz a údržbu vybavení staveniště" </t>
  </si>
  <si>
    <t xml:space="preserve">" demontáž ZS včetně úpravy plochy do původního stavu" </t>
  </si>
  <si>
    <t>R-003a</t>
  </si>
  <si>
    <t>Náklady spojené s prací za plného provozu (hluk prach, zaměstnanci)</t>
  </si>
  <si>
    <t>916601089</t>
  </si>
  <si>
    <t xml:space="preserve">"příprava staveniště před prováděním stavebních prací" </t>
  </si>
  <si>
    <t>"utěsnění otvorů, provizorní SDK příčky do pěny, ochrana stávajících konstrukcí před poškozením nebo znehodnocením prachem" 1</t>
  </si>
  <si>
    <t xml:space="preserve">"ochrana plachtami, OSB deska na podlaze a ostatní opatření nutná k tomu aby nebyl narušen plynulý chod nemocnice " </t>
  </si>
  <si>
    <t>R-006</t>
  </si>
  <si>
    <t xml:space="preserve">Zajištění zkoušek , kamerové zkoušky, tlakové zkoušky, revize, zajištění skládek a meziskládek materiálů a odpadů včetně odvozu a poplatků, zajištění zpětného předání dotčených ploch jednotlivým majitelům </t>
  </si>
  <si>
    <t>-1424486797</t>
  </si>
  <si>
    <t>R-018</t>
  </si>
  <si>
    <t>Závěrečný úklid objektu před předáním stavby uživateli do trvalého užívání, finální úklid stavby a okolí</t>
  </si>
  <si>
    <t>1256074017</t>
  </si>
  <si>
    <t>VRN1</t>
  </si>
  <si>
    <t>Průzkumné, geodetické a projektové práce</t>
  </si>
  <si>
    <t>011514000</t>
  </si>
  <si>
    <t>Stavebně-statický průzkum</t>
  </si>
  <si>
    <t>…</t>
  </si>
  <si>
    <t>1752565113</t>
  </si>
  <si>
    <t xml:space="preserve">" provedení sond pro upřesnění skutečného stavu stávajícíh konstrukcí" </t>
  </si>
  <si>
    <t>"sondy do podhledu"1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</si>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</sst>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97013509" TargetMode="External"/><Relationship Id="rId18" Type="http://schemas.openxmlformats.org/officeDocument/2006/relationships/hyperlink" Target="https://podminky.urs.cz/item/CS_URS_2024_01/741920302" TargetMode="External"/><Relationship Id="rId26" Type="http://schemas.openxmlformats.org/officeDocument/2006/relationships/hyperlink" Target="https://podminky.urs.cz/item/CS_URS_2024_01/998776311" TargetMode="External"/><Relationship Id="rId3" Type="http://schemas.openxmlformats.org/officeDocument/2006/relationships/hyperlink" Target="https://podminky.urs.cz/item/CS_URS_2024_01/612315121" TargetMode="External"/><Relationship Id="rId21" Type="http://schemas.openxmlformats.org/officeDocument/2006/relationships/hyperlink" Target="https://podminky.urs.cz/item/CS_URS_2024_01/763111611" TargetMode="External"/><Relationship Id="rId7" Type="http://schemas.openxmlformats.org/officeDocument/2006/relationships/hyperlink" Target="https://podminky.urs.cz/item/CS_URS_2024_01/949101111" TargetMode="External"/><Relationship Id="rId12" Type="http://schemas.openxmlformats.org/officeDocument/2006/relationships/hyperlink" Target="https://podminky.urs.cz/item/CS_URS_2024_01/997013501" TargetMode="External"/><Relationship Id="rId17" Type="http://schemas.openxmlformats.org/officeDocument/2006/relationships/hyperlink" Target="https://podminky.urs.cz/item/CS_URS_2024_01/998727201" TargetMode="External"/><Relationship Id="rId25" Type="http://schemas.openxmlformats.org/officeDocument/2006/relationships/hyperlink" Target="https://podminky.urs.cz/item/CS_URS_2024_01/776201913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727111003" TargetMode="External"/><Relationship Id="rId20" Type="http://schemas.openxmlformats.org/officeDocument/2006/relationships/hyperlink" Target="https://podminky.urs.cz/item/CS_URS_2024_01/763111323" TargetMode="External"/><Relationship Id="rId29" Type="http://schemas.openxmlformats.org/officeDocument/2006/relationships/hyperlink" Target="https://podminky.urs.cz/item/CS_URS_2024_01/784171101" TargetMode="External"/><Relationship Id="rId1" Type="http://schemas.openxmlformats.org/officeDocument/2006/relationships/hyperlink" Target="https://podminky.urs.cz/item/CS_URS_2024_01/319202321" TargetMode="External"/><Relationship Id="rId6" Type="http://schemas.openxmlformats.org/officeDocument/2006/relationships/hyperlink" Target="https://podminky.urs.cz/item/CS_URS_2024_01/619996145" TargetMode="External"/><Relationship Id="rId11" Type="http://schemas.openxmlformats.org/officeDocument/2006/relationships/hyperlink" Target="https://podminky.urs.cz/item/CS_URS_2024_01/997013211" TargetMode="External"/><Relationship Id="rId24" Type="http://schemas.openxmlformats.org/officeDocument/2006/relationships/hyperlink" Target="https://podminky.urs.cz/item/CS_URS_2024_01/998767311" TargetMode="External"/><Relationship Id="rId32" Type="http://schemas.openxmlformats.org/officeDocument/2006/relationships/hyperlink" Target="https://podminky.urs.cz/item/CS_URS_2024_01/784211101" TargetMode="External"/><Relationship Id="rId5" Type="http://schemas.openxmlformats.org/officeDocument/2006/relationships/hyperlink" Target="https://podminky.urs.cz/item/CS_URS_2024_01/619996117" TargetMode="External"/><Relationship Id="rId15" Type="http://schemas.openxmlformats.org/officeDocument/2006/relationships/hyperlink" Target="https://podminky.urs.cz/item/CS_URS_2024_01/998018001" TargetMode="External"/><Relationship Id="rId23" Type="http://schemas.openxmlformats.org/officeDocument/2006/relationships/hyperlink" Target="https://podminky.urs.cz/item/CS_URS_2024_01/767995114" TargetMode="External"/><Relationship Id="rId28" Type="http://schemas.openxmlformats.org/officeDocument/2006/relationships/hyperlink" Target="https://podminky.urs.cz/item/CS_URS_2024_01/784121011" TargetMode="External"/><Relationship Id="rId10" Type="http://schemas.openxmlformats.org/officeDocument/2006/relationships/hyperlink" Target="https://podminky.urs.cz/item/CS_URS_2024_01/973031324" TargetMode="External"/><Relationship Id="rId19" Type="http://schemas.openxmlformats.org/officeDocument/2006/relationships/hyperlink" Target="https://podminky.urs.cz/item/CS_URS_2024_01/998741201" TargetMode="External"/><Relationship Id="rId31" Type="http://schemas.openxmlformats.org/officeDocument/2006/relationships/hyperlink" Target="https://podminky.urs.cz/item/CS_URS_2024_01/784181121" TargetMode="External"/><Relationship Id="rId4" Type="http://schemas.openxmlformats.org/officeDocument/2006/relationships/hyperlink" Target="https://podminky.urs.cz/item/CS_URS_2024_01/974031132" TargetMode="External"/><Relationship Id="rId9" Type="http://schemas.openxmlformats.org/officeDocument/2006/relationships/hyperlink" Target="https://podminky.urs.cz/item/CS_URS_2024_01/967031132" TargetMode="External"/><Relationship Id="rId14" Type="http://schemas.openxmlformats.org/officeDocument/2006/relationships/hyperlink" Target="https://podminky.urs.cz/item/CS_URS_2024_01/997013871" TargetMode="External"/><Relationship Id="rId22" Type="http://schemas.openxmlformats.org/officeDocument/2006/relationships/hyperlink" Target="https://podminky.urs.cz/item/CS_URS_2024_01/998763511" TargetMode="External"/><Relationship Id="rId27" Type="http://schemas.openxmlformats.org/officeDocument/2006/relationships/hyperlink" Target="https://podminky.urs.cz/item/CS_URS_2024_01/784121001" TargetMode="External"/><Relationship Id="rId30" Type="http://schemas.openxmlformats.org/officeDocument/2006/relationships/hyperlink" Target="https://podminky.urs.cz/item/CS_URS_2024_01/784171111" TargetMode="External"/><Relationship Id="rId8" Type="http://schemas.openxmlformats.org/officeDocument/2006/relationships/hyperlink" Target="https://podminky.urs.cz/item/CS_URS_2024_01/95290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43" t="s">
        <v>14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5"/>
      <c r="AQ5" s="25"/>
      <c r="AR5" s="23"/>
      <c r="BE5" s="340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45" t="s">
        <v>17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5"/>
      <c r="AQ6" s="25"/>
      <c r="AR6" s="23"/>
      <c r="BE6" s="341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41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41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1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1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1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1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41"/>
      <c r="BS13" s="20" t="s">
        <v>6</v>
      </c>
    </row>
    <row r="14" spans="1:74" ht="12.75">
      <c r="B14" s="24"/>
      <c r="C14" s="25"/>
      <c r="D14" s="25"/>
      <c r="E14" s="346" t="s">
        <v>30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41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1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1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1"/>
      <c r="BS17" s="20" t="s">
        <v>33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1"/>
      <c r="BS18" s="20" t="s">
        <v>6</v>
      </c>
    </row>
    <row r="19" spans="1:71" s="1" customFormat="1" ht="12" customHeight="1">
      <c r="B19" s="24"/>
      <c r="C19" s="25"/>
      <c r="D19" s="32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1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1"/>
      <c r="BS20" s="20" t="s">
        <v>33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1"/>
    </row>
    <row r="22" spans="1:71" s="1" customFormat="1" ht="12" customHeight="1">
      <c r="B22" s="24"/>
      <c r="C22" s="25"/>
      <c r="D22" s="32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1"/>
    </row>
    <row r="23" spans="1:71" s="1" customFormat="1" ht="47.25" customHeight="1">
      <c r="B23" s="24"/>
      <c r="C23" s="25"/>
      <c r="D23" s="25"/>
      <c r="E23" s="348" t="s">
        <v>37</v>
      </c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25"/>
      <c r="AP23" s="25"/>
      <c r="AQ23" s="25"/>
      <c r="AR23" s="23"/>
      <c r="BE23" s="341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1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41"/>
    </row>
    <row r="26" spans="1:71" s="2" customFormat="1" ht="25.9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49">
        <f>ROUND(AG54,2)</f>
        <v>0</v>
      </c>
      <c r="AL26" s="350"/>
      <c r="AM26" s="350"/>
      <c r="AN26" s="350"/>
      <c r="AO26" s="350"/>
      <c r="AP26" s="39"/>
      <c r="AQ26" s="39"/>
      <c r="AR26" s="42"/>
      <c r="BE26" s="341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41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51" t="s">
        <v>39</v>
      </c>
      <c r="M28" s="351"/>
      <c r="N28" s="351"/>
      <c r="O28" s="351"/>
      <c r="P28" s="351"/>
      <c r="Q28" s="39"/>
      <c r="R28" s="39"/>
      <c r="S28" s="39"/>
      <c r="T28" s="39"/>
      <c r="U28" s="39"/>
      <c r="V28" s="39"/>
      <c r="W28" s="351" t="s">
        <v>40</v>
      </c>
      <c r="X28" s="351"/>
      <c r="Y28" s="351"/>
      <c r="Z28" s="351"/>
      <c r="AA28" s="351"/>
      <c r="AB28" s="351"/>
      <c r="AC28" s="351"/>
      <c r="AD28" s="351"/>
      <c r="AE28" s="351"/>
      <c r="AF28" s="39"/>
      <c r="AG28" s="39"/>
      <c r="AH28" s="39"/>
      <c r="AI28" s="39"/>
      <c r="AJ28" s="39"/>
      <c r="AK28" s="351" t="s">
        <v>41</v>
      </c>
      <c r="AL28" s="351"/>
      <c r="AM28" s="351"/>
      <c r="AN28" s="351"/>
      <c r="AO28" s="351"/>
      <c r="AP28" s="39"/>
      <c r="AQ28" s="39"/>
      <c r="AR28" s="42"/>
      <c r="BE28" s="341"/>
    </row>
    <row r="29" spans="1:71" s="3" customFormat="1" ht="14.45" customHeight="1">
      <c r="B29" s="43"/>
      <c r="C29" s="44"/>
      <c r="D29" s="32" t="s">
        <v>42</v>
      </c>
      <c r="E29" s="44"/>
      <c r="F29" s="32" t="s">
        <v>43</v>
      </c>
      <c r="G29" s="44"/>
      <c r="H29" s="44"/>
      <c r="I29" s="44"/>
      <c r="J29" s="44"/>
      <c r="K29" s="44"/>
      <c r="L29" s="354">
        <v>0.21</v>
      </c>
      <c r="M29" s="353"/>
      <c r="N29" s="353"/>
      <c r="O29" s="353"/>
      <c r="P29" s="353"/>
      <c r="Q29" s="44"/>
      <c r="R29" s="44"/>
      <c r="S29" s="44"/>
      <c r="T29" s="44"/>
      <c r="U29" s="44"/>
      <c r="V29" s="44"/>
      <c r="W29" s="352">
        <f>ROUND(AZ54, 2)</f>
        <v>0</v>
      </c>
      <c r="X29" s="353"/>
      <c r="Y29" s="353"/>
      <c r="Z29" s="353"/>
      <c r="AA29" s="353"/>
      <c r="AB29" s="353"/>
      <c r="AC29" s="353"/>
      <c r="AD29" s="353"/>
      <c r="AE29" s="353"/>
      <c r="AF29" s="44"/>
      <c r="AG29" s="44"/>
      <c r="AH29" s="44"/>
      <c r="AI29" s="44"/>
      <c r="AJ29" s="44"/>
      <c r="AK29" s="352">
        <f>ROUND(AV54, 2)</f>
        <v>0</v>
      </c>
      <c r="AL29" s="353"/>
      <c r="AM29" s="353"/>
      <c r="AN29" s="353"/>
      <c r="AO29" s="353"/>
      <c r="AP29" s="44"/>
      <c r="AQ29" s="44"/>
      <c r="AR29" s="45"/>
      <c r="BE29" s="342"/>
    </row>
    <row r="30" spans="1:71" s="3" customFormat="1" ht="14.45" customHeight="1">
      <c r="B30" s="43"/>
      <c r="C30" s="44"/>
      <c r="D30" s="44"/>
      <c r="E30" s="44"/>
      <c r="F30" s="32" t="s">
        <v>44</v>
      </c>
      <c r="G30" s="44"/>
      <c r="H30" s="44"/>
      <c r="I30" s="44"/>
      <c r="J30" s="44"/>
      <c r="K30" s="44"/>
      <c r="L30" s="354">
        <v>0.12</v>
      </c>
      <c r="M30" s="353"/>
      <c r="N30" s="353"/>
      <c r="O30" s="353"/>
      <c r="P30" s="353"/>
      <c r="Q30" s="44"/>
      <c r="R30" s="44"/>
      <c r="S30" s="44"/>
      <c r="T30" s="44"/>
      <c r="U30" s="44"/>
      <c r="V30" s="44"/>
      <c r="W30" s="352">
        <f>ROUND(BA54, 2)</f>
        <v>0</v>
      </c>
      <c r="X30" s="353"/>
      <c r="Y30" s="353"/>
      <c r="Z30" s="353"/>
      <c r="AA30" s="353"/>
      <c r="AB30" s="353"/>
      <c r="AC30" s="353"/>
      <c r="AD30" s="353"/>
      <c r="AE30" s="353"/>
      <c r="AF30" s="44"/>
      <c r="AG30" s="44"/>
      <c r="AH30" s="44"/>
      <c r="AI30" s="44"/>
      <c r="AJ30" s="44"/>
      <c r="AK30" s="352">
        <f>ROUND(AW54, 2)</f>
        <v>0</v>
      </c>
      <c r="AL30" s="353"/>
      <c r="AM30" s="353"/>
      <c r="AN30" s="353"/>
      <c r="AO30" s="353"/>
      <c r="AP30" s="44"/>
      <c r="AQ30" s="44"/>
      <c r="AR30" s="45"/>
      <c r="BE30" s="342"/>
    </row>
    <row r="31" spans="1:71" s="3" customFormat="1" ht="14.45" hidden="1" customHeight="1">
      <c r="B31" s="43"/>
      <c r="C31" s="44"/>
      <c r="D31" s="44"/>
      <c r="E31" s="44"/>
      <c r="F31" s="32" t="s">
        <v>45</v>
      </c>
      <c r="G31" s="44"/>
      <c r="H31" s="44"/>
      <c r="I31" s="44"/>
      <c r="J31" s="44"/>
      <c r="K31" s="44"/>
      <c r="L31" s="354">
        <v>0.21</v>
      </c>
      <c r="M31" s="353"/>
      <c r="N31" s="353"/>
      <c r="O31" s="353"/>
      <c r="P31" s="353"/>
      <c r="Q31" s="44"/>
      <c r="R31" s="44"/>
      <c r="S31" s="44"/>
      <c r="T31" s="44"/>
      <c r="U31" s="44"/>
      <c r="V31" s="44"/>
      <c r="W31" s="352">
        <f>ROUND(BB54, 2)</f>
        <v>0</v>
      </c>
      <c r="X31" s="353"/>
      <c r="Y31" s="353"/>
      <c r="Z31" s="353"/>
      <c r="AA31" s="353"/>
      <c r="AB31" s="353"/>
      <c r="AC31" s="353"/>
      <c r="AD31" s="353"/>
      <c r="AE31" s="353"/>
      <c r="AF31" s="44"/>
      <c r="AG31" s="44"/>
      <c r="AH31" s="44"/>
      <c r="AI31" s="44"/>
      <c r="AJ31" s="44"/>
      <c r="AK31" s="352">
        <v>0</v>
      </c>
      <c r="AL31" s="353"/>
      <c r="AM31" s="353"/>
      <c r="AN31" s="353"/>
      <c r="AO31" s="353"/>
      <c r="AP31" s="44"/>
      <c r="AQ31" s="44"/>
      <c r="AR31" s="45"/>
      <c r="BE31" s="342"/>
    </row>
    <row r="32" spans="1:71" s="3" customFormat="1" ht="14.45" hidden="1" customHeight="1">
      <c r="B32" s="43"/>
      <c r="C32" s="44"/>
      <c r="D32" s="44"/>
      <c r="E32" s="44"/>
      <c r="F32" s="32" t="s">
        <v>46</v>
      </c>
      <c r="G32" s="44"/>
      <c r="H32" s="44"/>
      <c r="I32" s="44"/>
      <c r="J32" s="44"/>
      <c r="K32" s="44"/>
      <c r="L32" s="354">
        <v>0.12</v>
      </c>
      <c r="M32" s="353"/>
      <c r="N32" s="353"/>
      <c r="O32" s="353"/>
      <c r="P32" s="353"/>
      <c r="Q32" s="44"/>
      <c r="R32" s="44"/>
      <c r="S32" s="44"/>
      <c r="T32" s="44"/>
      <c r="U32" s="44"/>
      <c r="V32" s="44"/>
      <c r="W32" s="352">
        <f>ROUND(BC54, 2)</f>
        <v>0</v>
      </c>
      <c r="X32" s="353"/>
      <c r="Y32" s="353"/>
      <c r="Z32" s="353"/>
      <c r="AA32" s="353"/>
      <c r="AB32" s="353"/>
      <c r="AC32" s="353"/>
      <c r="AD32" s="353"/>
      <c r="AE32" s="353"/>
      <c r="AF32" s="44"/>
      <c r="AG32" s="44"/>
      <c r="AH32" s="44"/>
      <c r="AI32" s="44"/>
      <c r="AJ32" s="44"/>
      <c r="AK32" s="352">
        <v>0</v>
      </c>
      <c r="AL32" s="353"/>
      <c r="AM32" s="353"/>
      <c r="AN32" s="353"/>
      <c r="AO32" s="353"/>
      <c r="AP32" s="44"/>
      <c r="AQ32" s="44"/>
      <c r="AR32" s="45"/>
      <c r="BE32" s="342"/>
    </row>
    <row r="33" spans="1:57" s="3" customFormat="1" ht="14.45" hidden="1" customHeight="1">
      <c r="B33" s="43"/>
      <c r="C33" s="44"/>
      <c r="D33" s="44"/>
      <c r="E33" s="44"/>
      <c r="F33" s="32" t="s">
        <v>47</v>
      </c>
      <c r="G33" s="44"/>
      <c r="H33" s="44"/>
      <c r="I33" s="44"/>
      <c r="J33" s="44"/>
      <c r="K33" s="44"/>
      <c r="L33" s="354">
        <v>0</v>
      </c>
      <c r="M33" s="353"/>
      <c r="N33" s="353"/>
      <c r="O33" s="353"/>
      <c r="P33" s="353"/>
      <c r="Q33" s="44"/>
      <c r="R33" s="44"/>
      <c r="S33" s="44"/>
      <c r="T33" s="44"/>
      <c r="U33" s="44"/>
      <c r="V33" s="44"/>
      <c r="W33" s="352">
        <f>ROUND(BD54, 2)</f>
        <v>0</v>
      </c>
      <c r="X33" s="353"/>
      <c r="Y33" s="353"/>
      <c r="Z33" s="353"/>
      <c r="AA33" s="353"/>
      <c r="AB33" s="353"/>
      <c r="AC33" s="353"/>
      <c r="AD33" s="353"/>
      <c r="AE33" s="353"/>
      <c r="AF33" s="44"/>
      <c r="AG33" s="44"/>
      <c r="AH33" s="44"/>
      <c r="AI33" s="44"/>
      <c r="AJ33" s="44"/>
      <c r="AK33" s="352">
        <v>0</v>
      </c>
      <c r="AL33" s="353"/>
      <c r="AM33" s="353"/>
      <c r="AN33" s="353"/>
      <c r="AO33" s="353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355" t="s">
        <v>50</v>
      </c>
      <c r="Y35" s="356"/>
      <c r="Z35" s="356"/>
      <c r="AA35" s="356"/>
      <c r="AB35" s="356"/>
      <c r="AC35" s="48"/>
      <c r="AD35" s="48"/>
      <c r="AE35" s="48"/>
      <c r="AF35" s="48"/>
      <c r="AG35" s="48"/>
      <c r="AH35" s="48"/>
      <c r="AI35" s="48"/>
      <c r="AJ35" s="48"/>
      <c r="AK35" s="357">
        <f>SUM(AK26:AK33)</f>
        <v>0</v>
      </c>
      <c r="AL35" s="356"/>
      <c r="AM35" s="356"/>
      <c r="AN35" s="356"/>
      <c r="AO35" s="358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ROZP2024-72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9" t="str">
        <f>K6</f>
        <v>PAVILON S VÝMĚNA DVEŘÍ - POŽÁRNÍCH UZÁVĚRŮ V 1 A 2.NP</v>
      </c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  <c r="AJ45" s="360"/>
      <c r="AK45" s="360"/>
      <c r="AL45" s="360"/>
      <c r="AM45" s="360"/>
      <c r="AN45" s="360"/>
      <c r="AO45" s="360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Opava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61" t="str">
        <f>IF(AN8= "","",AN8)</f>
        <v>17. 6. 2024</v>
      </c>
      <c r="AN47" s="361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SN Opava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62" t="str">
        <f>IF(E17="","",E17)</f>
        <v>Tomáš Grygar</v>
      </c>
      <c r="AN49" s="363"/>
      <c r="AO49" s="363"/>
      <c r="AP49" s="363"/>
      <c r="AQ49" s="39"/>
      <c r="AR49" s="42"/>
      <c r="AS49" s="364" t="s">
        <v>52</v>
      </c>
      <c r="AT49" s="365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34</v>
      </c>
      <c r="AJ50" s="39"/>
      <c r="AK50" s="39"/>
      <c r="AL50" s="39"/>
      <c r="AM50" s="362" t="str">
        <f>IF(E20="","",E20)</f>
        <v>Ateliér EMMET s.r.o.</v>
      </c>
      <c r="AN50" s="363"/>
      <c r="AO50" s="363"/>
      <c r="AP50" s="363"/>
      <c r="AQ50" s="39"/>
      <c r="AR50" s="42"/>
      <c r="AS50" s="366"/>
      <c r="AT50" s="367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8"/>
      <c r="AT51" s="369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70" t="s">
        <v>53</v>
      </c>
      <c r="D52" s="371"/>
      <c r="E52" s="371"/>
      <c r="F52" s="371"/>
      <c r="G52" s="371"/>
      <c r="H52" s="69"/>
      <c r="I52" s="372" t="s">
        <v>54</v>
      </c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3" t="s">
        <v>55</v>
      </c>
      <c r="AH52" s="371"/>
      <c r="AI52" s="371"/>
      <c r="AJ52" s="371"/>
      <c r="AK52" s="371"/>
      <c r="AL52" s="371"/>
      <c r="AM52" s="371"/>
      <c r="AN52" s="372" t="s">
        <v>56</v>
      </c>
      <c r="AO52" s="371"/>
      <c r="AP52" s="371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7">
        <f>ROUND(SUM(AG55:AG56),2)</f>
        <v>0</v>
      </c>
      <c r="AH54" s="377"/>
      <c r="AI54" s="377"/>
      <c r="AJ54" s="377"/>
      <c r="AK54" s="377"/>
      <c r="AL54" s="377"/>
      <c r="AM54" s="377"/>
      <c r="AN54" s="378">
        <f>SUM(AG54,AT54)</f>
        <v>0</v>
      </c>
      <c r="AO54" s="378"/>
      <c r="AP54" s="378"/>
      <c r="AQ54" s="81" t="s">
        <v>19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71</v>
      </c>
      <c r="BT54" s="87" t="s">
        <v>72</v>
      </c>
      <c r="BU54" s="88" t="s">
        <v>73</v>
      </c>
      <c r="BV54" s="87" t="s">
        <v>74</v>
      </c>
      <c r="BW54" s="87" t="s">
        <v>5</v>
      </c>
      <c r="BX54" s="87" t="s">
        <v>75</v>
      </c>
      <c r="CL54" s="87" t="s">
        <v>19</v>
      </c>
    </row>
    <row r="55" spans="1:91" s="7" customFormat="1" ht="16.5" customHeight="1">
      <c r="A55" s="89" t="s">
        <v>76</v>
      </c>
      <c r="B55" s="90"/>
      <c r="C55" s="91"/>
      <c r="D55" s="376" t="s">
        <v>77</v>
      </c>
      <c r="E55" s="376"/>
      <c r="F55" s="376"/>
      <c r="G55" s="376"/>
      <c r="H55" s="376"/>
      <c r="I55" s="92"/>
      <c r="J55" s="376" t="s">
        <v>78</v>
      </c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74">
        <f>'SO 01 - Výměna požárních ...'!J30</f>
        <v>0</v>
      </c>
      <c r="AH55" s="375"/>
      <c r="AI55" s="375"/>
      <c r="AJ55" s="375"/>
      <c r="AK55" s="375"/>
      <c r="AL55" s="375"/>
      <c r="AM55" s="375"/>
      <c r="AN55" s="374">
        <f>SUM(AG55,AT55)</f>
        <v>0</v>
      </c>
      <c r="AO55" s="375"/>
      <c r="AP55" s="375"/>
      <c r="AQ55" s="93" t="s">
        <v>79</v>
      </c>
      <c r="AR55" s="94"/>
      <c r="AS55" s="95">
        <v>0</v>
      </c>
      <c r="AT55" s="96">
        <f>ROUND(SUM(AV55:AW55),2)</f>
        <v>0</v>
      </c>
      <c r="AU55" s="97">
        <f>'SO 01 - Výměna požárních ...'!P95</f>
        <v>0</v>
      </c>
      <c r="AV55" s="96">
        <f>'SO 01 - Výměna požárních ...'!J33</f>
        <v>0</v>
      </c>
      <c r="AW55" s="96">
        <f>'SO 01 - Výměna požárních ...'!J34</f>
        <v>0</v>
      </c>
      <c r="AX55" s="96">
        <f>'SO 01 - Výměna požárních ...'!J35</f>
        <v>0</v>
      </c>
      <c r="AY55" s="96">
        <f>'SO 01 - Výměna požárních ...'!J36</f>
        <v>0</v>
      </c>
      <c r="AZ55" s="96">
        <f>'SO 01 - Výměna požárních ...'!F33</f>
        <v>0</v>
      </c>
      <c r="BA55" s="96">
        <f>'SO 01 - Výměna požárních ...'!F34</f>
        <v>0</v>
      </c>
      <c r="BB55" s="96">
        <f>'SO 01 - Výměna požárních ...'!F35</f>
        <v>0</v>
      </c>
      <c r="BC55" s="96">
        <f>'SO 01 - Výměna požárních ...'!F36</f>
        <v>0</v>
      </c>
      <c r="BD55" s="98">
        <f>'SO 01 - Výměna požárních ...'!F37</f>
        <v>0</v>
      </c>
      <c r="BT55" s="99" t="s">
        <v>80</v>
      </c>
      <c r="BV55" s="99" t="s">
        <v>74</v>
      </c>
      <c r="BW55" s="99" t="s">
        <v>81</v>
      </c>
      <c r="BX55" s="99" t="s">
        <v>5</v>
      </c>
      <c r="CL55" s="99" t="s">
        <v>19</v>
      </c>
      <c r="CM55" s="99" t="s">
        <v>82</v>
      </c>
    </row>
    <row r="56" spans="1:91" s="7" customFormat="1" ht="24.75" customHeight="1">
      <c r="A56" s="89" t="s">
        <v>76</v>
      </c>
      <c r="B56" s="90"/>
      <c r="C56" s="91"/>
      <c r="D56" s="376" t="s">
        <v>83</v>
      </c>
      <c r="E56" s="376"/>
      <c r="F56" s="376"/>
      <c r="G56" s="376"/>
      <c r="H56" s="376"/>
      <c r="I56" s="92"/>
      <c r="J56" s="376" t="s">
        <v>84</v>
      </c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4">
        <f>'VN a ON - Vedlejší a osta...'!J30</f>
        <v>0</v>
      </c>
      <c r="AH56" s="375"/>
      <c r="AI56" s="375"/>
      <c r="AJ56" s="375"/>
      <c r="AK56" s="375"/>
      <c r="AL56" s="375"/>
      <c r="AM56" s="375"/>
      <c r="AN56" s="374">
        <f>SUM(AG56,AT56)</f>
        <v>0</v>
      </c>
      <c r="AO56" s="375"/>
      <c r="AP56" s="375"/>
      <c r="AQ56" s="93" t="s">
        <v>79</v>
      </c>
      <c r="AR56" s="94"/>
      <c r="AS56" s="100">
        <v>0</v>
      </c>
      <c r="AT56" s="101">
        <f>ROUND(SUM(AV56:AW56),2)</f>
        <v>0</v>
      </c>
      <c r="AU56" s="102">
        <f>'VN a ON - Vedlejší a osta...'!P82</f>
        <v>0</v>
      </c>
      <c r="AV56" s="101">
        <f>'VN a ON - Vedlejší a osta...'!J33</f>
        <v>0</v>
      </c>
      <c r="AW56" s="101">
        <f>'VN a ON - Vedlejší a osta...'!J34</f>
        <v>0</v>
      </c>
      <c r="AX56" s="101">
        <f>'VN a ON - Vedlejší a osta...'!J35</f>
        <v>0</v>
      </c>
      <c r="AY56" s="101">
        <f>'VN a ON - Vedlejší a osta...'!J36</f>
        <v>0</v>
      </c>
      <c r="AZ56" s="101">
        <f>'VN a ON - Vedlejší a osta...'!F33</f>
        <v>0</v>
      </c>
      <c r="BA56" s="101">
        <f>'VN a ON - Vedlejší a osta...'!F34</f>
        <v>0</v>
      </c>
      <c r="BB56" s="101">
        <f>'VN a ON - Vedlejší a osta...'!F35</f>
        <v>0</v>
      </c>
      <c r="BC56" s="101">
        <f>'VN a ON - Vedlejší a osta...'!F36</f>
        <v>0</v>
      </c>
      <c r="BD56" s="103">
        <f>'VN a ON - Vedlejší a osta...'!F37</f>
        <v>0</v>
      </c>
      <c r="BT56" s="99" t="s">
        <v>80</v>
      </c>
      <c r="BV56" s="99" t="s">
        <v>74</v>
      </c>
      <c r="BW56" s="99" t="s">
        <v>85</v>
      </c>
      <c r="BX56" s="99" t="s">
        <v>5</v>
      </c>
      <c r="CL56" s="99" t="s">
        <v>19</v>
      </c>
      <c r="CM56" s="99" t="s">
        <v>82</v>
      </c>
    </row>
    <row r="57" spans="1:91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pans="1:91" s="2" customFormat="1" ht="6.95" customHeight="1">
      <c r="A58" s="37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algorithmName="SHA-512" hashValue="Bl1AUB5Wp+eCPRH7LcD4SxIOuz+EZnM0DVoA25lm48ddpCXroe2N9I5BpouNVtVWu4Y4Vy7WQTiEQmo+f++B4g==" saltValue="PaMp2bTZcZVhSaibPDD+72Ic3akO1UDQudg/Lw6ZAZJM7e/LgGz7a7hA3GDtxSzFbGTGcQ1wCj8a/N7XFZwot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Výměna požárních ...'!C2" display="/"/>
    <hyperlink ref="A56" location="'VN a ON - Vedlejší a ost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20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5" customHeight="1">
      <c r="B4" s="23"/>
      <c r="D4" s="106" t="s">
        <v>86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26.25" customHeight="1">
      <c r="B7" s="23"/>
      <c r="E7" s="380" t="str">
        <f>'Rekapitulace stavby'!K6</f>
        <v>PAVILON S VÝMĚNA DVEŘÍ - POŽÁRNÍCH UZÁVĚRŮ V 1 A 2.NP</v>
      </c>
      <c r="F7" s="381"/>
      <c r="G7" s="381"/>
      <c r="H7" s="381"/>
      <c r="L7" s="23"/>
    </row>
    <row r="8" spans="1:46" s="2" customFormat="1" ht="12" customHeight="1">
      <c r="A8" s="37"/>
      <c r="B8" s="42"/>
      <c r="C8" s="37"/>
      <c r="D8" s="108" t="s">
        <v>87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2" t="s">
        <v>88</v>
      </c>
      <c r="F9" s="383"/>
      <c r="G9" s="383"/>
      <c r="H9" s="383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17. 6. 2024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4" t="str">
        <f>'Rekapitulace stavby'!E14</f>
        <v>Vyplň údaj</v>
      </c>
      <c r="F18" s="385"/>
      <c r="G18" s="385"/>
      <c r="H18" s="385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35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6" t="s">
        <v>19</v>
      </c>
      <c r="F27" s="386"/>
      <c r="G27" s="386"/>
      <c r="H27" s="38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ROUND(J95,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ROUND((SUM(BE95:BE340)),  2)</f>
        <v>0</v>
      </c>
      <c r="G33" s="37"/>
      <c r="H33" s="37"/>
      <c r="I33" s="121">
        <v>0.21</v>
      </c>
      <c r="J33" s="120">
        <f>ROUND(((SUM(BE95:BE340))*I33),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ROUND((SUM(BF95:BF340)),  2)</f>
        <v>0</v>
      </c>
      <c r="G34" s="37"/>
      <c r="H34" s="37"/>
      <c r="I34" s="121">
        <v>0.12</v>
      </c>
      <c r="J34" s="120">
        <f>ROUND(((SUM(BF95:BF340))*I34),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ROUND((SUM(BG95:BG340)),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ROUND((SUM(BH95:BH340)),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ROUND((SUM(BI95:BI340)),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89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387" t="str">
        <f>E7</f>
        <v>PAVILON S VÝMĚNA DVEŘÍ - POŽÁRNÍCH UZÁVĚRŮ V 1 A 2.NP</v>
      </c>
      <c r="F48" s="388"/>
      <c r="G48" s="388"/>
      <c r="H48" s="388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9" t="str">
        <f>E9</f>
        <v>SO 01 - Výměna požárních dveří</v>
      </c>
      <c r="F50" s="389"/>
      <c r="G50" s="389"/>
      <c r="H50" s="389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Opava</v>
      </c>
      <c r="G52" s="39"/>
      <c r="H52" s="39"/>
      <c r="I52" s="32" t="s">
        <v>23</v>
      </c>
      <c r="J52" s="62" t="str">
        <f>IF(J12="","",J12)</f>
        <v>17. 6. 2024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SN Opava</v>
      </c>
      <c r="G54" s="39"/>
      <c r="H54" s="39"/>
      <c r="I54" s="32" t="s">
        <v>31</v>
      </c>
      <c r="J54" s="35" t="str">
        <f>E21</f>
        <v>Tomáš Grygar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>Ateliér EMMET s.r.o.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90</v>
      </c>
      <c r="D57" s="134"/>
      <c r="E57" s="134"/>
      <c r="F57" s="134"/>
      <c r="G57" s="134"/>
      <c r="H57" s="134"/>
      <c r="I57" s="134"/>
      <c r="J57" s="135" t="s">
        <v>91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J95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92</v>
      </c>
    </row>
    <row r="60" spans="1:47" s="9" customFormat="1" ht="24.95" customHeight="1">
      <c r="B60" s="137"/>
      <c r="C60" s="138"/>
      <c r="D60" s="139" t="s">
        <v>93</v>
      </c>
      <c r="E60" s="140"/>
      <c r="F60" s="140"/>
      <c r="G60" s="140"/>
      <c r="H60" s="140"/>
      <c r="I60" s="140"/>
      <c r="J60" s="141">
        <f>J96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94</v>
      </c>
      <c r="E61" s="146"/>
      <c r="F61" s="146"/>
      <c r="G61" s="146"/>
      <c r="H61" s="146"/>
      <c r="I61" s="146"/>
      <c r="J61" s="147">
        <f>J97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95</v>
      </c>
      <c r="E62" s="146"/>
      <c r="F62" s="146"/>
      <c r="G62" s="146"/>
      <c r="H62" s="146"/>
      <c r="I62" s="146"/>
      <c r="J62" s="147">
        <f>J108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96</v>
      </c>
      <c r="E63" s="146"/>
      <c r="F63" s="146"/>
      <c r="G63" s="146"/>
      <c r="H63" s="146"/>
      <c r="I63" s="146"/>
      <c r="J63" s="147">
        <f>J143</f>
        <v>0</v>
      </c>
      <c r="K63" s="144"/>
      <c r="L63" s="148"/>
    </row>
    <row r="64" spans="1:47" s="10" customFormat="1" ht="14.85" customHeight="1">
      <c r="B64" s="143"/>
      <c r="C64" s="144"/>
      <c r="D64" s="145" t="s">
        <v>97</v>
      </c>
      <c r="E64" s="146"/>
      <c r="F64" s="146"/>
      <c r="G64" s="146"/>
      <c r="H64" s="146"/>
      <c r="I64" s="146"/>
      <c r="J64" s="147">
        <f>J144</f>
        <v>0</v>
      </c>
      <c r="K64" s="144"/>
      <c r="L64" s="148"/>
    </row>
    <row r="65" spans="1:31" s="10" customFormat="1" ht="14.85" customHeight="1">
      <c r="B65" s="143"/>
      <c r="C65" s="144"/>
      <c r="D65" s="145" t="s">
        <v>98</v>
      </c>
      <c r="E65" s="146"/>
      <c r="F65" s="146"/>
      <c r="G65" s="146"/>
      <c r="H65" s="146"/>
      <c r="I65" s="146"/>
      <c r="J65" s="147">
        <f>J152</f>
        <v>0</v>
      </c>
      <c r="K65" s="144"/>
      <c r="L65" s="148"/>
    </row>
    <row r="66" spans="1:31" s="10" customFormat="1" ht="14.85" customHeight="1">
      <c r="B66" s="143"/>
      <c r="C66" s="144"/>
      <c r="D66" s="145" t="s">
        <v>99</v>
      </c>
      <c r="E66" s="146"/>
      <c r="F66" s="146"/>
      <c r="G66" s="146"/>
      <c r="H66" s="146"/>
      <c r="I66" s="146"/>
      <c r="J66" s="147">
        <f>J160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100</v>
      </c>
      <c r="E67" s="146"/>
      <c r="F67" s="146"/>
      <c r="G67" s="146"/>
      <c r="H67" s="146"/>
      <c r="I67" s="146"/>
      <c r="J67" s="147">
        <f>J173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101</v>
      </c>
      <c r="E68" s="146"/>
      <c r="F68" s="146"/>
      <c r="G68" s="146"/>
      <c r="H68" s="146"/>
      <c r="I68" s="146"/>
      <c r="J68" s="147">
        <f>J188</f>
        <v>0</v>
      </c>
      <c r="K68" s="144"/>
      <c r="L68" s="148"/>
    </row>
    <row r="69" spans="1:31" s="9" customFormat="1" ht="24.95" customHeight="1">
      <c r="B69" s="137"/>
      <c r="C69" s="138"/>
      <c r="D69" s="139" t="s">
        <v>102</v>
      </c>
      <c r="E69" s="140"/>
      <c r="F69" s="140"/>
      <c r="G69" s="140"/>
      <c r="H69" s="140"/>
      <c r="I69" s="140"/>
      <c r="J69" s="141">
        <f>J192</f>
        <v>0</v>
      </c>
      <c r="K69" s="138"/>
      <c r="L69" s="142"/>
    </row>
    <row r="70" spans="1:31" s="10" customFormat="1" ht="19.899999999999999" customHeight="1">
      <c r="B70" s="143"/>
      <c r="C70" s="144"/>
      <c r="D70" s="145" t="s">
        <v>103</v>
      </c>
      <c r="E70" s="146"/>
      <c r="F70" s="146"/>
      <c r="G70" s="146"/>
      <c r="H70" s="146"/>
      <c r="I70" s="146"/>
      <c r="J70" s="147">
        <f>J193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104</v>
      </c>
      <c r="E71" s="146"/>
      <c r="F71" s="146"/>
      <c r="G71" s="146"/>
      <c r="H71" s="146"/>
      <c r="I71" s="146"/>
      <c r="J71" s="147">
        <f>J201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105</v>
      </c>
      <c r="E72" s="146"/>
      <c r="F72" s="146"/>
      <c r="G72" s="146"/>
      <c r="H72" s="146"/>
      <c r="I72" s="146"/>
      <c r="J72" s="147">
        <f>J209</f>
        <v>0</v>
      </c>
      <c r="K72" s="144"/>
      <c r="L72" s="148"/>
    </row>
    <row r="73" spans="1:31" s="10" customFormat="1" ht="19.899999999999999" customHeight="1">
      <c r="B73" s="143"/>
      <c r="C73" s="144"/>
      <c r="D73" s="145" t="s">
        <v>106</v>
      </c>
      <c r="E73" s="146"/>
      <c r="F73" s="146"/>
      <c r="G73" s="146"/>
      <c r="H73" s="146"/>
      <c r="I73" s="146"/>
      <c r="J73" s="147">
        <f>J227</f>
        <v>0</v>
      </c>
      <c r="K73" s="144"/>
      <c r="L73" s="148"/>
    </row>
    <row r="74" spans="1:31" s="10" customFormat="1" ht="19.899999999999999" customHeight="1">
      <c r="B74" s="143"/>
      <c r="C74" s="144"/>
      <c r="D74" s="145" t="s">
        <v>107</v>
      </c>
      <c r="E74" s="146"/>
      <c r="F74" s="146"/>
      <c r="G74" s="146"/>
      <c r="H74" s="146"/>
      <c r="I74" s="146"/>
      <c r="J74" s="147">
        <f>J275</f>
        <v>0</v>
      </c>
      <c r="K74" s="144"/>
      <c r="L74" s="148"/>
    </row>
    <row r="75" spans="1:31" s="10" customFormat="1" ht="19.899999999999999" customHeight="1">
      <c r="B75" s="143"/>
      <c r="C75" s="144"/>
      <c r="D75" s="145" t="s">
        <v>108</v>
      </c>
      <c r="E75" s="146"/>
      <c r="F75" s="146"/>
      <c r="G75" s="146"/>
      <c r="H75" s="146"/>
      <c r="I75" s="146"/>
      <c r="J75" s="147">
        <f>J289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63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4.95" customHeight="1">
      <c r="A82" s="37"/>
      <c r="B82" s="38"/>
      <c r="C82" s="26" t="s">
        <v>109</v>
      </c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26.25" customHeight="1">
      <c r="A85" s="37"/>
      <c r="B85" s="38"/>
      <c r="C85" s="39"/>
      <c r="D85" s="39"/>
      <c r="E85" s="387" t="str">
        <f>E7</f>
        <v>PAVILON S VÝMĚNA DVEŘÍ - POŽÁRNÍCH UZÁVĚRŮ V 1 A 2.NP</v>
      </c>
      <c r="F85" s="388"/>
      <c r="G85" s="388"/>
      <c r="H85" s="388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87</v>
      </c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59" t="str">
        <f>E9</f>
        <v>SO 01 - Výměna požárních dveří</v>
      </c>
      <c r="F87" s="389"/>
      <c r="G87" s="389"/>
      <c r="H87" s="38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F12</f>
        <v>Opava</v>
      </c>
      <c r="G89" s="39"/>
      <c r="H89" s="39"/>
      <c r="I89" s="32" t="s">
        <v>23</v>
      </c>
      <c r="J89" s="62" t="str">
        <f>IF(J12="","",J12)</f>
        <v>17. 6. 2024</v>
      </c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25</v>
      </c>
      <c r="D91" s="39"/>
      <c r="E91" s="39"/>
      <c r="F91" s="30" t="str">
        <f>E15</f>
        <v>SN Opava</v>
      </c>
      <c r="G91" s="39"/>
      <c r="H91" s="39"/>
      <c r="I91" s="32" t="s">
        <v>31</v>
      </c>
      <c r="J91" s="35" t="str">
        <f>E21</f>
        <v>Tomáš Grygar</v>
      </c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29</v>
      </c>
      <c r="D92" s="39"/>
      <c r="E92" s="39"/>
      <c r="F92" s="30" t="str">
        <f>IF(E18="","",E18)</f>
        <v>Vyplň údaj</v>
      </c>
      <c r="G92" s="39"/>
      <c r="H92" s="39"/>
      <c r="I92" s="32" t="s">
        <v>34</v>
      </c>
      <c r="J92" s="35" t="str">
        <f>E24</f>
        <v>Ateliér EMMET s.r.o.</v>
      </c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49"/>
      <c r="B94" s="150"/>
      <c r="C94" s="151" t="s">
        <v>110</v>
      </c>
      <c r="D94" s="152" t="s">
        <v>57</v>
      </c>
      <c r="E94" s="152" t="s">
        <v>53</v>
      </c>
      <c r="F94" s="152" t="s">
        <v>54</v>
      </c>
      <c r="G94" s="152" t="s">
        <v>111</v>
      </c>
      <c r="H94" s="152" t="s">
        <v>112</v>
      </c>
      <c r="I94" s="152" t="s">
        <v>113</v>
      </c>
      <c r="J94" s="152" t="s">
        <v>91</v>
      </c>
      <c r="K94" s="153" t="s">
        <v>114</v>
      </c>
      <c r="L94" s="154"/>
      <c r="M94" s="71" t="s">
        <v>19</v>
      </c>
      <c r="N94" s="72" t="s">
        <v>42</v>
      </c>
      <c r="O94" s="72" t="s">
        <v>115</v>
      </c>
      <c r="P94" s="72" t="s">
        <v>116</v>
      </c>
      <c r="Q94" s="72" t="s">
        <v>117</v>
      </c>
      <c r="R94" s="72" t="s">
        <v>118</v>
      </c>
      <c r="S94" s="72" t="s">
        <v>119</v>
      </c>
      <c r="T94" s="73" t="s">
        <v>120</v>
      </c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</row>
    <row r="95" spans="1:63" s="2" customFormat="1" ht="22.9" customHeight="1">
      <c r="A95" s="37"/>
      <c r="B95" s="38"/>
      <c r="C95" s="78" t="s">
        <v>121</v>
      </c>
      <c r="D95" s="39"/>
      <c r="E95" s="39"/>
      <c r="F95" s="39"/>
      <c r="G95" s="39"/>
      <c r="H95" s="39"/>
      <c r="I95" s="39"/>
      <c r="J95" s="155">
        <f>BK95</f>
        <v>0</v>
      </c>
      <c r="K95" s="39"/>
      <c r="L95" s="42"/>
      <c r="M95" s="74"/>
      <c r="N95" s="156"/>
      <c r="O95" s="75"/>
      <c r="P95" s="157">
        <f>P96+P192</f>
        <v>0</v>
      </c>
      <c r="Q95" s="75"/>
      <c r="R95" s="157">
        <f>R96+R192</f>
        <v>2.1383008800000001</v>
      </c>
      <c r="S95" s="75"/>
      <c r="T95" s="158">
        <f>T96+T192</f>
        <v>3.3169078999999999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71</v>
      </c>
      <c r="AU95" s="20" t="s">
        <v>92</v>
      </c>
      <c r="BK95" s="159">
        <f>BK96+BK192</f>
        <v>0</v>
      </c>
    </row>
    <row r="96" spans="1:63" s="12" customFormat="1" ht="25.9" customHeight="1">
      <c r="B96" s="160"/>
      <c r="C96" s="161"/>
      <c r="D96" s="162" t="s">
        <v>71</v>
      </c>
      <c r="E96" s="163" t="s">
        <v>122</v>
      </c>
      <c r="F96" s="163" t="s">
        <v>123</v>
      </c>
      <c r="G96" s="161"/>
      <c r="H96" s="161"/>
      <c r="I96" s="164"/>
      <c r="J96" s="165">
        <f>BK96</f>
        <v>0</v>
      </c>
      <c r="K96" s="161"/>
      <c r="L96" s="166"/>
      <c r="M96" s="167"/>
      <c r="N96" s="168"/>
      <c r="O96" s="168"/>
      <c r="P96" s="169">
        <f>P97+P108+P143+P173+P188</f>
        <v>0</v>
      </c>
      <c r="Q96" s="168"/>
      <c r="R96" s="169">
        <f>R97+R108+R143+R173+R188</f>
        <v>1.87452105</v>
      </c>
      <c r="S96" s="168"/>
      <c r="T96" s="170">
        <f>T97+T108+T143+T173+T188</f>
        <v>1.8588499999999999</v>
      </c>
      <c r="AR96" s="171" t="s">
        <v>80</v>
      </c>
      <c r="AT96" s="172" t="s">
        <v>71</v>
      </c>
      <c r="AU96" s="172" t="s">
        <v>72</v>
      </c>
      <c r="AY96" s="171" t="s">
        <v>124</v>
      </c>
      <c r="BK96" s="173">
        <f>BK97+BK108+BK143+BK173+BK188</f>
        <v>0</v>
      </c>
    </row>
    <row r="97" spans="1:65" s="12" customFormat="1" ht="22.9" customHeight="1">
      <c r="B97" s="160"/>
      <c r="C97" s="161"/>
      <c r="D97" s="162" t="s">
        <v>71</v>
      </c>
      <c r="E97" s="174" t="s">
        <v>125</v>
      </c>
      <c r="F97" s="174" t="s">
        <v>126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SUM(P98:P107)</f>
        <v>0</v>
      </c>
      <c r="Q97" s="168"/>
      <c r="R97" s="169">
        <f>SUM(R98:R107)</f>
        <v>0.40062225000000001</v>
      </c>
      <c r="S97" s="168"/>
      <c r="T97" s="170">
        <f>SUM(T98:T107)</f>
        <v>0</v>
      </c>
      <c r="AR97" s="171" t="s">
        <v>80</v>
      </c>
      <c r="AT97" s="172" t="s">
        <v>71</v>
      </c>
      <c r="AU97" s="172" t="s">
        <v>80</v>
      </c>
      <c r="AY97" s="171" t="s">
        <v>124</v>
      </c>
      <c r="BK97" s="173">
        <f>SUM(BK98:BK107)</f>
        <v>0</v>
      </c>
    </row>
    <row r="98" spans="1:65" s="2" customFormat="1" ht="24.2" customHeight="1">
      <c r="A98" s="37"/>
      <c r="B98" s="38"/>
      <c r="C98" s="176" t="s">
        <v>80</v>
      </c>
      <c r="D98" s="176" t="s">
        <v>127</v>
      </c>
      <c r="E98" s="177" t="s">
        <v>128</v>
      </c>
      <c r="F98" s="178" t="s">
        <v>129</v>
      </c>
      <c r="G98" s="179" t="s">
        <v>130</v>
      </c>
      <c r="H98" s="180">
        <v>8.3550000000000004</v>
      </c>
      <c r="I98" s="181"/>
      <c r="J98" s="182">
        <f>ROUND(I98*H98,2)</f>
        <v>0</v>
      </c>
      <c r="K98" s="178" t="s">
        <v>131</v>
      </c>
      <c r="L98" s="42"/>
      <c r="M98" s="183" t="s">
        <v>19</v>
      </c>
      <c r="N98" s="184" t="s">
        <v>43</v>
      </c>
      <c r="O98" s="67"/>
      <c r="P98" s="185">
        <f>O98*H98</f>
        <v>0</v>
      </c>
      <c r="Q98" s="185">
        <v>4.795E-2</v>
      </c>
      <c r="R98" s="185">
        <f>Q98*H98</f>
        <v>0.40062225000000001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132</v>
      </c>
      <c r="AT98" s="187" t="s">
        <v>127</v>
      </c>
      <c r="AU98" s="187" t="s">
        <v>82</v>
      </c>
      <c r="AY98" s="20" t="s">
        <v>124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80</v>
      </c>
      <c r="BK98" s="188">
        <f>ROUND(I98*H98,2)</f>
        <v>0</v>
      </c>
      <c r="BL98" s="20" t="s">
        <v>132</v>
      </c>
      <c r="BM98" s="187" t="s">
        <v>133</v>
      </c>
    </row>
    <row r="99" spans="1:65" s="2" customFormat="1" ht="19.5">
      <c r="A99" s="37"/>
      <c r="B99" s="38"/>
      <c r="C99" s="39"/>
      <c r="D99" s="189" t="s">
        <v>134</v>
      </c>
      <c r="E99" s="39"/>
      <c r="F99" s="190" t="s">
        <v>135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134</v>
      </c>
      <c r="AU99" s="20" t="s">
        <v>82</v>
      </c>
    </row>
    <row r="100" spans="1:65" s="2" customFormat="1" ht="11.25">
      <c r="A100" s="37"/>
      <c r="B100" s="38"/>
      <c r="C100" s="39"/>
      <c r="D100" s="194" t="s">
        <v>136</v>
      </c>
      <c r="E100" s="39"/>
      <c r="F100" s="195" t="s">
        <v>137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136</v>
      </c>
      <c r="AU100" s="20" t="s">
        <v>82</v>
      </c>
    </row>
    <row r="101" spans="1:65" s="13" customFormat="1" ht="11.25">
      <c r="B101" s="196"/>
      <c r="C101" s="197"/>
      <c r="D101" s="189" t="s">
        <v>138</v>
      </c>
      <c r="E101" s="198" t="s">
        <v>19</v>
      </c>
      <c r="F101" s="199" t="s">
        <v>139</v>
      </c>
      <c r="G101" s="197"/>
      <c r="H101" s="198" t="s">
        <v>19</v>
      </c>
      <c r="I101" s="200"/>
      <c r="J101" s="197"/>
      <c r="K101" s="197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138</v>
      </c>
      <c r="AU101" s="205" t="s">
        <v>82</v>
      </c>
      <c r="AV101" s="13" t="s">
        <v>80</v>
      </c>
      <c r="AW101" s="13" t="s">
        <v>33</v>
      </c>
      <c r="AX101" s="13" t="s">
        <v>72</v>
      </c>
      <c r="AY101" s="205" t="s">
        <v>124</v>
      </c>
    </row>
    <row r="102" spans="1:65" s="13" customFormat="1" ht="11.25">
      <c r="B102" s="196"/>
      <c r="C102" s="197"/>
      <c r="D102" s="189" t="s">
        <v>138</v>
      </c>
      <c r="E102" s="198" t="s">
        <v>19</v>
      </c>
      <c r="F102" s="199" t="s">
        <v>140</v>
      </c>
      <c r="G102" s="197"/>
      <c r="H102" s="198" t="s">
        <v>19</v>
      </c>
      <c r="I102" s="200"/>
      <c r="J102" s="197"/>
      <c r="K102" s="197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138</v>
      </c>
      <c r="AU102" s="205" t="s">
        <v>82</v>
      </c>
      <c r="AV102" s="13" t="s">
        <v>80</v>
      </c>
      <c r="AW102" s="13" t="s">
        <v>33</v>
      </c>
      <c r="AX102" s="13" t="s">
        <v>72</v>
      </c>
      <c r="AY102" s="205" t="s">
        <v>124</v>
      </c>
    </row>
    <row r="103" spans="1:65" s="13" customFormat="1" ht="11.25">
      <c r="B103" s="196"/>
      <c r="C103" s="197"/>
      <c r="D103" s="189" t="s">
        <v>138</v>
      </c>
      <c r="E103" s="198" t="s">
        <v>19</v>
      </c>
      <c r="F103" s="199" t="s">
        <v>141</v>
      </c>
      <c r="G103" s="197"/>
      <c r="H103" s="198" t="s">
        <v>19</v>
      </c>
      <c r="I103" s="200"/>
      <c r="J103" s="197"/>
      <c r="K103" s="197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138</v>
      </c>
      <c r="AU103" s="205" t="s">
        <v>82</v>
      </c>
      <c r="AV103" s="13" t="s">
        <v>80</v>
      </c>
      <c r="AW103" s="13" t="s">
        <v>33</v>
      </c>
      <c r="AX103" s="13" t="s">
        <v>72</v>
      </c>
      <c r="AY103" s="205" t="s">
        <v>124</v>
      </c>
    </row>
    <row r="104" spans="1:65" s="14" customFormat="1" ht="11.25">
      <c r="B104" s="206"/>
      <c r="C104" s="207"/>
      <c r="D104" s="189" t="s">
        <v>138</v>
      </c>
      <c r="E104" s="208" t="s">
        <v>19</v>
      </c>
      <c r="F104" s="209" t="s">
        <v>142</v>
      </c>
      <c r="G104" s="207"/>
      <c r="H104" s="210">
        <v>14.4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138</v>
      </c>
      <c r="AU104" s="216" t="s">
        <v>82</v>
      </c>
      <c r="AV104" s="14" t="s">
        <v>82</v>
      </c>
      <c r="AW104" s="14" t="s">
        <v>33</v>
      </c>
      <c r="AX104" s="14" t="s">
        <v>72</v>
      </c>
      <c r="AY104" s="216" t="s">
        <v>124</v>
      </c>
    </row>
    <row r="105" spans="1:65" s="14" customFormat="1" ht="11.25">
      <c r="B105" s="206"/>
      <c r="C105" s="207"/>
      <c r="D105" s="189" t="s">
        <v>138</v>
      </c>
      <c r="E105" s="208" t="s">
        <v>19</v>
      </c>
      <c r="F105" s="209" t="s">
        <v>143</v>
      </c>
      <c r="G105" s="207"/>
      <c r="H105" s="210">
        <v>2.31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138</v>
      </c>
      <c r="AU105" s="216" t="s">
        <v>82</v>
      </c>
      <c r="AV105" s="14" t="s">
        <v>82</v>
      </c>
      <c r="AW105" s="14" t="s">
        <v>33</v>
      </c>
      <c r="AX105" s="14" t="s">
        <v>72</v>
      </c>
      <c r="AY105" s="216" t="s">
        <v>124</v>
      </c>
    </row>
    <row r="106" spans="1:65" s="15" customFormat="1" ht="11.25">
      <c r="B106" s="217"/>
      <c r="C106" s="218"/>
      <c r="D106" s="189" t="s">
        <v>138</v>
      </c>
      <c r="E106" s="219" t="s">
        <v>19</v>
      </c>
      <c r="F106" s="220" t="s">
        <v>144</v>
      </c>
      <c r="G106" s="218"/>
      <c r="H106" s="221">
        <v>16.71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138</v>
      </c>
      <c r="AU106" s="227" t="s">
        <v>82</v>
      </c>
      <c r="AV106" s="15" t="s">
        <v>125</v>
      </c>
      <c r="AW106" s="15" t="s">
        <v>33</v>
      </c>
      <c r="AX106" s="15" t="s">
        <v>72</v>
      </c>
      <c r="AY106" s="227" t="s">
        <v>124</v>
      </c>
    </row>
    <row r="107" spans="1:65" s="14" customFormat="1" ht="11.25">
      <c r="B107" s="206"/>
      <c r="C107" s="207"/>
      <c r="D107" s="189" t="s">
        <v>138</v>
      </c>
      <c r="E107" s="208" t="s">
        <v>19</v>
      </c>
      <c r="F107" s="209" t="s">
        <v>145</v>
      </c>
      <c r="G107" s="207"/>
      <c r="H107" s="210">
        <v>8.3550000000000004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138</v>
      </c>
      <c r="AU107" s="216" t="s">
        <v>82</v>
      </c>
      <c r="AV107" s="14" t="s">
        <v>82</v>
      </c>
      <c r="AW107" s="14" t="s">
        <v>33</v>
      </c>
      <c r="AX107" s="14" t="s">
        <v>80</v>
      </c>
      <c r="AY107" s="216" t="s">
        <v>124</v>
      </c>
    </row>
    <row r="108" spans="1:65" s="12" customFormat="1" ht="22.9" customHeight="1">
      <c r="B108" s="160"/>
      <c r="C108" s="161"/>
      <c r="D108" s="162" t="s">
        <v>71</v>
      </c>
      <c r="E108" s="174" t="s">
        <v>146</v>
      </c>
      <c r="F108" s="174" t="s">
        <v>147</v>
      </c>
      <c r="G108" s="161"/>
      <c r="H108" s="161"/>
      <c r="I108" s="164"/>
      <c r="J108" s="175">
        <f>BK108</f>
        <v>0</v>
      </c>
      <c r="K108" s="161"/>
      <c r="L108" s="166"/>
      <c r="M108" s="167"/>
      <c r="N108" s="168"/>
      <c r="O108" s="168"/>
      <c r="P108" s="169">
        <f>SUM(P109:P142)</f>
        <v>0</v>
      </c>
      <c r="Q108" s="168"/>
      <c r="R108" s="169">
        <f>SUM(R109:R142)</f>
        <v>1.4656457999999999</v>
      </c>
      <c r="S108" s="168"/>
      <c r="T108" s="170">
        <f>SUM(T109:T142)</f>
        <v>0.90979999999999994</v>
      </c>
      <c r="AR108" s="171" t="s">
        <v>80</v>
      </c>
      <c r="AT108" s="172" t="s">
        <v>71</v>
      </c>
      <c r="AU108" s="172" t="s">
        <v>80</v>
      </c>
      <c r="AY108" s="171" t="s">
        <v>124</v>
      </c>
      <c r="BK108" s="173">
        <f>SUM(BK109:BK142)</f>
        <v>0</v>
      </c>
    </row>
    <row r="109" spans="1:65" s="2" customFormat="1" ht="24.2" customHeight="1">
      <c r="A109" s="37"/>
      <c r="B109" s="38"/>
      <c r="C109" s="176" t="s">
        <v>82</v>
      </c>
      <c r="D109" s="176" t="s">
        <v>127</v>
      </c>
      <c r="E109" s="177" t="s">
        <v>148</v>
      </c>
      <c r="F109" s="178" t="s">
        <v>149</v>
      </c>
      <c r="G109" s="179" t="s">
        <v>130</v>
      </c>
      <c r="H109" s="180">
        <v>16.71</v>
      </c>
      <c r="I109" s="181"/>
      <c r="J109" s="182">
        <f>ROUND(I109*H109,2)</f>
        <v>0</v>
      </c>
      <c r="K109" s="178" t="s">
        <v>131</v>
      </c>
      <c r="L109" s="42"/>
      <c r="M109" s="183" t="s">
        <v>19</v>
      </c>
      <c r="N109" s="184" t="s">
        <v>43</v>
      </c>
      <c r="O109" s="67"/>
      <c r="P109" s="185">
        <f>O109*H109</f>
        <v>0</v>
      </c>
      <c r="Q109" s="185">
        <v>3.3579999999999999E-2</v>
      </c>
      <c r="R109" s="185">
        <f>Q109*H109</f>
        <v>0.5611218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132</v>
      </c>
      <c r="AT109" s="187" t="s">
        <v>127</v>
      </c>
      <c r="AU109" s="187" t="s">
        <v>82</v>
      </c>
      <c r="AY109" s="20" t="s">
        <v>124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80</v>
      </c>
      <c r="BK109" s="188">
        <f>ROUND(I109*H109,2)</f>
        <v>0</v>
      </c>
      <c r="BL109" s="20" t="s">
        <v>132</v>
      </c>
      <c r="BM109" s="187" t="s">
        <v>150</v>
      </c>
    </row>
    <row r="110" spans="1:65" s="2" customFormat="1" ht="11.25">
      <c r="A110" s="37"/>
      <c r="B110" s="38"/>
      <c r="C110" s="39"/>
      <c r="D110" s="189" t="s">
        <v>134</v>
      </c>
      <c r="E110" s="39"/>
      <c r="F110" s="190" t="s">
        <v>151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134</v>
      </c>
      <c r="AU110" s="20" t="s">
        <v>82</v>
      </c>
    </row>
    <row r="111" spans="1:65" s="2" customFormat="1" ht="11.25">
      <c r="A111" s="37"/>
      <c r="B111" s="38"/>
      <c r="C111" s="39"/>
      <c r="D111" s="194" t="s">
        <v>136</v>
      </c>
      <c r="E111" s="39"/>
      <c r="F111" s="195" t="s">
        <v>152</v>
      </c>
      <c r="G111" s="39"/>
      <c r="H111" s="39"/>
      <c r="I111" s="191"/>
      <c r="J111" s="39"/>
      <c r="K111" s="39"/>
      <c r="L111" s="42"/>
      <c r="M111" s="192"/>
      <c r="N111" s="193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136</v>
      </c>
      <c r="AU111" s="20" t="s">
        <v>82</v>
      </c>
    </row>
    <row r="112" spans="1:65" s="13" customFormat="1" ht="11.25">
      <c r="B112" s="196"/>
      <c r="C112" s="197"/>
      <c r="D112" s="189" t="s">
        <v>138</v>
      </c>
      <c r="E112" s="198" t="s">
        <v>19</v>
      </c>
      <c r="F112" s="199" t="s">
        <v>139</v>
      </c>
      <c r="G112" s="197"/>
      <c r="H112" s="198" t="s">
        <v>19</v>
      </c>
      <c r="I112" s="200"/>
      <c r="J112" s="197"/>
      <c r="K112" s="197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138</v>
      </c>
      <c r="AU112" s="205" t="s">
        <v>82</v>
      </c>
      <c r="AV112" s="13" t="s">
        <v>80</v>
      </c>
      <c r="AW112" s="13" t="s">
        <v>33</v>
      </c>
      <c r="AX112" s="13" t="s">
        <v>72</v>
      </c>
      <c r="AY112" s="205" t="s">
        <v>124</v>
      </c>
    </row>
    <row r="113" spans="1:65" s="13" customFormat="1" ht="11.25">
      <c r="B113" s="196"/>
      <c r="C113" s="197"/>
      <c r="D113" s="189" t="s">
        <v>138</v>
      </c>
      <c r="E113" s="198" t="s">
        <v>19</v>
      </c>
      <c r="F113" s="199" t="s">
        <v>153</v>
      </c>
      <c r="G113" s="197"/>
      <c r="H113" s="198" t="s">
        <v>19</v>
      </c>
      <c r="I113" s="200"/>
      <c r="J113" s="197"/>
      <c r="K113" s="197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138</v>
      </c>
      <c r="AU113" s="205" t="s">
        <v>82</v>
      </c>
      <c r="AV113" s="13" t="s">
        <v>80</v>
      </c>
      <c r="AW113" s="13" t="s">
        <v>33</v>
      </c>
      <c r="AX113" s="13" t="s">
        <v>72</v>
      </c>
      <c r="AY113" s="205" t="s">
        <v>124</v>
      </c>
    </row>
    <row r="114" spans="1:65" s="14" customFormat="1" ht="11.25">
      <c r="B114" s="206"/>
      <c r="C114" s="207"/>
      <c r="D114" s="189" t="s">
        <v>138</v>
      </c>
      <c r="E114" s="208" t="s">
        <v>19</v>
      </c>
      <c r="F114" s="209" t="s">
        <v>142</v>
      </c>
      <c r="G114" s="207"/>
      <c r="H114" s="210">
        <v>14.4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138</v>
      </c>
      <c r="AU114" s="216" t="s">
        <v>82</v>
      </c>
      <c r="AV114" s="14" t="s">
        <v>82</v>
      </c>
      <c r="AW114" s="14" t="s">
        <v>33</v>
      </c>
      <c r="AX114" s="14" t="s">
        <v>72</v>
      </c>
      <c r="AY114" s="216" t="s">
        <v>124</v>
      </c>
    </row>
    <row r="115" spans="1:65" s="14" customFormat="1" ht="11.25">
      <c r="B115" s="206"/>
      <c r="C115" s="207"/>
      <c r="D115" s="189" t="s">
        <v>138</v>
      </c>
      <c r="E115" s="208" t="s">
        <v>19</v>
      </c>
      <c r="F115" s="209" t="s">
        <v>143</v>
      </c>
      <c r="G115" s="207"/>
      <c r="H115" s="210">
        <v>2.31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138</v>
      </c>
      <c r="AU115" s="216" t="s">
        <v>82</v>
      </c>
      <c r="AV115" s="14" t="s">
        <v>82</v>
      </c>
      <c r="AW115" s="14" t="s">
        <v>33</v>
      </c>
      <c r="AX115" s="14" t="s">
        <v>72</v>
      </c>
      <c r="AY115" s="216" t="s">
        <v>124</v>
      </c>
    </row>
    <row r="116" spans="1:65" s="16" customFormat="1" ht="11.25">
      <c r="B116" s="228"/>
      <c r="C116" s="229"/>
      <c r="D116" s="189" t="s">
        <v>138</v>
      </c>
      <c r="E116" s="230" t="s">
        <v>19</v>
      </c>
      <c r="F116" s="231" t="s">
        <v>154</v>
      </c>
      <c r="G116" s="229"/>
      <c r="H116" s="232">
        <v>16.71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138</v>
      </c>
      <c r="AU116" s="238" t="s">
        <v>82</v>
      </c>
      <c r="AV116" s="16" t="s">
        <v>132</v>
      </c>
      <c r="AW116" s="16" t="s">
        <v>33</v>
      </c>
      <c r="AX116" s="16" t="s">
        <v>80</v>
      </c>
      <c r="AY116" s="238" t="s">
        <v>124</v>
      </c>
    </row>
    <row r="117" spans="1:65" s="2" customFormat="1" ht="21.75" customHeight="1">
      <c r="A117" s="37"/>
      <c r="B117" s="38"/>
      <c r="C117" s="176" t="s">
        <v>125</v>
      </c>
      <c r="D117" s="176" t="s">
        <v>127</v>
      </c>
      <c r="E117" s="177" t="s">
        <v>155</v>
      </c>
      <c r="F117" s="178" t="s">
        <v>156</v>
      </c>
      <c r="G117" s="179" t="s">
        <v>130</v>
      </c>
      <c r="H117" s="180">
        <v>5</v>
      </c>
      <c r="I117" s="181"/>
      <c r="J117" s="182">
        <f>ROUND(I117*H117,2)</f>
        <v>0</v>
      </c>
      <c r="K117" s="178" t="s">
        <v>131</v>
      </c>
      <c r="L117" s="42"/>
      <c r="M117" s="183" t="s">
        <v>19</v>
      </c>
      <c r="N117" s="184" t="s">
        <v>43</v>
      </c>
      <c r="O117" s="67"/>
      <c r="P117" s="185">
        <f>O117*H117</f>
        <v>0</v>
      </c>
      <c r="Q117" s="185">
        <v>4.0629999999999999E-2</v>
      </c>
      <c r="R117" s="185">
        <f>Q117*H117</f>
        <v>0.20315</v>
      </c>
      <c r="S117" s="185">
        <v>0</v>
      </c>
      <c r="T117" s="18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132</v>
      </c>
      <c r="AT117" s="187" t="s">
        <v>127</v>
      </c>
      <c r="AU117" s="187" t="s">
        <v>82</v>
      </c>
      <c r="AY117" s="20" t="s">
        <v>124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80</v>
      </c>
      <c r="BK117" s="188">
        <f>ROUND(I117*H117,2)</f>
        <v>0</v>
      </c>
      <c r="BL117" s="20" t="s">
        <v>132</v>
      </c>
      <c r="BM117" s="187" t="s">
        <v>157</v>
      </c>
    </row>
    <row r="118" spans="1:65" s="2" customFormat="1" ht="11.25">
      <c r="A118" s="37"/>
      <c r="B118" s="38"/>
      <c r="C118" s="39"/>
      <c r="D118" s="189" t="s">
        <v>134</v>
      </c>
      <c r="E118" s="39"/>
      <c r="F118" s="190" t="s">
        <v>158</v>
      </c>
      <c r="G118" s="39"/>
      <c r="H118" s="39"/>
      <c r="I118" s="191"/>
      <c r="J118" s="39"/>
      <c r="K118" s="39"/>
      <c r="L118" s="42"/>
      <c r="M118" s="192"/>
      <c r="N118" s="193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134</v>
      </c>
      <c r="AU118" s="20" t="s">
        <v>82</v>
      </c>
    </row>
    <row r="119" spans="1:65" s="2" customFormat="1" ht="11.25">
      <c r="A119" s="37"/>
      <c r="B119" s="38"/>
      <c r="C119" s="39"/>
      <c r="D119" s="194" t="s">
        <v>136</v>
      </c>
      <c r="E119" s="39"/>
      <c r="F119" s="195" t="s">
        <v>159</v>
      </c>
      <c r="G119" s="39"/>
      <c r="H119" s="39"/>
      <c r="I119" s="191"/>
      <c r="J119" s="39"/>
      <c r="K119" s="39"/>
      <c r="L119" s="42"/>
      <c r="M119" s="192"/>
      <c r="N119" s="193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136</v>
      </c>
      <c r="AU119" s="20" t="s">
        <v>82</v>
      </c>
    </row>
    <row r="120" spans="1:65" s="13" customFormat="1" ht="22.5">
      <c r="B120" s="196"/>
      <c r="C120" s="197"/>
      <c r="D120" s="189" t="s">
        <v>138</v>
      </c>
      <c r="E120" s="198" t="s">
        <v>19</v>
      </c>
      <c r="F120" s="199" t="s">
        <v>160</v>
      </c>
      <c r="G120" s="197"/>
      <c r="H120" s="198" t="s">
        <v>19</v>
      </c>
      <c r="I120" s="200"/>
      <c r="J120" s="197"/>
      <c r="K120" s="197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138</v>
      </c>
      <c r="AU120" s="205" t="s">
        <v>82</v>
      </c>
      <c r="AV120" s="13" t="s">
        <v>80</v>
      </c>
      <c r="AW120" s="13" t="s">
        <v>33</v>
      </c>
      <c r="AX120" s="13" t="s">
        <v>72</v>
      </c>
      <c r="AY120" s="205" t="s">
        <v>124</v>
      </c>
    </row>
    <row r="121" spans="1:65" s="14" customFormat="1" ht="11.25">
      <c r="B121" s="206"/>
      <c r="C121" s="207"/>
      <c r="D121" s="189" t="s">
        <v>138</v>
      </c>
      <c r="E121" s="208" t="s">
        <v>19</v>
      </c>
      <c r="F121" s="209" t="s">
        <v>161</v>
      </c>
      <c r="G121" s="207"/>
      <c r="H121" s="210">
        <v>5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138</v>
      </c>
      <c r="AU121" s="216" t="s">
        <v>82</v>
      </c>
      <c r="AV121" s="14" t="s">
        <v>82</v>
      </c>
      <c r="AW121" s="14" t="s">
        <v>33</v>
      </c>
      <c r="AX121" s="14" t="s">
        <v>80</v>
      </c>
      <c r="AY121" s="216" t="s">
        <v>124</v>
      </c>
    </row>
    <row r="122" spans="1:65" s="2" customFormat="1" ht="24.2" customHeight="1">
      <c r="A122" s="37"/>
      <c r="B122" s="38"/>
      <c r="C122" s="176" t="s">
        <v>132</v>
      </c>
      <c r="D122" s="176" t="s">
        <v>127</v>
      </c>
      <c r="E122" s="177" t="s">
        <v>162</v>
      </c>
      <c r="F122" s="178" t="s">
        <v>163</v>
      </c>
      <c r="G122" s="179" t="s">
        <v>164</v>
      </c>
      <c r="H122" s="180">
        <v>25</v>
      </c>
      <c r="I122" s="181"/>
      <c r="J122" s="182">
        <f>ROUND(I122*H122,2)</f>
        <v>0</v>
      </c>
      <c r="K122" s="178" t="s">
        <v>131</v>
      </c>
      <c r="L122" s="42"/>
      <c r="M122" s="183" t="s">
        <v>19</v>
      </c>
      <c r="N122" s="184" t="s">
        <v>43</v>
      </c>
      <c r="O122" s="67"/>
      <c r="P122" s="185">
        <f>O122*H122</f>
        <v>0</v>
      </c>
      <c r="Q122" s="185">
        <v>0</v>
      </c>
      <c r="R122" s="185">
        <f>Q122*H122</f>
        <v>0</v>
      </c>
      <c r="S122" s="185">
        <v>6.0000000000000001E-3</v>
      </c>
      <c r="T122" s="186">
        <f>S122*H122</f>
        <v>0.15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132</v>
      </c>
      <c r="AT122" s="187" t="s">
        <v>127</v>
      </c>
      <c r="AU122" s="187" t="s">
        <v>82</v>
      </c>
      <c r="AY122" s="20" t="s">
        <v>124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80</v>
      </c>
      <c r="BK122" s="188">
        <f>ROUND(I122*H122,2)</f>
        <v>0</v>
      </c>
      <c r="BL122" s="20" t="s">
        <v>132</v>
      </c>
      <c r="BM122" s="187" t="s">
        <v>165</v>
      </c>
    </row>
    <row r="123" spans="1:65" s="2" customFormat="1" ht="19.5">
      <c r="A123" s="37"/>
      <c r="B123" s="38"/>
      <c r="C123" s="39"/>
      <c r="D123" s="189" t="s">
        <v>134</v>
      </c>
      <c r="E123" s="39"/>
      <c r="F123" s="190" t="s">
        <v>166</v>
      </c>
      <c r="G123" s="39"/>
      <c r="H123" s="39"/>
      <c r="I123" s="191"/>
      <c r="J123" s="39"/>
      <c r="K123" s="39"/>
      <c r="L123" s="42"/>
      <c r="M123" s="192"/>
      <c r="N123" s="193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134</v>
      </c>
      <c r="AU123" s="20" t="s">
        <v>82</v>
      </c>
    </row>
    <row r="124" spans="1:65" s="2" customFormat="1" ht="11.25">
      <c r="A124" s="37"/>
      <c r="B124" s="38"/>
      <c r="C124" s="39"/>
      <c r="D124" s="194" t="s">
        <v>136</v>
      </c>
      <c r="E124" s="39"/>
      <c r="F124" s="195" t="s">
        <v>167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136</v>
      </c>
      <c r="AU124" s="20" t="s">
        <v>82</v>
      </c>
    </row>
    <row r="125" spans="1:65" s="13" customFormat="1" ht="22.5">
      <c r="B125" s="196"/>
      <c r="C125" s="197"/>
      <c r="D125" s="189" t="s">
        <v>138</v>
      </c>
      <c r="E125" s="198" t="s">
        <v>19</v>
      </c>
      <c r="F125" s="199" t="s">
        <v>160</v>
      </c>
      <c r="G125" s="197"/>
      <c r="H125" s="198" t="s">
        <v>19</v>
      </c>
      <c r="I125" s="200"/>
      <c r="J125" s="197"/>
      <c r="K125" s="197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138</v>
      </c>
      <c r="AU125" s="205" t="s">
        <v>82</v>
      </c>
      <c r="AV125" s="13" t="s">
        <v>80</v>
      </c>
      <c r="AW125" s="13" t="s">
        <v>33</v>
      </c>
      <c r="AX125" s="13" t="s">
        <v>72</v>
      </c>
      <c r="AY125" s="205" t="s">
        <v>124</v>
      </c>
    </row>
    <row r="126" spans="1:65" s="14" customFormat="1" ht="11.25">
      <c r="B126" s="206"/>
      <c r="C126" s="207"/>
      <c r="D126" s="189" t="s">
        <v>138</v>
      </c>
      <c r="E126" s="208" t="s">
        <v>19</v>
      </c>
      <c r="F126" s="209" t="s">
        <v>168</v>
      </c>
      <c r="G126" s="207"/>
      <c r="H126" s="210">
        <v>25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138</v>
      </c>
      <c r="AU126" s="216" t="s">
        <v>82</v>
      </c>
      <c r="AV126" s="14" t="s">
        <v>82</v>
      </c>
      <c r="AW126" s="14" t="s">
        <v>33</v>
      </c>
      <c r="AX126" s="14" t="s">
        <v>80</v>
      </c>
      <c r="AY126" s="216" t="s">
        <v>124</v>
      </c>
    </row>
    <row r="127" spans="1:65" s="2" customFormat="1" ht="16.5" customHeight="1">
      <c r="A127" s="37"/>
      <c r="B127" s="38"/>
      <c r="C127" s="176" t="s">
        <v>169</v>
      </c>
      <c r="D127" s="176" t="s">
        <v>127</v>
      </c>
      <c r="E127" s="177" t="s">
        <v>170</v>
      </c>
      <c r="F127" s="178" t="s">
        <v>171</v>
      </c>
      <c r="G127" s="179" t="s">
        <v>130</v>
      </c>
      <c r="H127" s="180">
        <v>26.2</v>
      </c>
      <c r="I127" s="181"/>
      <c r="J127" s="182">
        <f>ROUND(I127*H127,2)</f>
        <v>0</v>
      </c>
      <c r="K127" s="178" t="s">
        <v>131</v>
      </c>
      <c r="L127" s="42"/>
      <c r="M127" s="183" t="s">
        <v>19</v>
      </c>
      <c r="N127" s="184" t="s">
        <v>43</v>
      </c>
      <c r="O127" s="67"/>
      <c r="P127" s="185">
        <f>O127*H127</f>
        <v>0</v>
      </c>
      <c r="Q127" s="185">
        <v>2.6440000000000002E-2</v>
      </c>
      <c r="R127" s="185">
        <f>Q127*H127</f>
        <v>0.69272800000000001</v>
      </c>
      <c r="S127" s="185">
        <v>2.5999999999999999E-2</v>
      </c>
      <c r="T127" s="186">
        <f>S127*H127</f>
        <v>0.68119999999999992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132</v>
      </c>
      <c r="AT127" s="187" t="s">
        <v>127</v>
      </c>
      <c r="AU127" s="187" t="s">
        <v>82</v>
      </c>
      <c r="AY127" s="20" t="s">
        <v>124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80</v>
      </c>
      <c r="BK127" s="188">
        <f>ROUND(I127*H127,2)</f>
        <v>0</v>
      </c>
      <c r="BL127" s="20" t="s">
        <v>132</v>
      </c>
      <c r="BM127" s="187" t="s">
        <v>172</v>
      </c>
    </row>
    <row r="128" spans="1:65" s="2" customFormat="1" ht="19.5">
      <c r="A128" s="37"/>
      <c r="B128" s="38"/>
      <c r="C128" s="39"/>
      <c r="D128" s="189" t="s">
        <v>134</v>
      </c>
      <c r="E128" s="39"/>
      <c r="F128" s="190" t="s">
        <v>173</v>
      </c>
      <c r="G128" s="39"/>
      <c r="H128" s="39"/>
      <c r="I128" s="191"/>
      <c r="J128" s="39"/>
      <c r="K128" s="39"/>
      <c r="L128" s="42"/>
      <c r="M128" s="192"/>
      <c r="N128" s="193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134</v>
      </c>
      <c r="AU128" s="20" t="s">
        <v>82</v>
      </c>
    </row>
    <row r="129" spans="1:65" s="2" customFormat="1" ht="11.25">
      <c r="A129" s="37"/>
      <c r="B129" s="38"/>
      <c r="C129" s="39"/>
      <c r="D129" s="194" t="s">
        <v>136</v>
      </c>
      <c r="E129" s="39"/>
      <c r="F129" s="195" t="s">
        <v>174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136</v>
      </c>
      <c r="AU129" s="20" t="s">
        <v>82</v>
      </c>
    </row>
    <row r="130" spans="1:65" s="13" customFormat="1" ht="11.25">
      <c r="B130" s="196"/>
      <c r="C130" s="197"/>
      <c r="D130" s="189" t="s">
        <v>138</v>
      </c>
      <c r="E130" s="198" t="s">
        <v>19</v>
      </c>
      <c r="F130" s="199" t="s">
        <v>139</v>
      </c>
      <c r="G130" s="197"/>
      <c r="H130" s="198" t="s">
        <v>19</v>
      </c>
      <c r="I130" s="200"/>
      <c r="J130" s="197"/>
      <c r="K130" s="197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138</v>
      </c>
      <c r="AU130" s="205" t="s">
        <v>82</v>
      </c>
      <c r="AV130" s="13" t="s">
        <v>80</v>
      </c>
      <c r="AW130" s="13" t="s">
        <v>33</v>
      </c>
      <c r="AX130" s="13" t="s">
        <v>72</v>
      </c>
      <c r="AY130" s="205" t="s">
        <v>124</v>
      </c>
    </row>
    <row r="131" spans="1:65" s="13" customFormat="1" ht="11.25">
      <c r="B131" s="196"/>
      <c r="C131" s="197"/>
      <c r="D131" s="189" t="s">
        <v>138</v>
      </c>
      <c r="E131" s="198" t="s">
        <v>19</v>
      </c>
      <c r="F131" s="199" t="s">
        <v>175</v>
      </c>
      <c r="G131" s="197"/>
      <c r="H131" s="198" t="s">
        <v>19</v>
      </c>
      <c r="I131" s="200"/>
      <c r="J131" s="197"/>
      <c r="K131" s="197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138</v>
      </c>
      <c r="AU131" s="205" t="s">
        <v>82</v>
      </c>
      <c r="AV131" s="13" t="s">
        <v>80</v>
      </c>
      <c r="AW131" s="13" t="s">
        <v>33</v>
      </c>
      <c r="AX131" s="13" t="s">
        <v>72</v>
      </c>
      <c r="AY131" s="205" t="s">
        <v>124</v>
      </c>
    </row>
    <row r="132" spans="1:65" s="14" customFormat="1" ht="11.25">
      <c r="B132" s="206"/>
      <c r="C132" s="207"/>
      <c r="D132" s="189" t="s">
        <v>138</v>
      </c>
      <c r="E132" s="208" t="s">
        <v>19</v>
      </c>
      <c r="F132" s="209" t="s">
        <v>176</v>
      </c>
      <c r="G132" s="207"/>
      <c r="H132" s="210">
        <v>21.6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138</v>
      </c>
      <c r="AU132" s="216" t="s">
        <v>82</v>
      </c>
      <c r="AV132" s="14" t="s">
        <v>82</v>
      </c>
      <c r="AW132" s="14" t="s">
        <v>33</v>
      </c>
      <c r="AX132" s="14" t="s">
        <v>72</v>
      </c>
      <c r="AY132" s="216" t="s">
        <v>124</v>
      </c>
    </row>
    <row r="133" spans="1:65" s="14" customFormat="1" ht="11.25">
      <c r="B133" s="206"/>
      <c r="C133" s="207"/>
      <c r="D133" s="189" t="s">
        <v>138</v>
      </c>
      <c r="E133" s="208" t="s">
        <v>19</v>
      </c>
      <c r="F133" s="209" t="s">
        <v>177</v>
      </c>
      <c r="G133" s="207"/>
      <c r="H133" s="210">
        <v>4.5999999999999996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138</v>
      </c>
      <c r="AU133" s="216" t="s">
        <v>82</v>
      </c>
      <c r="AV133" s="14" t="s">
        <v>82</v>
      </c>
      <c r="AW133" s="14" t="s">
        <v>33</v>
      </c>
      <c r="AX133" s="14" t="s">
        <v>72</v>
      </c>
      <c r="AY133" s="216" t="s">
        <v>124</v>
      </c>
    </row>
    <row r="134" spans="1:65" s="16" customFormat="1" ht="11.25">
      <c r="B134" s="228"/>
      <c r="C134" s="229"/>
      <c r="D134" s="189" t="s">
        <v>138</v>
      </c>
      <c r="E134" s="230" t="s">
        <v>19</v>
      </c>
      <c r="F134" s="231" t="s">
        <v>154</v>
      </c>
      <c r="G134" s="229"/>
      <c r="H134" s="232">
        <v>26.200000000000003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138</v>
      </c>
      <c r="AU134" s="238" t="s">
        <v>82</v>
      </c>
      <c r="AV134" s="16" t="s">
        <v>132</v>
      </c>
      <c r="AW134" s="16" t="s">
        <v>33</v>
      </c>
      <c r="AX134" s="16" t="s">
        <v>80</v>
      </c>
      <c r="AY134" s="238" t="s">
        <v>124</v>
      </c>
    </row>
    <row r="135" spans="1:65" s="2" customFormat="1" ht="24.2" customHeight="1">
      <c r="A135" s="37"/>
      <c r="B135" s="38"/>
      <c r="C135" s="176" t="s">
        <v>178</v>
      </c>
      <c r="D135" s="176" t="s">
        <v>127</v>
      </c>
      <c r="E135" s="177" t="s">
        <v>179</v>
      </c>
      <c r="F135" s="178" t="s">
        <v>180</v>
      </c>
      <c r="G135" s="179" t="s">
        <v>130</v>
      </c>
      <c r="H135" s="180">
        <v>39.299999999999997</v>
      </c>
      <c r="I135" s="181"/>
      <c r="J135" s="182">
        <f>ROUND(I135*H135,2)</f>
        <v>0</v>
      </c>
      <c r="K135" s="178" t="s">
        <v>131</v>
      </c>
      <c r="L135" s="42"/>
      <c r="M135" s="183" t="s">
        <v>19</v>
      </c>
      <c r="N135" s="184" t="s">
        <v>43</v>
      </c>
      <c r="O135" s="67"/>
      <c r="P135" s="185">
        <f>O135*H135</f>
        <v>0</v>
      </c>
      <c r="Q135" s="185">
        <v>2.2000000000000001E-4</v>
      </c>
      <c r="R135" s="185">
        <f>Q135*H135</f>
        <v>8.6459999999999992E-3</v>
      </c>
      <c r="S135" s="185">
        <v>2E-3</v>
      </c>
      <c r="T135" s="186">
        <f>S135*H135</f>
        <v>7.8599999999999989E-2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132</v>
      </c>
      <c r="AT135" s="187" t="s">
        <v>127</v>
      </c>
      <c r="AU135" s="187" t="s">
        <v>82</v>
      </c>
      <c r="AY135" s="20" t="s">
        <v>124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80</v>
      </c>
      <c r="BK135" s="188">
        <f>ROUND(I135*H135,2)</f>
        <v>0</v>
      </c>
      <c r="BL135" s="20" t="s">
        <v>132</v>
      </c>
      <c r="BM135" s="187" t="s">
        <v>181</v>
      </c>
    </row>
    <row r="136" spans="1:65" s="2" customFormat="1" ht="29.25">
      <c r="A136" s="37"/>
      <c r="B136" s="38"/>
      <c r="C136" s="39"/>
      <c r="D136" s="189" t="s">
        <v>134</v>
      </c>
      <c r="E136" s="39"/>
      <c r="F136" s="190" t="s">
        <v>182</v>
      </c>
      <c r="G136" s="39"/>
      <c r="H136" s="39"/>
      <c r="I136" s="191"/>
      <c r="J136" s="39"/>
      <c r="K136" s="39"/>
      <c r="L136" s="42"/>
      <c r="M136" s="192"/>
      <c r="N136" s="193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134</v>
      </c>
      <c r="AU136" s="20" t="s">
        <v>82</v>
      </c>
    </row>
    <row r="137" spans="1:65" s="2" customFormat="1" ht="11.25">
      <c r="A137" s="37"/>
      <c r="B137" s="38"/>
      <c r="C137" s="39"/>
      <c r="D137" s="194" t="s">
        <v>136</v>
      </c>
      <c r="E137" s="39"/>
      <c r="F137" s="195" t="s">
        <v>183</v>
      </c>
      <c r="G137" s="39"/>
      <c r="H137" s="39"/>
      <c r="I137" s="191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136</v>
      </c>
      <c r="AU137" s="20" t="s">
        <v>82</v>
      </c>
    </row>
    <row r="138" spans="1:65" s="13" customFormat="1" ht="11.25">
      <c r="B138" s="196"/>
      <c r="C138" s="197"/>
      <c r="D138" s="189" t="s">
        <v>138</v>
      </c>
      <c r="E138" s="198" t="s">
        <v>19</v>
      </c>
      <c r="F138" s="199" t="s">
        <v>139</v>
      </c>
      <c r="G138" s="197"/>
      <c r="H138" s="198" t="s">
        <v>19</v>
      </c>
      <c r="I138" s="200"/>
      <c r="J138" s="197"/>
      <c r="K138" s="197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138</v>
      </c>
      <c r="AU138" s="205" t="s">
        <v>82</v>
      </c>
      <c r="AV138" s="13" t="s">
        <v>80</v>
      </c>
      <c r="AW138" s="13" t="s">
        <v>33</v>
      </c>
      <c r="AX138" s="13" t="s">
        <v>72</v>
      </c>
      <c r="AY138" s="205" t="s">
        <v>124</v>
      </c>
    </row>
    <row r="139" spans="1:65" s="13" customFormat="1" ht="11.25">
      <c r="B139" s="196"/>
      <c r="C139" s="197"/>
      <c r="D139" s="189" t="s">
        <v>138</v>
      </c>
      <c r="E139" s="198" t="s">
        <v>19</v>
      </c>
      <c r="F139" s="199" t="s">
        <v>184</v>
      </c>
      <c r="G139" s="197"/>
      <c r="H139" s="198" t="s">
        <v>19</v>
      </c>
      <c r="I139" s="200"/>
      <c r="J139" s="197"/>
      <c r="K139" s="197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138</v>
      </c>
      <c r="AU139" s="205" t="s">
        <v>82</v>
      </c>
      <c r="AV139" s="13" t="s">
        <v>80</v>
      </c>
      <c r="AW139" s="13" t="s">
        <v>33</v>
      </c>
      <c r="AX139" s="13" t="s">
        <v>72</v>
      </c>
      <c r="AY139" s="205" t="s">
        <v>124</v>
      </c>
    </row>
    <row r="140" spans="1:65" s="14" customFormat="1" ht="11.25">
      <c r="B140" s="206"/>
      <c r="C140" s="207"/>
      <c r="D140" s="189" t="s">
        <v>138</v>
      </c>
      <c r="E140" s="208" t="s">
        <v>19</v>
      </c>
      <c r="F140" s="209" t="s">
        <v>185</v>
      </c>
      <c r="G140" s="207"/>
      <c r="H140" s="210">
        <v>32.4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138</v>
      </c>
      <c r="AU140" s="216" t="s">
        <v>82</v>
      </c>
      <c r="AV140" s="14" t="s">
        <v>82</v>
      </c>
      <c r="AW140" s="14" t="s">
        <v>33</v>
      </c>
      <c r="AX140" s="14" t="s">
        <v>72</v>
      </c>
      <c r="AY140" s="216" t="s">
        <v>124</v>
      </c>
    </row>
    <row r="141" spans="1:65" s="14" customFormat="1" ht="11.25">
      <c r="B141" s="206"/>
      <c r="C141" s="207"/>
      <c r="D141" s="189" t="s">
        <v>138</v>
      </c>
      <c r="E141" s="208" t="s">
        <v>19</v>
      </c>
      <c r="F141" s="209" t="s">
        <v>186</v>
      </c>
      <c r="G141" s="207"/>
      <c r="H141" s="210">
        <v>6.9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138</v>
      </c>
      <c r="AU141" s="216" t="s">
        <v>82</v>
      </c>
      <c r="AV141" s="14" t="s">
        <v>82</v>
      </c>
      <c r="AW141" s="14" t="s">
        <v>33</v>
      </c>
      <c r="AX141" s="14" t="s">
        <v>72</v>
      </c>
      <c r="AY141" s="216" t="s">
        <v>124</v>
      </c>
    </row>
    <row r="142" spans="1:65" s="16" customFormat="1" ht="11.25">
      <c r="B142" s="228"/>
      <c r="C142" s="229"/>
      <c r="D142" s="189" t="s">
        <v>138</v>
      </c>
      <c r="E142" s="230" t="s">
        <v>19</v>
      </c>
      <c r="F142" s="231" t="s">
        <v>154</v>
      </c>
      <c r="G142" s="229"/>
      <c r="H142" s="232">
        <v>39.299999999999997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138</v>
      </c>
      <c r="AU142" s="238" t="s">
        <v>82</v>
      </c>
      <c r="AV142" s="16" t="s">
        <v>132</v>
      </c>
      <c r="AW142" s="16" t="s">
        <v>33</v>
      </c>
      <c r="AX142" s="16" t="s">
        <v>80</v>
      </c>
      <c r="AY142" s="238" t="s">
        <v>124</v>
      </c>
    </row>
    <row r="143" spans="1:65" s="12" customFormat="1" ht="22.9" customHeight="1">
      <c r="B143" s="160"/>
      <c r="C143" s="161"/>
      <c r="D143" s="162" t="s">
        <v>71</v>
      </c>
      <c r="E143" s="174" t="s">
        <v>187</v>
      </c>
      <c r="F143" s="174" t="s">
        <v>188</v>
      </c>
      <c r="G143" s="161"/>
      <c r="H143" s="161"/>
      <c r="I143" s="164"/>
      <c r="J143" s="175">
        <f>BK143</f>
        <v>0</v>
      </c>
      <c r="K143" s="161"/>
      <c r="L143" s="166"/>
      <c r="M143" s="167"/>
      <c r="N143" s="168"/>
      <c r="O143" s="168"/>
      <c r="P143" s="169">
        <f>P144+P152+P160</f>
        <v>0</v>
      </c>
      <c r="Q143" s="168"/>
      <c r="R143" s="169">
        <f>R144+R152+R160</f>
        <v>8.2529999999999999E-3</v>
      </c>
      <c r="S143" s="168"/>
      <c r="T143" s="170">
        <f>T144+T152+T160</f>
        <v>0.94905000000000006</v>
      </c>
      <c r="AR143" s="171" t="s">
        <v>80</v>
      </c>
      <c r="AT143" s="172" t="s">
        <v>71</v>
      </c>
      <c r="AU143" s="172" t="s">
        <v>80</v>
      </c>
      <c r="AY143" s="171" t="s">
        <v>124</v>
      </c>
      <c r="BK143" s="173">
        <f>BK144+BK152+BK160</f>
        <v>0</v>
      </c>
    </row>
    <row r="144" spans="1:65" s="12" customFormat="1" ht="20.85" customHeight="1">
      <c r="B144" s="160"/>
      <c r="C144" s="161"/>
      <c r="D144" s="162" t="s">
        <v>71</v>
      </c>
      <c r="E144" s="174" t="s">
        <v>189</v>
      </c>
      <c r="F144" s="174" t="s">
        <v>190</v>
      </c>
      <c r="G144" s="161"/>
      <c r="H144" s="161"/>
      <c r="I144" s="164"/>
      <c r="J144" s="175">
        <f>BK144</f>
        <v>0</v>
      </c>
      <c r="K144" s="161"/>
      <c r="L144" s="166"/>
      <c r="M144" s="167"/>
      <c r="N144" s="168"/>
      <c r="O144" s="168"/>
      <c r="P144" s="169">
        <f>SUM(P145:P151)</f>
        <v>0</v>
      </c>
      <c r="Q144" s="168"/>
      <c r="R144" s="169">
        <f>SUM(R145:R151)</f>
        <v>5.108999999999999E-3</v>
      </c>
      <c r="S144" s="168"/>
      <c r="T144" s="170">
        <f>SUM(T145:T151)</f>
        <v>0</v>
      </c>
      <c r="AR144" s="171" t="s">
        <v>80</v>
      </c>
      <c r="AT144" s="172" t="s">
        <v>71</v>
      </c>
      <c r="AU144" s="172" t="s">
        <v>82</v>
      </c>
      <c r="AY144" s="171" t="s">
        <v>124</v>
      </c>
      <c r="BK144" s="173">
        <f>SUM(BK145:BK151)</f>
        <v>0</v>
      </c>
    </row>
    <row r="145" spans="1:65" s="2" customFormat="1" ht="33" customHeight="1">
      <c r="A145" s="37"/>
      <c r="B145" s="38"/>
      <c r="C145" s="176" t="s">
        <v>191</v>
      </c>
      <c r="D145" s="176" t="s">
        <v>127</v>
      </c>
      <c r="E145" s="177" t="s">
        <v>192</v>
      </c>
      <c r="F145" s="178" t="s">
        <v>193</v>
      </c>
      <c r="G145" s="179" t="s">
        <v>130</v>
      </c>
      <c r="H145" s="180">
        <v>39.299999999999997</v>
      </c>
      <c r="I145" s="181"/>
      <c r="J145" s="182">
        <f>ROUND(I145*H145,2)</f>
        <v>0</v>
      </c>
      <c r="K145" s="178" t="s">
        <v>131</v>
      </c>
      <c r="L145" s="42"/>
      <c r="M145" s="183" t="s">
        <v>19</v>
      </c>
      <c r="N145" s="184" t="s">
        <v>43</v>
      </c>
      <c r="O145" s="67"/>
      <c r="P145" s="185">
        <f>O145*H145</f>
        <v>0</v>
      </c>
      <c r="Q145" s="185">
        <v>1.2999999999999999E-4</v>
      </c>
      <c r="R145" s="185">
        <f>Q145*H145</f>
        <v>5.108999999999999E-3</v>
      </c>
      <c r="S145" s="185">
        <v>0</v>
      </c>
      <c r="T145" s="18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132</v>
      </c>
      <c r="AT145" s="187" t="s">
        <v>127</v>
      </c>
      <c r="AU145" s="187" t="s">
        <v>125</v>
      </c>
      <c r="AY145" s="20" t="s">
        <v>124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80</v>
      </c>
      <c r="BK145" s="188">
        <f>ROUND(I145*H145,2)</f>
        <v>0</v>
      </c>
      <c r="BL145" s="20" t="s">
        <v>132</v>
      </c>
      <c r="BM145" s="187" t="s">
        <v>194</v>
      </c>
    </row>
    <row r="146" spans="1:65" s="2" customFormat="1" ht="19.5">
      <c r="A146" s="37"/>
      <c r="B146" s="38"/>
      <c r="C146" s="39"/>
      <c r="D146" s="189" t="s">
        <v>134</v>
      </c>
      <c r="E146" s="39"/>
      <c r="F146" s="190" t="s">
        <v>195</v>
      </c>
      <c r="G146" s="39"/>
      <c r="H146" s="39"/>
      <c r="I146" s="191"/>
      <c r="J146" s="39"/>
      <c r="K146" s="39"/>
      <c r="L146" s="42"/>
      <c r="M146" s="192"/>
      <c r="N146" s="193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134</v>
      </c>
      <c r="AU146" s="20" t="s">
        <v>125</v>
      </c>
    </row>
    <row r="147" spans="1:65" s="2" customFormat="1" ht="11.25">
      <c r="A147" s="37"/>
      <c r="B147" s="38"/>
      <c r="C147" s="39"/>
      <c r="D147" s="194" t="s">
        <v>136</v>
      </c>
      <c r="E147" s="39"/>
      <c r="F147" s="195" t="s">
        <v>196</v>
      </c>
      <c r="G147" s="39"/>
      <c r="H147" s="39"/>
      <c r="I147" s="191"/>
      <c r="J147" s="39"/>
      <c r="K147" s="39"/>
      <c r="L147" s="42"/>
      <c r="M147" s="192"/>
      <c r="N147" s="193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136</v>
      </c>
      <c r="AU147" s="20" t="s">
        <v>125</v>
      </c>
    </row>
    <row r="148" spans="1:65" s="13" customFormat="1" ht="11.25">
      <c r="B148" s="196"/>
      <c r="C148" s="197"/>
      <c r="D148" s="189" t="s">
        <v>138</v>
      </c>
      <c r="E148" s="198" t="s">
        <v>19</v>
      </c>
      <c r="F148" s="199" t="s">
        <v>197</v>
      </c>
      <c r="G148" s="197"/>
      <c r="H148" s="198" t="s">
        <v>19</v>
      </c>
      <c r="I148" s="200"/>
      <c r="J148" s="197"/>
      <c r="K148" s="197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138</v>
      </c>
      <c r="AU148" s="205" t="s">
        <v>125</v>
      </c>
      <c r="AV148" s="13" t="s">
        <v>80</v>
      </c>
      <c r="AW148" s="13" t="s">
        <v>33</v>
      </c>
      <c r="AX148" s="13" t="s">
        <v>72</v>
      </c>
      <c r="AY148" s="205" t="s">
        <v>124</v>
      </c>
    </row>
    <row r="149" spans="1:65" s="14" customFormat="1" ht="11.25">
      <c r="B149" s="206"/>
      <c r="C149" s="207"/>
      <c r="D149" s="189" t="s">
        <v>138</v>
      </c>
      <c r="E149" s="208" t="s">
        <v>19</v>
      </c>
      <c r="F149" s="209" t="s">
        <v>185</v>
      </c>
      <c r="G149" s="207"/>
      <c r="H149" s="210">
        <v>32.4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138</v>
      </c>
      <c r="AU149" s="216" t="s">
        <v>125</v>
      </c>
      <c r="AV149" s="14" t="s">
        <v>82</v>
      </c>
      <c r="AW149" s="14" t="s">
        <v>33</v>
      </c>
      <c r="AX149" s="14" t="s">
        <v>72</v>
      </c>
      <c r="AY149" s="216" t="s">
        <v>124</v>
      </c>
    </row>
    <row r="150" spans="1:65" s="14" customFormat="1" ht="11.25">
      <c r="B150" s="206"/>
      <c r="C150" s="207"/>
      <c r="D150" s="189" t="s">
        <v>138</v>
      </c>
      <c r="E150" s="208" t="s">
        <v>19</v>
      </c>
      <c r="F150" s="209" t="s">
        <v>186</v>
      </c>
      <c r="G150" s="207"/>
      <c r="H150" s="210">
        <v>6.9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138</v>
      </c>
      <c r="AU150" s="216" t="s">
        <v>125</v>
      </c>
      <c r="AV150" s="14" t="s">
        <v>82</v>
      </c>
      <c r="AW150" s="14" t="s">
        <v>33</v>
      </c>
      <c r="AX150" s="14" t="s">
        <v>72</v>
      </c>
      <c r="AY150" s="216" t="s">
        <v>124</v>
      </c>
    </row>
    <row r="151" spans="1:65" s="16" customFormat="1" ht="11.25">
      <c r="B151" s="228"/>
      <c r="C151" s="229"/>
      <c r="D151" s="189" t="s">
        <v>138</v>
      </c>
      <c r="E151" s="230" t="s">
        <v>19</v>
      </c>
      <c r="F151" s="231" t="s">
        <v>154</v>
      </c>
      <c r="G151" s="229"/>
      <c r="H151" s="232">
        <v>39.299999999999997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138</v>
      </c>
      <c r="AU151" s="238" t="s">
        <v>125</v>
      </c>
      <c r="AV151" s="16" t="s">
        <v>132</v>
      </c>
      <c r="AW151" s="16" t="s">
        <v>33</v>
      </c>
      <c r="AX151" s="16" t="s">
        <v>80</v>
      </c>
      <c r="AY151" s="238" t="s">
        <v>124</v>
      </c>
    </row>
    <row r="152" spans="1:65" s="12" customFormat="1" ht="20.85" customHeight="1">
      <c r="B152" s="160"/>
      <c r="C152" s="161"/>
      <c r="D152" s="162" t="s">
        <v>71</v>
      </c>
      <c r="E152" s="174" t="s">
        <v>198</v>
      </c>
      <c r="F152" s="174" t="s">
        <v>199</v>
      </c>
      <c r="G152" s="161"/>
      <c r="H152" s="161"/>
      <c r="I152" s="164"/>
      <c r="J152" s="175">
        <f>BK152</f>
        <v>0</v>
      </c>
      <c r="K152" s="161"/>
      <c r="L152" s="166"/>
      <c r="M152" s="167"/>
      <c r="N152" s="168"/>
      <c r="O152" s="168"/>
      <c r="P152" s="169">
        <f>SUM(P153:P159)</f>
        <v>0</v>
      </c>
      <c r="Q152" s="168"/>
      <c r="R152" s="169">
        <f>SUM(R153:R159)</f>
        <v>3.1440000000000001E-3</v>
      </c>
      <c r="S152" s="168"/>
      <c r="T152" s="170">
        <f>SUM(T153:T159)</f>
        <v>0</v>
      </c>
      <c r="AR152" s="171" t="s">
        <v>80</v>
      </c>
      <c r="AT152" s="172" t="s">
        <v>71</v>
      </c>
      <c r="AU152" s="172" t="s">
        <v>82</v>
      </c>
      <c r="AY152" s="171" t="s">
        <v>124</v>
      </c>
      <c r="BK152" s="173">
        <f>SUM(BK153:BK159)</f>
        <v>0</v>
      </c>
    </row>
    <row r="153" spans="1:65" s="2" customFormat="1" ht="24.2" customHeight="1">
      <c r="A153" s="37"/>
      <c r="B153" s="38"/>
      <c r="C153" s="176" t="s">
        <v>200</v>
      </c>
      <c r="D153" s="176" t="s">
        <v>127</v>
      </c>
      <c r="E153" s="177" t="s">
        <v>201</v>
      </c>
      <c r="F153" s="178" t="s">
        <v>202</v>
      </c>
      <c r="G153" s="179" t="s">
        <v>130</v>
      </c>
      <c r="H153" s="180">
        <v>78.599999999999994</v>
      </c>
      <c r="I153" s="181"/>
      <c r="J153" s="182">
        <f>ROUND(I153*H153,2)</f>
        <v>0</v>
      </c>
      <c r="K153" s="178" t="s">
        <v>131</v>
      </c>
      <c r="L153" s="42"/>
      <c r="M153" s="183" t="s">
        <v>19</v>
      </c>
      <c r="N153" s="184" t="s">
        <v>43</v>
      </c>
      <c r="O153" s="67"/>
      <c r="P153" s="185">
        <f>O153*H153</f>
        <v>0</v>
      </c>
      <c r="Q153" s="185">
        <v>4.0000000000000003E-5</v>
      </c>
      <c r="R153" s="185">
        <f>Q153*H153</f>
        <v>3.1440000000000001E-3</v>
      </c>
      <c r="S153" s="185">
        <v>0</v>
      </c>
      <c r="T153" s="18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132</v>
      </c>
      <c r="AT153" s="187" t="s">
        <v>127</v>
      </c>
      <c r="AU153" s="187" t="s">
        <v>125</v>
      </c>
      <c r="AY153" s="20" t="s">
        <v>124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80</v>
      </c>
      <c r="BK153" s="188">
        <f>ROUND(I153*H153,2)</f>
        <v>0</v>
      </c>
      <c r="BL153" s="20" t="s">
        <v>132</v>
      </c>
      <c r="BM153" s="187" t="s">
        <v>203</v>
      </c>
    </row>
    <row r="154" spans="1:65" s="2" customFormat="1" ht="19.5">
      <c r="A154" s="37"/>
      <c r="B154" s="38"/>
      <c r="C154" s="39"/>
      <c r="D154" s="189" t="s">
        <v>134</v>
      </c>
      <c r="E154" s="39"/>
      <c r="F154" s="190" t="s">
        <v>204</v>
      </c>
      <c r="G154" s="39"/>
      <c r="H154" s="39"/>
      <c r="I154" s="191"/>
      <c r="J154" s="39"/>
      <c r="K154" s="39"/>
      <c r="L154" s="42"/>
      <c r="M154" s="192"/>
      <c r="N154" s="193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134</v>
      </c>
      <c r="AU154" s="20" t="s">
        <v>125</v>
      </c>
    </row>
    <row r="155" spans="1:65" s="2" customFormat="1" ht="11.25">
      <c r="A155" s="37"/>
      <c r="B155" s="38"/>
      <c r="C155" s="39"/>
      <c r="D155" s="194" t="s">
        <v>136</v>
      </c>
      <c r="E155" s="39"/>
      <c r="F155" s="195" t="s">
        <v>205</v>
      </c>
      <c r="G155" s="39"/>
      <c r="H155" s="39"/>
      <c r="I155" s="191"/>
      <c r="J155" s="39"/>
      <c r="K155" s="39"/>
      <c r="L155" s="42"/>
      <c r="M155" s="192"/>
      <c r="N155" s="193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136</v>
      </c>
      <c r="AU155" s="20" t="s">
        <v>125</v>
      </c>
    </row>
    <row r="156" spans="1:65" s="13" customFormat="1" ht="11.25">
      <c r="B156" s="196"/>
      <c r="C156" s="197"/>
      <c r="D156" s="189" t="s">
        <v>138</v>
      </c>
      <c r="E156" s="198" t="s">
        <v>19</v>
      </c>
      <c r="F156" s="199" t="s">
        <v>197</v>
      </c>
      <c r="G156" s="197"/>
      <c r="H156" s="198" t="s">
        <v>19</v>
      </c>
      <c r="I156" s="200"/>
      <c r="J156" s="197"/>
      <c r="K156" s="197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138</v>
      </c>
      <c r="AU156" s="205" t="s">
        <v>125</v>
      </c>
      <c r="AV156" s="13" t="s">
        <v>80</v>
      </c>
      <c r="AW156" s="13" t="s">
        <v>33</v>
      </c>
      <c r="AX156" s="13" t="s">
        <v>72</v>
      </c>
      <c r="AY156" s="205" t="s">
        <v>124</v>
      </c>
    </row>
    <row r="157" spans="1:65" s="14" customFormat="1" ht="11.25">
      <c r="B157" s="206"/>
      <c r="C157" s="207"/>
      <c r="D157" s="189" t="s">
        <v>138</v>
      </c>
      <c r="E157" s="208" t="s">
        <v>19</v>
      </c>
      <c r="F157" s="209" t="s">
        <v>206</v>
      </c>
      <c r="G157" s="207"/>
      <c r="H157" s="210">
        <v>64.8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138</v>
      </c>
      <c r="AU157" s="216" t="s">
        <v>125</v>
      </c>
      <c r="AV157" s="14" t="s">
        <v>82</v>
      </c>
      <c r="AW157" s="14" t="s">
        <v>33</v>
      </c>
      <c r="AX157" s="14" t="s">
        <v>72</v>
      </c>
      <c r="AY157" s="216" t="s">
        <v>124</v>
      </c>
    </row>
    <row r="158" spans="1:65" s="14" customFormat="1" ht="11.25">
      <c r="B158" s="206"/>
      <c r="C158" s="207"/>
      <c r="D158" s="189" t="s">
        <v>138</v>
      </c>
      <c r="E158" s="208" t="s">
        <v>19</v>
      </c>
      <c r="F158" s="209" t="s">
        <v>207</v>
      </c>
      <c r="G158" s="207"/>
      <c r="H158" s="210">
        <v>13.8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138</v>
      </c>
      <c r="AU158" s="216" t="s">
        <v>125</v>
      </c>
      <c r="AV158" s="14" t="s">
        <v>82</v>
      </c>
      <c r="AW158" s="14" t="s">
        <v>33</v>
      </c>
      <c r="AX158" s="14" t="s">
        <v>72</v>
      </c>
      <c r="AY158" s="216" t="s">
        <v>124</v>
      </c>
    </row>
    <row r="159" spans="1:65" s="16" customFormat="1" ht="11.25">
      <c r="B159" s="228"/>
      <c r="C159" s="229"/>
      <c r="D159" s="189" t="s">
        <v>138</v>
      </c>
      <c r="E159" s="230" t="s">
        <v>19</v>
      </c>
      <c r="F159" s="231" t="s">
        <v>154</v>
      </c>
      <c r="G159" s="229"/>
      <c r="H159" s="232">
        <v>78.599999999999994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138</v>
      </c>
      <c r="AU159" s="238" t="s">
        <v>125</v>
      </c>
      <c r="AV159" s="16" t="s">
        <v>132</v>
      </c>
      <c r="AW159" s="16" t="s">
        <v>33</v>
      </c>
      <c r="AX159" s="16" t="s">
        <v>80</v>
      </c>
      <c r="AY159" s="238" t="s">
        <v>124</v>
      </c>
    </row>
    <row r="160" spans="1:65" s="12" customFormat="1" ht="20.85" customHeight="1">
      <c r="B160" s="160"/>
      <c r="C160" s="161"/>
      <c r="D160" s="162" t="s">
        <v>71</v>
      </c>
      <c r="E160" s="174" t="s">
        <v>208</v>
      </c>
      <c r="F160" s="174" t="s">
        <v>209</v>
      </c>
      <c r="G160" s="161"/>
      <c r="H160" s="161"/>
      <c r="I160" s="164"/>
      <c r="J160" s="175">
        <f>BK160</f>
        <v>0</v>
      </c>
      <c r="K160" s="161"/>
      <c r="L160" s="166"/>
      <c r="M160" s="167"/>
      <c r="N160" s="168"/>
      <c r="O160" s="168"/>
      <c r="P160" s="169">
        <f>SUM(P161:P172)</f>
        <v>0</v>
      </c>
      <c r="Q160" s="168"/>
      <c r="R160" s="169">
        <f>SUM(R161:R172)</f>
        <v>0</v>
      </c>
      <c r="S160" s="168"/>
      <c r="T160" s="170">
        <f>SUM(T161:T172)</f>
        <v>0.94905000000000006</v>
      </c>
      <c r="AR160" s="171" t="s">
        <v>80</v>
      </c>
      <c r="AT160" s="172" t="s">
        <v>71</v>
      </c>
      <c r="AU160" s="172" t="s">
        <v>82</v>
      </c>
      <c r="AY160" s="171" t="s">
        <v>124</v>
      </c>
      <c r="BK160" s="173">
        <f>SUM(BK161:BK172)</f>
        <v>0</v>
      </c>
    </row>
    <row r="161" spans="1:65" s="2" customFormat="1" ht="24.2" customHeight="1">
      <c r="A161" s="37"/>
      <c r="B161" s="38"/>
      <c r="C161" s="176" t="s">
        <v>187</v>
      </c>
      <c r="D161" s="176" t="s">
        <v>127</v>
      </c>
      <c r="E161" s="177" t="s">
        <v>210</v>
      </c>
      <c r="F161" s="178" t="s">
        <v>211</v>
      </c>
      <c r="G161" s="179" t="s">
        <v>130</v>
      </c>
      <c r="H161" s="180">
        <v>16.71</v>
      </c>
      <c r="I161" s="181"/>
      <c r="J161" s="182">
        <f>ROUND(I161*H161,2)</f>
        <v>0</v>
      </c>
      <c r="K161" s="178" t="s">
        <v>131</v>
      </c>
      <c r="L161" s="42"/>
      <c r="M161" s="183" t="s">
        <v>19</v>
      </c>
      <c r="N161" s="184" t="s">
        <v>43</v>
      </c>
      <c r="O161" s="67"/>
      <c r="P161" s="185">
        <f>O161*H161</f>
        <v>0</v>
      </c>
      <c r="Q161" s="185">
        <v>0</v>
      </c>
      <c r="R161" s="185">
        <f>Q161*H161</f>
        <v>0</v>
      </c>
      <c r="S161" s="185">
        <v>5.5E-2</v>
      </c>
      <c r="T161" s="186">
        <f>S161*H161</f>
        <v>0.91905000000000003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132</v>
      </c>
      <c r="AT161" s="187" t="s">
        <v>127</v>
      </c>
      <c r="AU161" s="187" t="s">
        <v>125</v>
      </c>
      <c r="AY161" s="20" t="s">
        <v>124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80</v>
      </c>
      <c r="BK161" s="188">
        <f>ROUND(I161*H161,2)</f>
        <v>0</v>
      </c>
      <c r="BL161" s="20" t="s">
        <v>132</v>
      </c>
      <c r="BM161" s="187" t="s">
        <v>212</v>
      </c>
    </row>
    <row r="162" spans="1:65" s="2" customFormat="1" ht="29.25">
      <c r="A162" s="37"/>
      <c r="B162" s="38"/>
      <c r="C162" s="39"/>
      <c r="D162" s="189" t="s">
        <v>134</v>
      </c>
      <c r="E162" s="39"/>
      <c r="F162" s="190" t="s">
        <v>213</v>
      </c>
      <c r="G162" s="39"/>
      <c r="H162" s="39"/>
      <c r="I162" s="191"/>
      <c r="J162" s="39"/>
      <c r="K162" s="39"/>
      <c r="L162" s="42"/>
      <c r="M162" s="192"/>
      <c r="N162" s="193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134</v>
      </c>
      <c r="AU162" s="20" t="s">
        <v>125</v>
      </c>
    </row>
    <row r="163" spans="1:65" s="2" customFormat="1" ht="11.25">
      <c r="A163" s="37"/>
      <c r="B163" s="38"/>
      <c r="C163" s="39"/>
      <c r="D163" s="194" t="s">
        <v>136</v>
      </c>
      <c r="E163" s="39"/>
      <c r="F163" s="195" t="s">
        <v>214</v>
      </c>
      <c r="G163" s="39"/>
      <c r="H163" s="39"/>
      <c r="I163" s="191"/>
      <c r="J163" s="39"/>
      <c r="K163" s="39"/>
      <c r="L163" s="42"/>
      <c r="M163" s="192"/>
      <c r="N163" s="193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136</v>
      </c>
      <c r="AU163" s="20" t="s">
        <v>125</v>
      </c>
    </row>
    <row r="164" spans="1:65" s="13" customFormat="1" ht="11.25">
      <c r="B164" s="196"/>
      <c r="C164" s="197"/>
      <c r="D164" s="189" t="s">
        <v>138</v>
      </c>
      <c r="E164" s="198" t="s">
        <v>19</v>
      </c>
      <c r="F164" s="199" t="s">
        <v>139</v>
      </c>
      <c r="G164" s="197"/>
      <c r="H164" s="198" t="s">
        <v>19</v>
      </c>
      <c r="I164" s="200"/>
      <c r="J164" s="197"/>
      <c r="K164" s="197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138</v>
      </c>
      <c r="AU164" s="205" t="s">
        <v>125</v>
      </c>
      <c r="AV164" s="13" t="s">
        <v>80</v>
      </c>
      <c r="AW164" s="13" t="s">
        <v>33</v>
      </c>
      <c r="AX164" s="13" t="s">
        <v>72</v>
      </c>
      <c r="AY164" s="205" t="s">
        <v>124</v>
      </c>
    </row>
    <row r="165" spans="1:65" s="13" customFormat="1" ht="11.25">
      <c r="B165" s="196"/>
      <c r="C165" s="197"/>
      <c r="D165" s="189" t="s">
        <v>138</v>
      </c>
      <c r="E165" s="198" t="s">
        <v>19</v>
      </c>
      <c r="F165" s="199" t="s">
        <v>153</v>
      </c>
      <c r="G165" s="197"/>
      <c r="H165" s="198" t="s">
        <v>19</v>
      </c>
      <c r="I165" s="200"/>
      <c r="J165" s="197"/>
      <c r="K165" s="197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138</v>
      </c>
      <c r="AU165" s="205" t="s">
        <v>125</v>
      </c>
      <c r="AV165" s="13" t="s">
        <v>80</v>
      </c>
      <c r="AW165" s="13" t="s">
        <v>33</v>
      </c>
      <c r="AX165" s="13" t="s">
        <v>72</v>
      </c>
      <c r="AY165" s="205" t="s">
        <v>124</v>
      </c>
    </row>
    <row r="166" spans="1:65" s="14" customFormat="1" ht="11.25">
      <c r="B166" s="206"/>
      <c r="C166" s="207"/>
      <c r="D166" s="189" t="s">
        <v>138</v>
      </c>
      <c r="E166" s="208" t="s">
        <v>19</v>
      </c>
      <c r="F166" s="209" t="s">
        <v>142</v>
      </c>
      <c r="G166" s="207"/>
      <c r="H166" s="210">
        <v>14.4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138</v>
      </c>
      <c r="AU166" s="216" t="s">
        <v>125</v>
      </c>
      <c r="AV166" s="14" t="s">
        <v>82</v>
      </c>
      <c r="AW166" s="14" t="s">
        <v>33</v>
      </c>
      <c r="AX166" s="14" t="s">
        <v>72</v>
      </c>
      <c r="AY166" s="216" t="s">
        <v>124</v>
      </c>
    </row>
    <row r="167" spans="1:65" s="14" customFormat="1" ht="11.25">
      <c r="B167" s="206"/>
      <c r="C167" s="207"/>
      <c r="D167" s="189" t="s">
        <v>138</v>
      </c>
      <c r="E167" s="208" t="s">
        <v>19</v>
      </c>
      <c r="F167" s="209" t="s">
        <v>143</v>
      </c>
      <c r="G167" s="207"/>
      <c r="H167" s="210">
        <v>2.31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138</v>
      </c>
      <c r="AU167" s="216" t="s">
        <v>125</v>
      </c>
      <c r="AV167" s="14" t="s">
        <v>82</v>
      </c>
      <c r="AW167" s="14" t="s">
        <v>33</v>
      </c>
      <c r="AX167" s="14" t="s">
        <v>72</v>
      </c>
      <c r="AY167" s="216" t="s">
        <v>124</v>
      </c>
    </row>
    <row r="168" spans="1:65" s="16" customFormat="1" ht="11.25">
      <c r="B168" s="228"/>
      <c r="C168" s="229"/>
      <c r="D168" s="189" t="s">
        <v>138</v>
      </c>
      <c r="E168" s="230" t="s">
        <v>19</v>
      </c>
      <c r="F168" s="231" t="s">
        <v>154</v>
      </c>
      <c r="G168" s="229"/>
      <c r="H168" s="232">
        <v>16.71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138</v>
      </c>
      <c r="AU168" s="238" t="s">
        <v>125</v>
      </c>
      <c r="AV168" s="16" t="s">
        <v>132</v>
      </c>
      <c r="AW168" s="16" t="s">
        <v>33</v>
      </c>
      <c r="AX168" s="16" t="s">
        <v>80</v>
      </c>
      <c r="AY168" s="238" t="s">
        <v>124</v>
      </c>
    </row>
    <row r="169" spans="1:65" s="2" customFormat="1" ht="24.2" customHeight="1">
      <c r="A169" s="37"/>
      <c r="B169" s="38"/>
      <c r="C169" s="176" t="s">
        <v>215</v>
      </c>
      <c r="D169" s="176" t="s">
        <v>127</v>
      </c>
      <c r="E169" s="177" t="s">
        <v>216</v>
      </c>
      <c r="F169" s="178" t="s">
        <v>217</v>
      </c>
      <c r="G169" s="179" t="s">
        <v>218</v>
      </c>
      <c r="H169" s="180">
        <v>2</v>
      </c>
      <c r="I169" s="181"/>
      <c r="J169" s="182">
        <f>ROUND(I169*H169,2)</f>
        <v>0</v>
      </c>
      <c r="K169" s="178" t="s">
        <v>131</v>
      </c>
      <c r="L169" s="42"/>
      <c r="M169" s="183" t="s">
        <v>19</v>
      </c>
      <c r="N169" s="184" t="s">
        <v>43</v>
      </c>
      <c r="O169" s="67"/>
      <c r="P169" s="185">
        <f>O169*H169</f>
        <v>0</v>
      </c>
      <c r="Q169" s="185">
        <v>0</v>
      </c>
      <c r="R169" s="185">
        <f>Q169*H169</f>
        <v>0</v>
      </c>
      <c r="S169" s="185">
        <v>1.4999999999999999E-2</v>
      </c>
      <c r="T169" s="186">
        <f>S169*H169</f>
        <v>0.03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132</v>
      </c>
      <c r="AT169" s="187" t="s">
        <v>127</v>
      </c>
      <c r="AU169" s="187" t="s">
        <v>125</v>
      </c>
      <c r="AY169" s="20" t="s">
        <v>124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80</v>
      </c>
      <c r="BK169" s="188">
        <f>ROUND(I169*H169,2)</f>
        <v>0</v>
      </c>
      <c r="BL169" s="20" t="s">
        <v>132</v>
      </c>
      <c r="BM169" s="187" t="s">
        <v>219</v>
      </c>
    </row>
    <row r="170" spans="1:65" s="2" customFormat="1" ht="19.5">
      <c r="A170" s="37"/>
      <c r="B170" s="38"/>
      <c r="C170" s="39"/>
      <c r="D170" s="189" t="s">
        <v>134</v>
      </c>
      <c r="E170" s="39"/>
      <c r="F170" s="190" t="s">
        <v>220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134</v>
      </c>
      <c r="AU170" s="20" t="s">
        <v>125</v>
      </c>
    </row>
    <row r="171" spans="1:65" s="2" customFormat="1" ht="11.25">
      <c r="A171" s="37"/>
      <c r="B171" s="38"/>
      <c r="C171" s="39"/>
      <c r="D171" s="194" t="s">
        <v>136</v>
      </c>
      <c r="E171" s="39"/>
      <c r="F171" s="195" t="s">
        <v>221</v>
      </c>
      <c r="G171" s="39"/>
      <c r="H171" s="39"/>
      <c r="I171" s="191"/>
      <c r="J171" s="39"/>
      <c r="K171" s="39"/>
      <c r="L171" s="42"/>
      <c r="M171" s="192"/>
      <c r="N171" s="193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136</v>
      </c>
      <c r="AU171" s="20" t="s">
        <v>125</v>
      </c>
    </row>
    <row r="172" spans="1:65" s="14" customFormat="1" ht="11.25">
      <c r="B172" s="206"/>
      <c r="C172" s="207"/>
      <c r="D172" s="189" t="s">
        <v>138</v>
      </c>
      <c r="E172" s="208" t="s">
        <v>19</v>
      </c>
      <c r="F172" s="209" t="s">
        <v>222</v>
      </c>
      <c r="G172" s="207"/>
      <c r="H172" s="210">
        <v>2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138</v>
      </c>
      <c r="AU172" s="216" t="s">
        <v>125</v>
      </c>
      <c r="AV172" s="14" t="s">
        <v>82</v>
      </c>
      <c r="AW172" s="14" t="s">
        <v>33</v>
      </c>
      <c r="AX172" s="14" t="s">
        <v>80</v>
      </c>
      <c r="AY172" s="216" t="s">
        <v>124</v>
      </c>
    </row>
    <row r="173" spans="1:65" s="12" customFormat="1" ht="22.9" customHeight="1">
      <c r="B173" s="160"/>
      <c r="C173" s="161"/>
      <c r="D173" s="162" t="s">
        <v>71</v>
      </c>
      <c r="E173" s="174" t="s">
        <v>223</v>
      </c>
      <c r="F173" s="174" t="s">
        <v>224</v>
      </c>
      <c r="G173" s="161"/>
      <c r="H173" s="161"/>
      <c r="I173" s="164"/>
      <c r="J173" s="175">
        <f>BK173</f>
        <v>0</v>
      </c>
      <c r="K173" s="161"/>
      <c r="L173" s="166"/>
      <c r="M173" s="167"/>
      <c r="N173" s="168"/>
      <c r="O173" s="168"/>
      <c r="P173" s="169">
        <f>SUM(P174:P187)</f>
        <v>0</v>
      </c>
      <c r="Q173" s="168"/>
      <c r="R173" s="169">
        <f>SUM(R174:R187)</f>
        <v>0</v>
      </c>
      <c r="S173" s="168"/>
      <c r="T173" s="170">
        <f>SUM(T174:T187)</f>
        <v>0</v>
      </c>
      <c r="AR173" s="171" t="s">
        <v>80</v>
      </c>
      <c r="AT173" s="172" t="s">
        <v>71</v>
      </c>
      <c r="AU173" s="172" t="s">
        <v>80</v>
      </c>
      <c r="AY173" s="171" t="s">
        <v>124</v>
      </c>
      <c r="BK173" s="173">
        <f>SUM(BK174:BK187)</f>
        <v>0</v>
      </c>
    </row>
    <row r="174" spans="1:65" s="2" customFormat="1" ht="24.2" customHeight="1">
      <c r="A174" s="37"/>
      <c r="B174" s="38"/>
      <c r="C174" s="176" t="s">
        <v>225</v>
      </c>
      <c r="D174" s="176" t="s">
        <v>127</v>
      </c>
      <c r="E174" s="177" t="s">
        <v>226</v>
      </c>
      <c r="F174" s="178" t="s">
        <v>227</v>
      </c>
      <c r="G174" s="179" t="s">
        <v>228</v>
      </c>
      <c r="H174" s="180">
        <v>3.3170000000000002</v>
      </c>
      <c r="I174" s="181"/>
      <c r="J174" s="182">
        <f>ROUND(I174*H174,2)</f>
        <v>0</v>
      </c>
      <c r="K174" s="178" t="s">
        <v>131</v>
      </c>
      <c r="L174" s="42"/>
      <c r="M174" s="183" t="s">
        <v>19</v>
      </c>
      <c r="N174" s="184" t="s">
        <v>43</v>
      </c>
      <c r="O174" s="67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7" t="s">
        <v>132</v>
      </c>
      <c r="AT174" s="187" t="s">
        <v>127</v>
      </c>
      <c r="AU174" s="187" t="s">
        <v>82</v>
      </c>
      <c r="AY174" s="20" t="s">
        <v>124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80</v>
      </c>
      <c r="BK174" s="188">
        <f>ROUND(I174*H174,2)</f>
        <v>0</v>
      </c>
      <c r="BL174" s="20" t="s">
        <v>132</v>
      </c>
      <c r="BM174" s="187" t="s">
        <v>229</v>
      </c>
    </row>
    <row r="175" spans="1:65" s="2" customFormat="1" ht="19.5">
      <c r="A175" s="37"/>
      <c r="B175" s="38"/>
      <c r="C175" s="39"/>
      <c r="D175" s="189" t="s">
        <v>134</v>
      </c>
      <c r="E175" s="39"/>
      <c r="F175" s="190" t="s">
        <v>230</v>
      </c>
      <c r="G175" s="39"/>
      <c r="H175" s="39"/>
      <c r="I175" s="191"/>
      <c r="J175" s="39"/>
      <c r="K175" s="39"/>
      <c r="L175" s="42"/>
      <c r="M175" s="192"/>
      <c r="N175" s="193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134</v>
      </c>
      <c r="AU175" s="20" t="s">
        <v>82</v>
      </c>
    </row>
    <row r="176" spans="1:65" s="2" customFormat="1" ht="11.25">
      <c r="A176" s="37"/>
      <c r="B176" s="38"/>
      <c r="C176" s="39"/>
      <c r="D176" s="194" t="s">
        <v>136</v>
      </c>
      <c r="E176" s="39"/>
      <c r="F176" s="195" t="s">
        <v>231</v>
      </c>
      <c r="G176" s="39"/>
      <c r="H176" s="39"/>
      <c r="I176" s="191"/>
      <c r="J176" s="39"/>
      <c r="K176" s="39"/>
      <c r="L176" s="42"/>
      <c r="M176" s="192"/>
      <c r="N176" s="193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136</v>
      </c>
      <c r="AU176" s="20" t="s">
        <v>82</v>
      </c>
    </row>
    <row r="177" spans="1:65" s="2" customFormat="1" ht="24.2" customHeight="1">
      <c r="A177" s="37"/>
      <c r="B177" s="38"/>
      <c r="C177" s="176" t="s">
        <v>8</v>
      </c>
      <c r="D177" s="176" t="s">
        <v>127</v>
      </c>
      <c r="E177" s="177" t="s">
        <v>232</v>
      </c>
      <c r="F177" s="178" t="s">
        <v>233</v>
      </c>
      <c r="G177" s="179" t="s">
        <v>228</v>
      </c>
      <c r="H177" s="180">
        <v>3.3170000000000002</v>
      </c>
      <c r="I177" s="181"/>
      <c r="J177" s="182">
        <f>ROUND(I177*H177,2)</f>
        <v>0</v>
      </c>
      <c r="K177" s="178" t="s">
        <v>131</v>
      </c>
      <c r="L177" s="42"/>
      <c r="M177" s="183" t="s">
        <v>19</v>
      </c>
      <c r="N177" s="184" t="s">
        <v>43</v>
      </c>
      <c r="O177" s="67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7" t="s">
        <v>132</v>
      </c>
      <c r="AT177" s="187" t="s">
        <v>127</v>
      </c>
      <c r="AU177" s="187" t="s">
        <v>82</v>
      </c>
      <c r="AY177" s="20" t="s">
        <v>124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80</v>
      </c>
      <c r="BK177" s="188">
        <f>ROUND(I177*H177,2)</f>
        <v>0</v>
      </c>
      <c r="BL177" s="20" t="s">
        <v>132</v>
      </c>
      <c r="BM177" s="187" t="s">
        <v>234</v>
      </c>
    </row>
    <row r="178" spans="1:65" s="2" customFormat="1" ht="19.5">
      <c r="A178" s="37"/>
      <c r="B178" s="38"/>
      <c r="C178" s="39"/>
      <c r="D178" s="189" t="s">
        <v>134</v>
      </c>
      <c r="E178" s="39"/>
      <c r="F178" s="190" t="s">
        <v>235</v>
      </c>
      <c r="G178" s="39"/>
      <c r="H178" s="39"/>
      <c r="I178" s="191"/>
      <c r="J178" s="39"/>
      <c r="K178" s="39"/>
      <c r="L178" s="42"/>
      <c r="M178" s="192"/>
      <c r="N178" s="193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134</v>
      </c>
      <c r="AU178" s="20" t="s">
        <v>82</v>
      </c>
    </row>
    <row r="179" spans="1:65" s="2" customFormat="1" ht="11.25">
      <c r="A179" s="37"/>
      <c r="B179" s="38"/>
      <c r="C179" s="39"/>
      <c r="D179" s="194" t="s">
        <v>136</v>
      </c>
      <c r="E179" s="39"/>
      <c r="F179" s="195" t="s">
        <v>236</v>
      </c>
      <c r="G179" s="39"/>
      <c r="H179" s="39"/>
      <c r="I179" s="191"/>
      <c r="J179" s="39"/>
      <c r="K179" s="39"/>
      <c r="L179" s="42"/>
      <c r="M179" s="192"/>
      <c r="N179" s="193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136</v>
      </c>
      <c r="AU179" s="20" t="s">
        <v>82</v>
      </c>
    </row>
    <row r="180" spans="1:65" s="2" customFormat="1" ht="24.2" customHeight="1">
      <c r="A180" s="37"/>
      <c r="B180" s="38"/>
      <c r="C180" s="176" t="s">
        <v>237</v>
      </c>
      <c r="D180" s="176" t="s">
        <v>127</v>
      </c>
      <c r="E180" s="177" t="s">
        <v>238</v>
      </c>
      <c r="F180" s="178" t="s">
        <v>239</v>
      </c>
      <c r="G180" s="179" t="s">
        <v>228</v>
      </c>
      <c r="H180" s="180">
        <v>63.023000000000003</v>
      </c>
      <c r="I180" s="181"/>
      <c r="J180" s="182">
        <f>ROUND(I180*H180,2)</f>
        <v>0</v>
      </c>
      <c r="K180" s="178" t="s">
        <v>131</v>
      </c>
      <c r="L180" s="42"/>
      <c r="M180" s="183" t="s">
        <v>19</v>
      </c>
      <c r="N180" s="184" t="s">
        <v>43</v>
      </c>
      <c r="O180" s="67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132</v>
      </c>
      <c r="AT180" s="187" t="s">
        <v>127</v>
      </c>
      <c r="AU180" s="187" t="s">
        <v>82</v>
      </c>
      <c r="AY180" s="20" t="s">
        <v>124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80</v>
      </c>
      <c r="BK180" s="188">
        <f>ROUND(I180*H180,2)</f>
        <v>0</v>
      </c>
      <c r="BL180" s="20" t="s">
        <v>132</v>
      </c>
      <c r="BM180" s="187" t="s">
        <v>240</v>
      </c>
    </row>
    <row r="181" spans="1:65" s="2" customFormat="1" ht="29.25">
      <c r="A181" s="37"/>
      <c r="B181" s="38"/>
      <c r="C181" s="39"/>
      <c r="D181" s="189" t="s">
        <v>134</v>
      </c>
      <c r="E181" s="39"/>
      <c r="F181" s="190" t="s">
        <v>241</v>
      </c>
      <c r="G181" s="39"/>
      <c r="H181" s="39"/>
      <c r="I181" s="191"/>
      <c r="J181" s="39"/>
      <c r="K181" s="39"/>
      <c r="L181" s="42"/>
      <c r="M181" s="192"/>
      <c r="N181" s="193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134</v>
      </c>
      <c r="AU181" s="20" t="s">
        <v>82</v>
      </c>
    </row>
    <row r="182" spans="1:65" s="2" customFormat="1" ht="11.25">
      <c r="A182" s="37"/>
      <c r="B182" s="38"/>
      <c r="C182" s="39"/>
      <c r="D182" s="194" t="s">
        <v>136</v>
      </c>
      <c r="E182" s="39"/>
      <c r="F182" s="195" t="s">
        <v>242</v>
      </c>
      <c r="G182" s="39"/>
      <c r="H182" s="39"/>
      <c r="I182" s="191"/>
      <c r="J182" s="39"/>
      <c r="K182" s="39"/>
      <c r="L182" s="42"/>
      <c r="M182" s="192"/>
      <c r="N182" s="193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136</v>
      </c>
      <c r="AU182" s="20" t="s">
        <v>82</v>
      </c>
    </row>
    <row r="183" spans="1:65" s="13" customFormat="1" ht="22.5">
      <c r="B183" s="196"/>
      <c r="C183" s="197"/>
      <c r="D183" s="189" t="s">
        <v>138</v>
      </c>
      <c r="E183" s="198" t="s">
        <v>19</v>
      </c>
      <c r="F183" s="199" t="s">
        <v>243</v>
      </c>
      <c r="G183" s="197"/>
      <c r="H183" s="198" t="s">
        <v>19</v>
      </c>
      <c r="I183" s="200"/>
      <c r="J183" s="197"/>
      <c r="K183" s="197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138</v>
      </c>
      <c r="AU183" s="205" t="s">
        <v>82</v>
      </c>
      <c r="AV183" s="13" t="s">
        <v>80</v>
      </c>
      <c r="AW183" s="13" t="s">
        <v>33</v>
      </c>
      <c r="AX183" s="13" t="s">
        <v>72</v>
      </c>
      <c r="AY183" s="205" t="s">
        <v>124</v>
      </c>
    </row>
    <row r="184" spans="1:65" s="14" customFormat="1" ht="11.25">
      <c r="B184" s="206"/>
      <c r="C184" s="207"/>
      <c r="D184" s="189" t="s">
        <v>138</v>
      </c>
      <c r="E184" s="208" t="s">
        <v>19</v>
      </c>
      <c r="F184" s="209" t="s">
        <v>244</v>
      </c>
      <c r="G184" s="207"/>
      <c r="H184" s="210">
        <v>63.023000000000003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138</v>
      </c>
      <c r="AU184" s="216" t="s">
        <v>82</v>
      </c>
      <c r="AV184" s="14" t="s">
        <v>82</v>
      </c>
      <c r="AW184" s="14" t="s">
        <v>33</v>
      </c>
      <c r="AX184" s="14" t="s">
        <v>80</v>
      </c>
      <c r="AY184" s="216" t="s">
        <v>124</v>
      </c>
    </row>
    <row r="185" spans="1:65" s="2" customFormat="1" ht="44.25" customHeight="1">
      <c r="A185" s="37"/>
      <c r="B185" s="38"/>
      <c r="C185" s="176" t="s">
        <v>245</v>
      </c>
      <c r="D185" s="176" t="s">
        <v>127</v>
      </c>
      <c r="E185" s="177" t="s">
        <v>246</v>
      </c>
      <c r="F185" s="178" t="s">
        <v>247</v>
      </c>
      <c r="G185" s="179" t="s">
        <v>228</v>
      </c>
      <c r="H185" s="180">
        <v>3.3170000000000002</v>
      </c>
      <c r="I185" s="181"/>
      <c r="J185" s="182">
        <f>ROUND(I185*H185,2)</f>
        <v>0</v>
      </c>
      <c r="K185" s="178" t="s">
        <v>131</v>
      </c>
      <c r="L185" s="42"/>
      <c r="M185" s="183" t="s">
        <v>19</v>
      </c>
      <c r="N185" s="184" t="s">
        <v>43</v>
      </c>
      <c r="O185" s="67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132</v>
      </c>
      <c r="AT185" s="187" t="s">
        <v>127</v>
      </c>
      <c r="AU185" s="187" t="s">
        <v>82</v>
      </c>
      <c r="AY185" s="20" t="s">
        <v>124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80</v>
      </c>
      <c r="BK185" s="188">
        <f>ROUND(I185*H185,2)</f>
        <v>0</v>
      </c>
      <c r="BL185" s="20" t="s">
        <v>132</v>
      </c>
      <c r="BM185" s="187" t="s">
        <v>248</v>
      </c>
    </row>
    <row r="186" spans="1:65" s="2" customFormat="1" ht="29.25">
      <c r="A186" s="37"/>
      <c r="B186" s="38"/>
      <c r="C186" s="39"/>
      <c r="D186" s="189" t="s">
        <v>134</v>
      </c>
      <c r="E186" s="39"/>
      <c r="F186" s="190" t="s">
        <v>249</v>
      </c>
      <c r="G186" s="39"/>
      <c r="H186" s="39"/>
      <c r="I186" s="191"/>
      <c r="J186" s="39"/>
      <c r="K186" s="39"/>
      <c r="L186" s="42"/>
      <c r="M186" s="192"/>
      <c r="N186" s="193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134</v>
      </c>
      <c r="AU186" s="20" t="s">
        <v>82</v>
      </c>
    </row>
    <row r="187" spans="1:65" s="2" customFormat="1" ht="11.25">
      <c r="A187" s="37"/>
      <c r="B187" s="38"/>
      <c r="C187" s="39"/>
      <c r="D187" s="194" t="s">
        <v>136</v>
      </c>
      <c r="E187" s="39"/>
      <c r="F187" s="195" t="s">
        <v>250</v>
      </c>
      <c r="G187" s="39"/>
      <c r="H187" s="39"/>
      <c r="I187" s="191"/>
      <c r="J187" s="39"/>
      <c r="K187" s="39"/>
      <c r="L187" s="42"/>
      <c r="M187" s="192"/>
      <c r="N187" s="193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136</v>
      </c>
      <c r="AU187" s="20" t="s">
        <v>82</v>
      </c>
    </row>
    <row r="188" spans="1:65" s="12" customFormat="1" ht="22.9" customHeight="1">
      <c r="B188" s="160"/>
      <c r="C188" s="161"/>
      <c r="D188" s="162" t="s">
        <v>71</v>
      </c>
      <c r="E188" s="174" t="s">
        <v>251</v>
      </c>
      <c r="F188" s="174" t="s">
        <v>252</v>
      </c>
      <c r="G188" s="161"/>
      <c r="H188" s="161"/>
      <c r="I188" s="164"/>
      <c r="J188" s="175">
        <f>BK188</f>
        <v>0</v>
      </c>
      <c r="K188" s="161"/>
      <c r="L188" s="166"/>
      <c r="M188" s="167"/>
      <c r="N188" s="168"/>
      <c r="O188" s="168"/>
      <c r="P188" s="169">
        <f>SUM(P189:P191)</f>
        <v>0</v>
      </c>
      <c r="Q188" s="168"/>
      <c r="R188" s="169">
        <f>SUM(R189:R191)</f>
        <v>0</v>
      </c>
      <c r="S188" s="168"/>
      <c r="T188" s="170">
        <f>SUM(T189:T191)</f>
        <v>0</v>
      </c>
      <c r="AR188" s="171" t="s">
        <v>80</v>
      </c>
      <c r="AT188" s="172" t="s">
        <v>71</v>
      </c>
      <c r="AU188" s="172" t="s">
        <v>80</v>
      </c>
      <c r="AY188" s="171" t="s">
        <v>124</v>
      </c>
      <c r="BK188" s="173">
        <f>SUM(BK189:BK191)</f>
        <v>0</v>
      </c>
    </row>
    <row r="189" spans="1:65" s="2" customFormat="1" ht="21.75" customHeight="1">
      <c r="A189" s="37"/>
      <c r="B189" s="38"/>
      <c r="C189" s="176" t="s">
        <v>253</v>
      </c>
      <c r="D189" s="176" t="s">
        <v>127</v>
      </c>
      <c r="E189" s="177" t="s">
        <v>254</v>
      </c>
      <c r="F189" s="178" t="s">
        <v>255</v>
      </c>
      <c r="G189" s="179" t="s">
        <v>228</v>
      </c>
      <c r="H189" s="180">
        <v>1.875</v>
      </c>
      <c r="I189" s="181"/>
      <c r="J189" s="182">
        <f>ROUND(I189*H189,2)</f>
        <v>0</v>
      </c>
      <c r="K189" s="178" t="s">
        <v>131</v>
      </c>
      <c r="L189" s="42"/>
      <c r="M189" s="183" t="s">
        <v>19</v>
      </c>
      <c r="N189" s="184" t="s">
        <v>43</v>
      </c>
      <c r="O189" s="67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7" t="s">
        <v>132</v>
      </c>
      <c r="AT189" s="187" t="s">
        <v>127</v>
      </c>
      <c r="AU189" s="187" t="s">
        <v>82</v>
      </c>
      <c r="AY189" s="20" t="s">
        <v>124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0" t="s">
        <v>80</v>
      </c>
      <c r="BK189" s="188">
        <f>ROUND(I189*H189,2)</f>
        <v>0</v>
      </c>
      <c r="BL189" s="20" t="s">
        <v>132</v>
      </c>
      <c r="BM189" s="187" t="s">
        <v>256</v>
      </c>
    </row>
    <row r="190" spans="1:65" s="2" customFormat="1" ht="29.25">
      <c r="A190" s="37"/>
      <c r="B190" s="38"/>
      <c r="C190" s="39"/>
      <c r="D190" s="189" t="s">
        <v>134</v>
      </c>
      <c r="E190" s="39"/>
      <c r="F190" s="190" t="s">
        <v>257</v>
      </c>
      <c r="G190" s="39"/>
      <c r="H190" s="39"/>
      <c r="I190" s="191"/>
      <c r="J190" s="39"/>
      <c r="K190" s="39"/>
      <c r="L190" s="42"/>
      <c r="M190" s="192"/>
      <c r="N190" s="193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134</v>
      </c>
      <c r="AU190" s="20" t="s">
        <v>82</v>
      </c>
    </row>
    <row r="191" spans="1:65" s="2" customFormat="1" ht="11.25">
      <c r="A191" s="37"/>
      <c r="B191" s="38"/>
      <c r="C191" s="39"/>
      <c r="D191" s="194" t="s">
        <v>136</v>
      </c>
      <c r="E191" s="39"/>
      <c r="F191" s="195" t="s">
        <v>258</v>
      </c>
      <c r="G191" s="39"/>
      <c r="H191" s="39"/>
      <c r="I191" s="191"/>
      <c r="J191" s="39"/>
      <c r="K191" s="39"/>
      <c r="L191" s="42"/>
      <c r="M191" s="192"/>
      <c r="N191" s="193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136</v>
      </c>
      <c r="AU191" s="20" t="s">
        <v>82</v>
      </c>
    </row>
    <row r="192" spans="1:65" s="12" customFormat="1" ht="25.9" customHeight="1">
      <c r="B192" s="160"/>
      <c r="C192" s="161"/>
      <c r="D192" s="162" t="s">
        <v>71</v>
      </c>
      <c r="E192" s="163" t="s">
        <v>259</v>
      </c>
      <c r="F192" s="163" t="s">
        <v>260</v>
      </c>
      <c r="G192" s="161"/>
      <c r="H192" s="161"/>
      <c r="I192" s="164"/>
      <c r="J192" s="165">
        <f>BK192</f>
        <v>0</v>
      </c>
      <c r="K192" s="161"/>
      <c r="L192" s="166"/>
      <c r="M192" s="167"/>
      <c r="N192" s="168"/>
      <c r="O192" s="168"/>
      <c r="P192" s="169">
        <f>P193+P201+P209+P227+P275+P289</f>
        <v>0</v>
      </c>
      <c r="Q192" s="168"/>
      <c r="R192" s="169">
        <f>R193+R201+R209+R227+R275+R289</f>
        <v>0.26377982999999999</v>
      </c>
      <c r="S192" s="168"/>
      <c r="T192" s="170">
        <f>T193+T201+T209+T227+T275+T289</f>
        <v>1.4580579</v>
      </c>
      <c r="AR192" s="171" t="s">
        <v>82</v>
      </c>
      <c r="AT192" s="172" t="s">
        <v>71</v>
      </c>
      <c r="AU192" s="172" t="s">
        <v>72</v>
      </c>
      <c r="AY192" s="171" t="s">
        <v>124</v>
      </c>
      <c r="BK192" s="173">
        <f>BK193+BK201+BK209+BK227+BK275+BK289</f>
        <v>0</v>
      </c>
    </row>
    <row r="193" spans="1:65" s="12" customFormat="1" ht="22.9" customHeight="1">
      <c r="B193" s="160"/>
      <c r="C193" s="161"/>
      <c r="D193" s="162" t="s">
        <v>71</v>
      </c>
      <c r="E193" s="174" t="s">
        <v>261</v>
      </c>
      <c r="F193" s="174" t="s">
        <v>262</v>
      </c>
      <c r="G193" s="161"/>
      <c r="H193" s="161"/>
      <c r="I193" s="164"/>
      <c r="J193" s="175">
        <f>BK193</f>
        <v>0</v>
      </c>
      <c r="K193" s="161"/>
      <c r="L193" s="166"/>
      <c r="M193" s="167"/>
      <c r="N193" s="168"/>
      <c r="O193" s="168"/>
      <c r="P193" s="169">
        <f>SUM(P194:P200)</f>
        <v>0</v>
      </c>
      <c r="Q193" s="168"/>
      <c r="R193" s="169">
        <f>SUM(R194:R200)</f>
        <v>3.1E-2</v>
      </c>
      <c r="S193" s="168"/>
      <c r="T193" s="170">
        <f>SUM(T194:T200)</f>
        <v>0</v>
      </c>
      <c r="AR193" s="171" t="s">
        <v>82</v>
      </c>
      <c r="AT193" s="172" t="s">
        <v>71</v>
      </c>
      <c r="AU193" s="172" t="s">
        <v>80</v>
      </c>
      <c r="AY193" s="171" t="s">
        <v>124</v>
      </c>
      <c r="BK193" s="173">
        <f>SUM(BK194:BK200)</f>
        <v>0</v>
      </c>
    </row>
    <row r="194" spans="1:65" s="2" customFormat="1" ht="33" customHeight="1">
      <c r="A194" s="37"/>
      <c r="B194" s="38"/>
      <c r="C194" s="176" t="s">
        <v>263</v>
      </c>
      <c r="D194" s="176" t="s">
        <v>127</v>
      </c>
      <c r="E194" s="177" t="s">
        <v>264</v>
      </c>
      <c r="F194" s="178" t="s">
        <v>265</v>
      </c>
      <c r="G194" s="179" t="s">
        <v>218</v>
      </c>
      <c r="H194" s="180">
        <v>10</v>
      </c>
      <c r="I194" s="181"/>
      <c r="J194" s="182">
        <f>ROUND(I194*H194,2)</f>
        <v>0</v>
      </c>
      <c r="K194" s="178" t="s">
        <v>131</v>
      </c>
      <c r="L194" s="42"/>
      <c r="M194" s="183" t="s">
        <v>19</v>
      </c>
      <c r="N194" s="184" t="s">
        <v>43</v>
      </c>
      <c r="O194" s="67"/>
      <c r="P194" s="185">
        <f>O194*H194</f>
        <v>0</v>
      </c>
      <c r="Q194" s="185">
        <v>3.0999999999999999E-3</v>
      </c>
      <c r="R194" s="185">
        <f>Q194*H194</f>
        <v>3.1E-2</v>
      </c>
      <c r="S194" s="185">
        <v>0</v>
      </c>
      <c r="T194" s="18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7" t="s">
        <v>263</v>
      </c>
      <c r="AT194" s="187" t="s">
        <v>127</v>
      </c>
      <c r="AU194" s="187" t="s">
        <v>82</v>
      </c>
      <c r="AY194" s="20" t="s">
        <v>124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80</v>
      </c>
      <c r="BK194" s="188">
        <f>ROUND(I194*H194,2)</f>
        <v>0</v>
      </c>
      <c r="BL194" s="20" t="s">
        <v>263</v>
      </c>
      <c r="BM194" s="187" t="s">
        <v>266</v>
      </c>
    </row>
    <row r="195" spans="1:65" s="2" customFormat="1" ht="19.5">
      <c r="A195" s="37"/>
      <c r="B195" s="38"/>
      <c r="C195" s="39"/>
      <c r="D195" s="189" t="s">
        <v>134</v>
      </c>
      <c r="E195" s="39"/>
      <c r="F195" s="190" t="s">
        <v>267</v>
      </c>
      <c r="G195" s="39"/>
      <c r="H195" s="39"/>
      <c r="I195" s="191"/>
      <c r="J195" s="39"/>
      <c r="K195" s="39"/>
      <c r="L195" s="42"/>
      <c r="M195" s="192"/>
      <c r="N195" s="193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134</v>
      </c>
      <c r="AU195" s="20" t="s">
        <v>82</v>
      </c>
    </row>
    <row r="196" spans="1:65" s="2" customFormat="1" ht="11.25">
      <c r="A196" s="37"/>
      <c r="B196" s="38"/>
      <c r="C196" s="39"/>
      <c r="D196" s="194" t="s">
        <v>136</v>
      </c>
      <c r="E196" s="39"/>
      <c r="F196" s="195" t="s">
        <v>268</v>
      </c>
      <c r="G196" s="39"/>
      <c r="H196" s="39"/>
      <c r="I196" s="191"/>
      <c r="J196" s="39"/>
      <c r="K196" s="39"/>
      <c r="L196" s="42"/>
      <c r="M196" s="192"/>
      <c r="N196" s="193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136</v>
      </c>
      <c r="AU196" s="20" t="s">
        <v>82</v>
      </c>
    </row>
    <row r="197" spans="1:65" s="14" customFormat="1" ht="11.25">
      <c r="B197" s="206"/>
      <c r="C197" s="207"/>
      <c r="D197" s="189" t="s">
        <v>138</v>
      </c>
      <c r="E197" s="208" t="s">
        <v>19</v>
      </c>
      <c r="F197" s="209" t="s">
        <v>269</v>
      </c>
      <c r="G197" s="207"/>
      <c r="H197" s="210">
        <v>10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138</v>
      </c>
      <c r="AU197" s="216" t="s">
        <v>82</v>
      </c>
      <c r="AV197" s="14" t="s">
        <v>82</v>
      </c>
      <c r="AW197" s="14" t="s">
        <v>33</v>
      </c>
      <c r="AX197" s="14" t="s">
        <v>80</v>
      </c>
      <c r="AY197" s="216" t="s">
        <v>124</v>
      </c>
    </row>
    <row r="198" spans="1:65" s="2" customFormat="1" ht="24.2" customHeight="1">
      <c r="A198" s="37"/>
      <c r="B198" s="38"/>
      <c r="C198" s="176" t="s">
        <v>270</v>
      </c>
      <c r="D198" s="176" t="s">
        <v>127</v>
      </c>
      <c r="E198" s="177" t="s">
        <v>271</v>
      </c>
      <c r="F198" s="178" t="s">
        <v>272</v>
      </c>
      <c r="G198" s="179" t="s">
        <v>273</v>
      </c>
      <c r="H198" s="239"/>
      <c r="I198" s="181"/>
      <c r="J198" s="182">
        <f>ROUND(I198*H198,2)</f>
        <v>0</v>
      </c>
      <c r="K198" s="178" t="s">
        <v>131</v>
      </c>
      <c r="L198" s="42"/>
      <c r="M198" s="183" t="s">
        <v>19</v>
      </c>
      <c r="N198" s="184" t="s">
        <v>43</v>
      </c>
      <c r="O198" s="67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263</v>
      </c>
      <c r="AT198" s="187" t="s">
        <v>127</v>
      </c>
      <c r="AU198" s="187" t="s">
        <v>82</v>
      </c>
      <c r="AY198" s="20" t="s">
        <v>124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80</v>
      </c>
      <c r="BK198" s="188">
        <f>ROUND(I198*H198,2)</f>
        <v>0</v>
      </c>
      <c r="BL198" s="20" t="s">
        <v>263</v>
      </c>
      <c r="BM198" s="187" t="s">
        <v>274</v>
      </c>
    </row>
    <row r="199" spans="1:65" s="2" customFormat="1" ht="29.25">
      <c r="A199" s="37"/>
      <c r="B199" s="38"/>
      <c r="C199" s="39"/>
      <c r="D199" s="189" t="s">
        <v>134</v>
      </c>
      <c r="E199" s="39"/>
      <c r="F199" s="190" t="s">
        <v>275</v>
      </c>
      <c r="G199" s="39"/>
      <c r="H199" s="39"/>
      <c r="I199" s="191"/>
      <c r="J199" s="39"/>
      <c r="K199" s="39"/>
      <c r="L199" s="42"/>
      <c r="M199" s="192"/>
      <c r="N199" s="193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134</v>
      </c>
      <c r="AU199" s="20" t="s">
        <v>82</v>
      </c>
    </row>
    <row r="200" spans="1:65" s="2" customFormat="1" ht="11.25">
      <c r="A200" s="37"/>
      <c r="B200" s="38"/>
      <c r="C200" s="39"/>
      <c r="D200" s="194" t="s">
        <v>136</v>
      </c>
      <c r="E200" s="39"/>
      <c r="F200" s="195" t="s">
        <v>276</v>
      </c>
      <c r="G200" s="39"/>
      <c r="H200" s="39"/>
      <c r="I200" s="191"/>
      <c r="J200" s="39"/>
      <c r="K200" s="39"/>
      <c r="L200" s="42"/>
      <c r="M200" s="192"/>
      <c r="N200" s="193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136</v>
      </c>
      <c r="AU200" s="20" t="s">
        <v>82</v>
      </c>
    </row>
    <row r="201" spans="1:65" s="12" customFormat="1" ht="22.9" customHeight="1">
      <c r="B201" s="160"/>
      <c r="C201" s="161"/>
      <c r="D201" s="162" t="s">
        <v>71</v>
      </c>
      <c r="E201" s="174" t="s">
        <v>277</v>
      </c>
      <c r="F201" s="174" t="s">
        <v>278</v>
      </c>
      <c r="G201" s="161"/>
      <c r="H201" s="161"/>
      <c r="I201" s="164"/>
      <c r="J201" s="175">
        <f>BK201</f>
        <v>0</v>
      </c>
      <c r="K201" s="161"/>
      <c r="L201" s="166"/>
      <c r="M201" s="167"/>
      <c r="N201" s="168"/>
      <c r="O201" s="168"/>
      <c r="P201" s="169">
        <f>SUM(P202:P208)</f>
        <v>0</v>
      </c>
      <c r="Q201" s="168"/>
      <c r="R201" s="169">
        <f>SUM(R202:R208)</f>
        <v>4.0000000000000001E-3</v>
      </c>
      <c r="S201" s="168"/>
      <c r="T201" s="170">
        <f>SUM(T202:T208)</f>
        <v>0</v>
      </c>
      <c r="AR201" s="171" t="s">
        <v>82</v>
      </c>
      <c r="AT201" s="172" t="s">
        <v>71</v>
      </c>
      <c r="AU201" s="172" t="s">
        <v>80</v>
      </c>
      <c r="AY201" s="171" t="s">
        <v>124</v>
      </c>
      <c r="BK201" s="173">
        <f>SUM(BK202:BK208)</f>
        <v>0</v>
      </c>
    </row>
    <row r="202" spans="1:65" s="2" customFormat="1" ht="37.9" customHeight="1">
      <c r="A202" s="37"/>
      <c r="B202" s="38"/>
      <c r="C202" s="176" t="s">
        <v>279</v>
      </c>
      <c r="D202" s="176" t="s">
        <v>127</v>
      </c>
      <c r="E202" s="177" t="s">
        <v>280</v>
      </c>
      <c r="F202" s="178" t="s">
        <v>281</v>
      </c>
      <c r="G202" s="179" t="s">
        <v>218</v>
      </c>
      <c r="H202" s="180">
        <v>2</v>
      </c>
      <c r="I202" s="181"/>
      <c r="J202" s="182">
        <f>ROUND(I202*H202,2)</f>
        <v>0</v>
      </c>
      <c r="K202" s="178" t="s">
        <v>131</v>
      </c>
      <c r="L202" s="42"/>
      <c r="M202" s="183" t="s">
        <v>19</v>
      </c>
      <c r="N202" s="184" t="s">
        <v>43</v>
      </c>
      <c r="O202" s="67"/>
      <c r="P202" s="185">
        <f>O202*H202</f>
        <v>0</v>
      </c>
      <c r="Q202" s="185">
        <v>2E-3</v>
      </c>
      <c r="R202" s="185">
        <f>Q202*H202</f>
        <v>4.0000000000000001E-3</v>
      </c>
      <c r="S202" s="185">
        <v>0</v>
      </c>
      <c r="T202" s="18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7" t="s">
        <v>263</v>
      </c>
      <c r="AT202" s="187" t="s">
        <v>127</v>
      </c>
      <c r="AU202" s="187" t="s">
        <v>82</v>
      </c>
      <c r="AY202" s="20" t="s">
        <v>124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0" t="s">
        <v>80</v>
      </c>
      <c r="BK202" s="188">
        <f>ROUND(I202*H202,2)</f>
        <v>0</v>
      </c>
      <c r="BL202" s="20" t="s">
        <v>263</v>
      </c>
      <c r="BM202" s="187" t="s">
        <v>282</v>
      </c>
    </row>
    <row r="203" spans="1:65" s="2" customFormat="1" ht="29.25">
      <c r="A203" s="37"/>
      <c r="B203" s="38"/>
      <c r="C203" s="39"/>
      <c r="D203" s="189" t="s">
        <v>134</v>
      </c>
      <c r="E203" s="39"/>
      <c r="F203" s="190" t="s">
        <v>283</v>
      </c>
      <c r="G203" s="39"/>
      <c r="H203" s="39"/>
      <c r="I203" s="191"/>
      <c r="J203" s="39"/>
      <c r="K203" s="39"/>
      <c r="L203" s="42"/>
      <c r="M203" s="192"/>
      <c r="N203" s="193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134</v>
      </c>
      <c r="AU203" s="20" t="s">
        <v>82</v>
      </c>
    </row>
    <row r="204" spans="1:65" s="2" customFormat="1" ht="11.25">
      <c r="A204" s="37"/>
      <c r="B204" s="38"/>
      <c r="C204" s="39"/>
      <c r="D204" s="194" t="s">
        <v>136</v>
      </c>
      <c r="E204" s="39"/>
      <c r="F204" s="195" t="s">
        <v>284</v>
      </c>
      <c r="G204" s="39"/>
      <c r="H204" s="39"/>
      <c r="I204" s="191"/>
      <c r="J204" s="39"/>
      <c r="K204" s="39"/>
      <c r="L204" s="42"/>
      <c r="M204" s="192"/>
      <c r="N204" s="193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136</v>
      </c>
      <c r="AU204" s="20" t="s">
        <v>82</v>
      </c>
    </row>
    <row r="205" spans="1:65" s="14" customFormat="1" ht="11.25">
      <c r="B205" s="206"/>
      <c r="C205" s="207"/>
      <c r="D205" s="189" t="s">
        <v>138</v>
      </c>
      <c r="E205" s="208" t="s">
        <v>19</v>
      </c>
      <c r="F205" s="209" t="s">
        <v>285</v>
      </c>
      <c r="G205" s="207"/>
      <c r="H205" s="210">
        <v>2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138</v>
      </c>
      <c r="AU205" s="216" t="s">
        <v>82</v>
      </c>
      <c r="AV205" s="14" t="s">
        <v>82</v>
      </c>
      <c r="AW205" s="14" t="s">
        <v>33</v>
      </c>
      <c r="AX205" s="14" t="s">
        <v>80</v>
      </c>
      <c r="AY205" s="216" t="s">
        <v>124</v>
      </c>
    </row>
    <row r="206" spans="1:65" s="2" customFormat="1" ht="24.2" customHeight="1">
      <c r="A206" s="37"/>
      <c r="B206" s="38"/>
      <c r="C206" s="176" t="s">
        <v>286</v>
      </c>
      <c r="D206" s="176" t="s">
        <v>127</v>
      </c>
      <c r="E206" s="177" t="s">
        <v>287</v>
      </c>
      <c r="F206" s="178" t="s">
        <v>288</v>
      </c>
      <c r="G206" s="179" t="s">
        <v>273</v>
      </c>
      <c r="H206" s="239"/>
      <c r="I206" s="181"/>
      <c r="J206" s="182">
        <f>ROUND(I206*H206,2)</f>
        <v>0</v>
      </c>
      <c r="K206" s="178" t="s">
        <v>131</v>
      </c>
      <c r="L206" s="42"/>
      <c r="M206" s="183" t="s">
        <v>19</v>
      </c>
      <c r="N206" s="184" t="s">
        <v>43</v>
      </c>
      <c r="O206" s="67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7" t="s">
        <v>263</v>
      </c>
      <c r="AT206" s="187" t="s">
        <v>127</v>
      </c>
      <c r="AU206" s="187" t="s">
        <v>82</v>
      </c>
      <c r="AY206" s="20" t="s">
        <v>124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20" t="s">
        <v>80</v>
      </c>
      <c r="BK206" s="188">
        <f>ROUND(I206*H206,2)</f>
        <v>0</v>
      </c>
      <c r="BL206" s="20" t="s">
        <v>263</v>
      </c>
      <c r="BM206" s="187" t="s">
        <v>289</v>
      </c>
    </row>
    <row r="207" spans="1:65" s="2" customFormat="1" ht="29.25">
      <c r="A207" s="37"/>
      <c r="B207" s="38"/>
      <c r="C207" s="39"/>
      <c r="D207" s="189" t="s">
        <v>134</v>
      </c>
      <c r="E207" s="39"/>
      <c r="F207" s="190" t="s">
        <v>290</v>
      </c>
      <c r="G207" s="39"/>
      <c r="H207" s="39"/>
      <c r="I207" s="191"/>
      <c r="J207" s="39"/>
      <c r="K207" s="39"/>
      <c r="L207" s="42"/>
      <c r="M207" s="192"/>
      <c r="N207" s="193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134</v>
      </c>
      <c r="AU207" s="20" t="s">
        <v>82</v>
      </c>
    </row>
    <row r="208" spans="1:65" s="2" customFormat="1" ht="11.25">
      <c r="A208" s="37"/>
      <c r="B208" s="38"/>
      <c r="C208" s="39"/>
      <c r="D208" s="194" t="s">
        <v>136</v>
      </c>
      <c r="E208" s="39"/>
      <c r="F208" s="195" t="s">
        <v>291</v>
      </c>
      <c r="G208" s="39"/>
      <c r="H208" s="39"/>
      <c r="I208" s="191"/>
      <c r="J208" s="39"/>
      <c r="K208" s="39"/>
      <c r="L208" s="42"/>
      <c r="M208" s="192"/>
      <c r="N208" s="193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136</v>
      </c>
      <c r="AU208" s="20" t="s">
        <v>82</v>
      </c>
    </row>
    <row r="209" spans="1:65" s="12" customFormat="1" ht="22.9" customHeight="1">
      <c r="B209" s="160"/>
      <c r="C209" s="161"/>
      <c r="D209" s="162" t="s">
        <v>71</v>
      </c>
      <c r="E209" s="174" t="s">
        <v>292</v>
      </c>
      <c r="F209" s="174" t="s">
        <v>293</v>
      </c>
      <c r="G209" s="161"/>
      <c r="H209" s="161"/>
      <c r="I209" s="164"/>
      <c r="J209" s="175">
        <f>BK209</f>
        <v>0</v>
      </c>
      <c r="K209" s="161"/>
      <c r="L209" s="166"/>
      <c r="M209" s="167"/>
      <c r="N209" s="168"/>
      <c r="O209" s="168"/>
      <c r="P209" s="169">
        <f>SUM(P210:P226)</f>
        <v>0</v>
      </c>
      <c r="Q209" s="168"/>
      <c r="R209" s="169">
        <f>SUM(R210:R226)</f>
        <v>5.9427299999999995E-2</v>
      </c>
      <c r="S209" s="168"/>
      <c r="T209" s="170">
        <f>SUM(T210:T226)</f>
        <v>0</v>
      </c>
      <c r="AR209" s="171" t="s">
        <v>82</v>
      </c>
      <c r="AT209" s="172" t="s">
        <v>71</v>
      </c>
      <c r="AU209" s="172" t="s">
        <v>80</v>
      </c>
      <c r="AY209" s="171" t="s">
        <v>124</v>
      </c>
      <c r="BK209" s="173">
        <f>SUM(BK210:BK226)</f>
        <v>0</v>
      </c>
    </row>
    <row r="210" spans="1:65" s="2" customFormat="1" ht="24.2" customHeight="1">
      <c r="A210" s="37"/>
      <c r="B210" s="38"/>
      <c r="C210" s="176" t="s">
        <v>294</v>
      </c>
      <c r="D210" s="176" t="s">
        <v>127</v>
      </c>
      <c r="E210" s="177" t="s">
        <v>295</v>
      </c>
      <c r="F210" s="178" t="s">
        <v>296</v>
      </c>
      <c r="G210" s="179" t="s">
        <v>130</v>
      </c>
      <c r="H210" s="180">
        <v>1.38</v>
      </c>
      <c r="I210" s="181"/>
      <c r="J210" s="182">
        <f>ROUND(I210*H210,2)</f>
        <v>0</v>
      </c>
      <c r="K210" s="178" t="s">
        <v>131</v>
      </c>
      <c r="L210" s="42"/>
      <c r="M210" s="183" t="s">
        <v>19</v>
      </c>
      <c r="N210" s="184" t="s">
        <v>43</v>
      </c>
      <c r="O210" s="67"/>
      <c r="P210" s="185">
        <f>O210*H210</f>
        <v>0</v>
      </c>
      <c r="Q210" s="185">
        <v>2.8660000000000001E-2</v>
      </c>
      <c r="R210" s="185">
        <f>Q210*H210</f>
        <v>3.9550799999999997E-2</v>
      </c>
      <c r="S210" s="185">
        <v>0</v>
      </c>
      <c r="T210" s="18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7" t="s">
        <v>263</v>
      </c>
      <c r="AT210" s="187" t="s">
        <v>127</v>
      </c>
      <c r="AU210" s="187" t="s">
        <v>82</v>
      </c>
      <c r="AY210" s="20" t="s">
        <v>124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0" t="s">
        <v>80</v>
      </c>
      <c r="BK210" s="188">
        <f>ROUND(I210*H210,2)</f>
        <v>0</v>
      </c>
      <c r="BL210" s="20" t="s">
        <v>263</v>
      </c>
      <c r="BM210" s="187" t="s">
        <v>297</v>
      </c>
    </row>
    <row r="211" spans="1:65" s="2" customFormat="1" ht="39">
      <c r="A211" s="37"/>
      <c r="B211" s="38"/>
      <c r="C211" s="39"/>
      <c r="D211" s="189" t="s">
        <v>134</v>
      </c>
      <c r="E211" s="39"/>
      <c r="F211" s="190" t="s">
        <v>298</v>
      </c>
      <c r="G211" s="39"/>
      <c r="H211" s="39"/>
      <c r="I211" s="191"/>
      <c r="J211" s="39"/>
      <c r="K211" s="39"/>
      <c r="L211" s="42"/>
      <c r="M211" s="192"/>
      <c r="N211" s="193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134</v>
      </c>
      <c r="AU211" s="20" t="s">
        <v>82</v>
      </c>
    </row>
    <row r="212" spans="1:65" s="2" customFormat="1" ht="11.25">
      <c r="A212" s="37"/>
      <c r="B212" s="38"/>
      <c r="C212" s="39"/>
      <c r="D212" s="194" t="s">
        <v>136</v>
      </c>
      <c r="E212" s="39"/>
      <c r="F212" s="195" t="s">
        <v>299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136</v>
      </c>
      <c r="AU212" s="20" t="s">
        <v>82</v>
      </c>
    </row>
    <row r="213" spans="1:65" s="13" customFormat="1" ht="11.25">
      <c r="B213" s="196"/>
      <c r="C213" s="197"/>
      <c r="D213" s="189" t="s">
        <v>138</v>
      </c>
      <c r="E213" s="198" t="s">
        <v>19</v>
      </c>
      <c r="F213" s="199" t="s">
        <v>300</v>
      </c>
      <c r="G213" s="197"/>
      <c r="H213" s="198" t="s">
        <v>19</v>
      </c>
      <c r="I213" s="200"/>
      <c r="J213" s="197"/>
      <c r="K213" s="197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138</v>
      </c>
      <c r="AU213" s="205" t="s">
        <v>82</v>
      </c>
      <c r="AV213" s="13" t="s">
        <v>80</v>
      </c>
      <c r="AW213" s="13" t="s">
        <v>33</v>
      </c>
      <c r="AX213" s="13" t="s">
        <v>72</v>
      </c>
      <c r="AY213" s="205" t="s">
        <v>124</v>
      </c>
    </row>
    <row r="214" spans="1:65" s="14" customFormat="1" ht="11.25">
      <c r="B214" s="206"/>
      <c r="C214" s="207"/>
      <c r="D214" s="189" t="s">
        <v>138</v>
      </c>
      <c r="E214" s="208" t="s">
        <v>19</v>
      </c>
      <c r="F214" s="209" t="s">
        <v>301</v>
      </c>
      <c r="G214" s="207"/>
      <c r="H214" s="210">
        <v>1.38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138</v>
      </c>
      <c r="AU214" s="216" t="s">
        <v>82</v>
      </c>
      <c r="AV214" s="14" t="s">
        <v>82</v>
      </c>
      <c r="AW214" s="14" t="s">
        <v>33</v>
      </c>
      <c r="AX214" s="14" t="s">
        <v>80</v>
      </c>
      <c r="AY214" s="216" t="s">
        <v>124</v>
      </c>
    </row>
    <row r="215" spans="1:65" s="2" customFormat="1" ht="24.2" customHeight="1">
      <c r="A215" s="37"/>
      <c r="B215" s="38"/>
      <c r="C215" s="176" t="s">
        <v>7</v>
      </c>
      <c r="D215" s="176" t="s">
        <v>127</v>
      </c>
      <c r="E215" s="177" t="s">
        <v>302</v>
      </c>
      <c r="F215" s="178" t="s">
        <v>303</v>
      </c>
      <c r="G215" s="179" t="s">
        <v>130</v>
      </c>
      <c r="H215" s="180">
        <v>7</v>
      </c>
      <c r="I215" s="181"/>
      <c r="J215" s="182">
        <f>ROUND(I215*H215,2)</f>
        <v>0</v>
      </c>
      <c r="K215" s="178" t="s">
        <v>131</v>
      </c>
      <c r="L215" s="42"/>
      <c r="M215" s="183" t="s">
        <v>19</v>
      </c>
      <c r="N215" s="184" t="s">
        <v>43</v>
      </c>
      <c r="O215" s="67"/>
      <c r="P215" s="185">
        <f>O215*H215</f>
        <v>0</v>
      </c>
      <c r="Q215" s="185">
        <v>5.4000000000000001E-4</v>
      </c>
      <c r="R215" s="185">
        <f>Q215*H215</f>
        <v>3.7799999999999999E-3</v>
      </c>
      <c r="S215" s="185">
        <v>0</v>
      </c>
      <c r="T215" s="18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7" t="s">
        <v>263</v>
      </c>
      <c r="AT215" s="187" t="s">
        <v>127</v>
      </c>
      <c r="AU215" s="187" t="s">
        <v>82</v>
      </c>
      <c r="AY215" s="20" t="s">
        <v>124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0" t="s">
        <v>80</v>
      </c>
      <c r="BK215" s="188">
        <f>ROUND(I215*H215,2)</f>
        <v>0</v>
      </c>
      <c r="BL215" s="20" t="s">
        <v>263</v>
      </c>
      <c r="BM215" s="187" t="s">
        <v>304</v>
      </c>
    </row>
    <row r="216" spans="1:65" s="2" customFormat="1" ht="11.25">
      <c r="A216" s="37"/>
      <c r="B216" s="38"/>
      <c r="C216" s="39"/>
      <c r="D216" s="189" t="s">
        <v>134</v>
      </c>
      <c r="E216" s="39"/>
      <c r="F216" s="190" t="s">
        <v>305</v>
      </c>
      <c r="G216" s="39"/>
      <c r="H216" s="39"/>
      <c r="I216" s="191"/>
      <c r="J216" s="39"/>
      <c r="K216" s="39"/>
      <c r="L216" s="42"/>
      <c r="M216" s="192"/>
      <c r="N216" s="193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134</v>
      </c>
      <c r="AU216" s="20" t="s">
        <v>82</v>
      </c>
    </row>
    <row r="217" spans="1:65" s="2" customFormat="1" ht="11.25">
      <c r="A217" s="37"/>
      <c r="B217" s="38"/>
      <c r="C217" s="39"/>
      <c r="D217" s="194" t="s">
        <v>136</v>
      </c>
      <c r="E217" s="39"/>
      <c r="F217" s="195" t="s">
        <v>306</v>
      </c>
      <c r="G217" s="39"/>
      <c r="H217" s="39"/>
      <c r="I217" s="191"/>
      <c r="J217" s="39"/>
      <c r="K217" s="39"/>
      <c r="L217" s="42"/>
      <c r="M217" s="192"/>
      <c r="N217" s="193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136</v>
      </c>
      <c r="AU217" s="20" t="s">
        <v>82</v>
      </c>
    </row>
    <row r="218" spans="1:65" s="13" customFormat="1" ht="22.5">
      <c r="B218" s="196"/>
      <c r="C218" s="197"/>
      <c r="D218" s="189" t="s">
        <v>138</v>
      </c>
      <c r="E218" s="198" t="s">
        <v>19</v>
      </c>
      <c r="F218" s="199" t="s">
        <v>307</v>
      </c>
      <c r="G218" s="197"/>
      <c r="H218" s="198" t="s">
        <v>19</v>
      </c>
      <c r="I218" s="200"/>
      <c r="J218" s="197"/>
      <c r="K218" s="197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138</v>
      </c>
      <c r="AU218" s="205" t="s">
        <v>82</v>
      </c>
      <c r="AV218" s="13" t="s">
        <v>80</v>
      </c>
      <c r="AW218" s="13" t="s">
        <v>33</v>
      </c>
      <c r="AX218" s="13" t="s">
        <v>72</v>
      </c>
      <c r="AY218" s="205" t="s">
        <v>124</v>
      </c>
    </row>
    <row r="219" spans="1:65" s="14" customFormat="1" ht="11.25">
      <c r="B219" s="206"/>
      <c r="C219" s="207"/>
      <c r="D219" s="189" t="s">
        <v>138</v>
      </c>
      <c r="E219" s="208" t="s">
        <v>19</v>
      </c>
      <c r="F219" s="209" t="s">
        <v>308</v>
      </c>
      <c r="G219" s="207"/>
      <c r="H219" s="210">
        <v>7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138</v>
      </c>
      <c r="AU219" s="216" t="s">
        <v>82</v>
      </c>
      <c r="AV219" s="14" t="s">
        <v>82</v>
      </c>
      <c r="AW219" s="14" t="s">
        <v>33</v>
      </c>
      <c r="AX219" s="14" t="s">
        <v>80</v>
      </c>
      <c r="AY219" s="216" t="s">
        <v>124</v>
      </c>
    </row>
    <row r="220" spans="1:65" s="2" customFormat="1" ht="16.5" customHeight="1">
      <c r="A220" s="37"/>
      <c r="B220" s="38"/>
      <c r="C220" s="240" t="s">
        <v>309</v>
      </c>
      <c r="D220" s="240" t="s">
        <v>310</v>
      </c>
      <c r="E220" s="241" t="s">
        <v>311</v>
      </c>
      <c r="F220" s="242" t="s">
        <v>312</v>
      </c>
      <c r="G220" s="243" t="s">
        <v>164</v>
      </c>
      <c r="H220" s="244">
        <v>7.35</v>
      </c>
      <c r="I220" s="245"/>
      <c r="J220" s="246">
        <f>ROUND(I220*H220,2)</f>
        <v>0</v>
      </c>
      <c r="K220" s="242" t="s">
        <v>131</v>
      </c>
      <c r="L220" s="247"/>
      <c r="M220" s="248" t="s">
        <v>19</v>
      </c>
      <c r="N220" s="249" t="s">
        <v>43</v>
      </c>
      <c r="O220" s="67"/>
      <c r="P220" s="185">
        <f>O220*H220</f>
        <v>0</v>
      </c>
      <c r="Q220" s="185">
        <v>2.1900000000000001E-3</v>
      </c>
      <c r="R220" s="185">
        <f>Q220*H220</f>
        <v>1.60965E-2</v>
      </c>
      <c r="S220" s="185">
        <v>0</v>
      </c>
      <c r="T220" s="18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313</v>
      </c>
      <c r="AT220" s="187" t="s">
        <v>310</v>
      </c>
      <c r="AU220" s="187" t="s">
        <v>82</v>
      </c>
      <c r="AY220" s="20" t="s">
        <v>124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80</v>
      </c>
      <c r="BK220" s="188">
        <f>ROUND(I220*H220,2)</f>
        <v>0</v>
      </c>
      <c r="BL220" s="20" t="s">
        <v>263</v>
      </c>
      <c r="BM220" s="187" t="s">
        <v>314</v>
      </c>
    </row>
    <row r="221" spans="1:65" s="2" customFormat="1" ht="11.25">
      <c r="A221" s="37"/>
      <c r="B221" s="38"/>
      <c r="C221" s="39"/>
      <c r="D221" s="189" t="s">
        <v>134</v>
      </c>
      <c r="E221" s="39"/>
      <c r="F221" s="190" t="s">
        <v>312</v>
      </c>
      <c r="G221" s="39"/>
      <c r="H221" s="39"/>
      <c r="I221" s="191"/>
      <c r="J221" s="39"/>
      <c r="K221" s="39"/>
      <c r="L221" s="42"/>
      <c r="M221" s="192"/>
      <c r="N221" s="193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134</v>
      </c>
      <c r="AU221" s="20" t="s">
        <v>82</v>
      </c>
    </row>
    <row r="222" spans="1:65" s="14" customFormat="1" ht="11.25">
      <c r="B222" s="206"/>
      <c r="C222" s="207"/>
      <c r="D222" s="189" t="s">
        <v>138</v>
      </c>
      <c r="E222" s="208" t="s">
        <v>19</v>
      </c>
      <c r="F222" s="209" t="s">
        <v>315</v>
      </c>
      <c r="G222" s="207"/>
      <c r="H222" s="210">
        <v>7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138</v>
      </c>
      <c r="AU222" s="216" t="s">
        <v>82</v>
      </c>
      <c r="AV222" s="14" t="s">
        <v>82</v>
      </c>
      <c r="AW222" s="14" t="s">
        <v>33</v>
      </c>
      <c r="AX222" s="14" t="s">
        <v>80</v>
      </c>
      <c r="AY222" s="216" t="s">
        <v>124</v>
      </c>
    </row>
    <row r="223" spans="1:65" s="14" customFormat="1" ht="11.25">
      <c r="B223" s="206"/>
      <c r="C223" s="207"/>
      <c r="D223" s="189" t="s">
        <v>138</v>
      </c>
      <c r="E223" s="207"/>
      <c r="F223" s="209" t="s">
        <v>316</v>
      </c>
      <c r="G223" s="207"/>
      <c r="H223" s="210">
        <v>7.35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138</v>
      </c>
      <c r="AU223" s="216" t="s">
        <v>82</v>
      </c>
      <c r="AV223" s="14" t="s">
        <v>82</v>
      </c>
      <c r="AW223" s="14" t="s">
        <v>4</v>
      </c>
      <c r="AX223" s="14" t="s">
        <v>80</v>
      </c>
      <c r="AY223" s="216" t="s">
        <v>124</v>
      </c>
    </row>
    <row r="224" spans="1:65" s="2" customFormat="1" ht="33" customHeight="1">
      <c r="A224" s="37"/>
      <c r="B224" s="38"/>
      <c r="C224" s="176" t="s">
        <v>317</v>
      </c>
      <c r="D224" s="176" t="s">
        <v>127</v>
      </c>
      <c r="E224" s="177" t="s">
        <v>318</v>
      </c>
      <c r="F224" s="178" t="s">
        <v>319</v>
      </c>
      <c r="G224" s="179" t="s">
        <v>273</v>
      </c>
      <c r="H224" s="239"/>
      <c r="I224" s="181"/>
      <c r="J224" s="182">
        <f>ROUND(I224*H224,2)</f>
        <v>0</v>
      </c>
      <c r="K224" s="178" t="s">
        <v>131</v>
      </c>
      <c r="L224" s="42"/>
      <c r="M224" s="183" t="s">
        <v>19</v>
      </c>
      <c r="N224" s="184" t="s">
        <v>43</v>
      </c>
      <c r="O224" s="67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7" t="s">
        <v>263</v>
      </c>
      <c r="AT224" s="187" t="s">
        <v>127</v>
      </c>
      <c r="AU224" s="187" t="s">
        <v>82</v>
      </c>
      <c r="AY224" s="20" t="s">
        <v>124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80</v>
      </c>
      <c r="BK224" s="188">
        <f>ROUND(I224*H224,2)</f>
        <v>0</v>
      </c>
      <c r="BL224" s="20" t="s">
        <v>263</v>
      </c>
      <c r="BM224" s="187" t="s">
        <v>320</v>
      </c>
    </row>
    <row r="225" spans="1:65" s="2" customFormat="1" ht="39">
      <c r="A225" s="37"/>
      <c r="B225" s="38"/>
      <c r="C225" s="39"/>
      <c r="D225" s="189" t="s">
        <v>134</v>
      </c>
      <c r="E225" s="39"/>
      <c r="F225" s="190" t="s">
        <v>321</v>
      </c>
      <c r="G225" s="39"/>
      <c r="H225" s="39"/>
      <c r="I225" s="191"/>
      <c r="J225" s="39"/>
      <c r="K225" s="39"/>
      <c r="L225" s="42"/>
      <c r="M225" s="192"/>
      <c r="N225" s="193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134</v>
      </c>
      <c r="AU225" s="20" t="s">
        <v>82</v>
      </c>
    </row>
    <row r="226" spans="1:65" s="2" customFormat="1" ht="11.25">
      <c r="A226" s="37"/>
      <c r="B226" s="38"/>
      <c r="C226" s="39"/>
      <c r="D226" s="194" t="s">
        <v>136</v>
      </c>
      <c r="E226" s="39"/>
      <c r="F226" s="195" t="s">
        <v>322</v>
      </c>
      <c r="G226" s="39"/>
      <c r="H226" s="39"/>
      <c r="I226" s="191"/>
      <c r="J226" s="39"/>
      <c r="K226" s="39"/>
      <c r="L226" s="42"/>
      <c r="M226" s="192"/>
      <c r="N226" s="193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136</v>
      </c>
      <c r="AU226" s="20" t="s">
        <v>82</v>
      </c>
    </row>
    <row r="227" spans="1:65" s="12" customFormat="1" ht="22.9" customHeight="1">
      <c r="B227" s="160"/>
      <c r="C227" s="161"/>
      <c r="D227" s="162" t="s">
        <v>71</v>
      </c>
      <c r="E227" s="174" t="s">
        <v>323</v>
      </c>
      <c r="F227" s="174" t="s">
        <v>324</v>
      </c>
      <c r="G227" s="161"/>
      <c r="H227" s="161"/>
      <c r="I227" s="164"/>
      <c r="J227" s="175">
        <f>BK227</f>
        <v>0</v>
      </c>
      <c r="K227" s="161"/>
      <c r="L227" s="166"/>
      <c r="M227" s="167"/>
      <c r="N227" s="168"/>
      <c r="O227" s="168"/>
      <c r="P227" s="169">
        <f>SUM(P228:P274)</f>
        <v>0</v>
      </c>
      <c r="Q227" s="168"/>
      <c r="R227" s="169">
        <f>SUM(R228:R274)</f>
        <v>4.2882400000000001E-2</v>
      </c>
      <c r="S227" s="168"/>
      <c r="T227" s="170">
        <f>SUM(T228:T274)</f>
        <v>1.3932</v>
      </c>
      <c r="AR227" s="171" t="s">
        <v>82</v>
      </c>
      <c r="AT227" s="172" t="s">
        <v>71</v>
      </c>
      <c r="AU227" s="172" t="s">
        <v>80</v>
      </c>
      <c r="AY227" s="171" t="s">
        <v>124</v>
      </c>
      <c r="BK227" s="173">
        <f>SUM(BK228:BK274)</f>
        <v>0</v>
      </c>
    </row>
    <row r="228" spans="1:65" s="2" customFormat="1" ht="24.2" customHeight="1">
      <c r="A228" s="37"/>
      <c r="B228" s="38"/>
      <c r="C228" s="176" t="s">
        <v>325</v>
      </c>
      <c r="D228" s="176" t="s">
        <v>127</v>
      </c>
      <c r="E228" s="177" t="s">
        <v>326</v>
      </c>
      <c r="F228" s="178" t="s">
        <v>327</v>
      </c>
      <c r="G228" s="179" t="s">
        <v>130</v>
      </c>
      <c r="H228" s="180">
        <v>34.83</v>
      </c>
      <c r="I228" s="181"/>
      <c r="J228" s="182">
        <f>ROUND(I228*H228,2)</f>
        <v>0</v>
      </c>
      <c r="K228" s="178" t="s">
        <v>328</v>
      </c>
      <c r="L228" s="42"/>
      <c r="M228" s="183" t="s">
        <v>19</v>
      </c>
      <c r="N228" s="184" t="s">
        <v>43</v>
      </c>
      <c r="O228" s="67"/>
      <c r="P228" s="185">
        <f>O228*H228</f>
        <v>0</v>
      </c>
      <c r="Q228" s="185">
        <v>0</v>
      </c>
      <c r="R228" s="185">
        <f>Q228*H228</f>
        <v>0</v>
      </c>
      <c r="S228" s="185">
        <v>0.04</v>
      </c>
      <c r="T228" s="186">
        <f>S228*H228</f>
        <v>1.3932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7" t="s">
        <v>263</v>
      </c>
      <c r="AT228" s="187" t="s">
        <v>127</v>
      </c>
      <c r="AU228" s="187" t="s">
        <v>82</v>
      </c>
      <c r="AY228" s="20" t="s">
        <v>124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0" t="s">
        <v>80</v>
      </c>
      <c r="BK228" s="188">
        <f>ROUND(I228*H228,2)</f>
        <v>0</v>
      </c>
      <c r="BL228" s="20" t="s">
        <v>263</v>
      </c>
      <c r="BM228" s="187" t="s">
        <v>329</v>
      </c>
    </row>
    <row r="229" spans="1:65" s="2" customFormat="1" ht="19.5">
      <c r="A229" s="37"/>
      <c r="B229" s="38"/>
      <c r="C229" s="39"/>
      <c r="D229" s="189" t="s">
        <v>134</v>
      </c>
      <c r="E229" s="39"/>
      <c r="F229" s="190" t="s">
        <v>327</v>
      </c>
      <c r="G229" s="39"/>
      <c r="H229" s="39"/>
      <c r="I229" s="191"/>
      <c r="J229" s="39"/>
      <c r="K229" s="39"/>
      <c r="L229" s="42"/>
      <c r="M229" s="192"/>
      <c r="N229" s="193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134</v>
      </c>
      <c r="AU229" s="20" t="s">
        <v>82</v>
      </c>
    </row>
    <row r="230" spans="1:65" s="13" customFormat="1" ht="11.25">
      <c r="B230" s="196"/>
      <c r="C230" s="197"/>
      <c r="D230" s="189" t="s">
        <v>138</v>
      </c>
      <c r="E230" s="198" t="s">
        <v>19</v>
      </c>
      <c r="F230" s="199" t="s">
        <v>330</v>
      </c>
      <c r="G230" s="197"/>
      <c r="H230" s="198" t="s">
        <v>19</v>
      </c>
      <c r="I230" s="200"/>
      <c r="J230" s="197"/>
      <c r="K230" s="197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138</v>
      </c>
      <c r="AU230" s="205" t="s">
        <v>82</v>
      </c>
      <c r="AV230" s="13" t="s">
        <v>80</v>
      </c>
      <c r="AW230" s="13" t="s">
        <v>33</v>
      </c>
      <c r="AX230" s="13" t="s">
        <v>72</v>
      </c>
      <c r="AY230" s="205" t="s">
        <v>124</v>
      </c>
    </row>
    <row r="231" spans="1:65" s="13" customFormat="1" ht="11.25">
      <c r="B231" s="196"/>
      <c r="C231" s="197"/>
      <c r="D231" s="189" t="s">
        <v>138</v>
      </c>
      <c r="E231" s="198" t="s">
        <v>19</v>
      </c>
      <c r="F231" s="199" t="s">
        <v>139</v>
      </c>
      <c r="G231" s="197"/>
      <c r="H231" s="198" t="s">
        <v>19</v>
      </c>
      <c r="I231" s="200"/>
      <c r="J231" s="197"/>
      <c r="K231" s="197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138</v>
      </c>
      <c r="AU231" s="205" t="s">
        <v>82</v>
      </c>
      <c r="AV231" s="13" t="s">
        <v>80</v>
      </c>
      <c r="AW231" s="13" t="s">
        <v>33</v>
      </c>
      <c r="AX231" s="13" t="s">
        <v>72</v>
      </c>
      <c r="AY231" s="205" t="s">
        <v>124</v>
      </c>
    </row>
    <row r="232" spans="1:65" s="14" customFormat="1" ht="11.25">
      <c r="B232" s="206"/>
      <c r="C232" s="207"/>
      <c r="D232" s="189" t="s">
        <v>138</v>
      </c>
      <c r="E232" s="208" t="s">
        <v>19</v>
      </c>
      <c r="F232" s="209" t="s">
        <v>331</v>
      </c>
      <c r="G232" s="207"/>
      <c r="H232" s="210">
        <v>28.62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138</v>
      </c>
      <c r="AU232" s="216" t="s">
        <v>82</v>
      </c>
      <c r="AV232" s="14" t="s">
        <v>82</v>
      </c>
      <c r="AW232" s="14" t="s">
        <v>33</v>
      </c>
      <c r="AX232" s="14" t="s">
        <v>72</v>
      </c>
      <c r="AY232" s="216" t="s">
        <v>124</v>
      </c>
    </row>
    <row r="233" spans="1:65" s="14" customFormat="1" ht="11.25">
      <c r="B233" s="206"/>
      <c r="C233" s="207"/>
      <c r="D233" s="189" t="s">
        <v>138</v>
      </c>
      <c r="E233" s="208" t="s">
        <v>19</v>
      </c>
      <c r="F233" s="209" t="s">
        <v>332</v>
      </c>
      <c r="G233" s="207"/>
      <c r="H233" s="210">
        <v>6.21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138</v>
      </c>
      <c r="AU233" s="216" t="s">
        <v>82</v>
      </c>
      <c r="AV233" s="14" t="s">
        <v>82</v>
      </c>
      <c r="AW233" s="14" t="s">
        <v>33</v>
      </c>
      <c r="AX233" s="14" t="s">
        <v>72</v>
      </c>
      <c r="AY233" s="216" t="s">
        <v>124</v>
      </c>
    </row>
    <row r="234" spans="1:65" s="16" customFormat="1" ht="11.25">
      <c r="B234" s="228"/>
      <c r="C234" s="229"/>
      <c r="D234" s="189" t="s">
        <v>138</v>
      </c>
      <c r="E234" s="230" t="s">
        <v>19</v>
      </c>
      <c r="F234" s="231" t="s">
        <v>154</v>
      </c>
      <c r="G234" s="229"/>
      <c r="H234" s="232">
        <v>34.83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138</v>
      </c>
      <c r="AU234" s="238" t="s">
        <v>82</v>
      </c>
      <c r="AV234" s="16" t="s">
        <v>132</v>
      </c>
      <c r="AW234" s="16" t="s">
        <v>33</v>
      </c>
      <c r="AX234" s="16" t="s">
        <v>80</v>
      </c>
      <c r="AY234" s="238" t="s">
        <v>124</v>
      </c>
    </row>
    <row r="235" spans="1:65" s="2" customFormat="1" ht="37.9" customHeight="1">
      <c r="A235" s="37"/>
      <c r="B235" s="38"/>
      <c r="C235" s="176" t="s">
        <v>333</v>
      </c>
      <c r="D235" s="176" t="s">
        <v>127</v>
      </c>
      <c r="E235" s="177" t="s">
        <v>334</v>
      </c>
      <c r="F235" s="178" t="s">
        <v>335</v>
      </c>
      <c r="G235" s="179" t="s">
        <v>218</v>
      </c>
      <c r="H235" s="180">
        <v>4</v>
      </c>
      <c r="I235" s="181"/>
      <c r="J235" s="182">
        <f>ROUND(I235*H235,2)</f>
        <v>0</v>
      </c>
      <c r="K235" s="178" t="s">
        <v>328</v>
      </c>
      <c r="L235" s="42"/>
      <c r="M235" s="183" t="s">
        <v>19</v>
      </c>
      <c r="N235" s="184" t="s">
        <v>43</v>
      </c>
      <c r="O235" s="67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7" t="s">
        <v>263</v>
      </c>
      <c r="AT235" s="187" t="s">
        <v>127</v>
      </c>
      <c r="AU235" s="187" t="s">
        <v>82</v>
      </c>
      <c r="AY235" s="20" t="s">
        <v>124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0" t="s">
        <v>80</v>
      </c>
      <c r="BK235" s="188">
        <f>ROUND(I235*H235,2)</f>
        <v>0</v>
      </c>
      <c r="BL235" s="20" t="s">
        <v>263</v>
      </c>
      <c r="BM235" s="187" t="s">
        <v>336</v>
      </c>
    </row>
    <row r="236" spans="1:65" s="2" customFormat="1" ht="19.5">
      <c r="A236" s="37"/>
      <c r="B236" s="38"/>
      <c r="C236" s="39"/>
      <c r="D236" s="189" t="s">
        <v>134</v>
      </c>
      <c r="E236" s="39"/>
      <c r="F236" s="190" t="s">
        <v>337</v>
      </c>
      <c r="G236" s="39"/>
      <c r="H236" s="39"/>
      <c r="I236" s="191"/>
      <c r="J236" s="39"/>
      <c r="K236" s="39"/>
      <c r="L236" s="42"/>
      <c r="M236" s="192"/>
      <c r="N236" s="193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134</v>
      </c>
      <c r="AU236" s="20" t="s">
        <v>82</v>
      </c>
    </row>
    <row r="237" spans="1:65" s="13" customFormat="1" ht="11.25">
      <c r="B237" s="196"/>
      <c r="C237" s="197"/>
      <c r="D237" s="189" t="s">
        <v>138</v>
      </c>
      <c r="E237" s="198" t="s">
        <v>19</v>
      </c>
      <c r="F237" s="199" t="s">
        <v>338</v>
      </c>
      <c r="G237" s="197"/>
      <c r="H237" s="198" t="s">
        <v>19</v>
      </c>
      <c r="I237" s="200"/>
      <c r="J237" s="197"/>
      <c r="K237" s="197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138</v>
      </c>
      <c r="AU237" s="205" t="s">
        <v>82</v>
      </c>
      <c r="AV237" s="13" t="s">
        <v>80</v>
      </c>
      <c r="AW237" s="13" t="s">
        <v>33</v>
      </c>
      <c r="AX237" s="13" t="s">
        <v>72</v>
      </c>
      <c r="AY237" s="205" t="s">
        <v>124</v>
      </c>
    </row>
    <row r="238" spans="1:65" s="14" customFormat="1" ht="11.25">
      <c r="B238" s="206"/>
      <c r="C238" s="207"/>
      <c r="D238" s="189" t="s">
        <v>138</v>
      </c>
      <c r="E238" s="208" t="s">
        <v>19</v>
      </c>
      <c r="F238" s="209" t="s">
        <v>339</v>
      </c>
      <c r="G238" s="207"/>
      <c r="H238" s="210">
        <v>4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138</v>
      </c>
      <c r="AU238" s="216" t="s">
        <v>82</v>
      </c>
      <c r="AV238" s="14" t="s">
        <v>82</v>
      </c>
      <c r="AW238" s="14" t="s">
        <v>33</v>
      </c>
      <c r="AX238" s="14" t="s">
        <v>80</v>
      </c>
      <c r="AY238" s="216" t="s">
        <v>124</v>
      </c>
    </row>
    <row r="239" spans="1:65" s="13" customFormat="1" ht="11.25">
      <c r="B239" s="196"/>
      <c r="C239" s="197"/>
      <c r="D239" s="189" t="s">
        <v>138</v>
      </c>
      <c r="E239" s="198" t="s">
        <v>19</v>
      </c>
      <c r="F239" s="199" t="s">
        <v>340</v>
      </c>
      <c r="G239" s="197"/>
      <c r="H239" s="198" t="s">
        <v>19</v>
      </c>
      <c r="I239" s="200"/>
      <c r="J239" s="197"/>
      <c r="K239" s="197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138</v>
      </c>
      <c r="AU239" s="205" t="s">
        <v>82</v>
      </c>
      <c r="AV239" s="13" t="s">
        <v>80</v>
      </c>
      <c r="AW239" s="13" t="s">
        <v>33</v>
      </c>
      <c r="AX239" s="13" t="s">
        <v>72</v>
      </c>
      <c r="AY239" s="205" t="s">
        <v>124</v>
      </c>
    </row>
    <row r="240" spans="1:65" s="13" customFormat="1" ht="11.25">
      <c r="B240" s="196"/>
      <c r="C240" s="197"/>
      <c r="D240" s="189" t="s">
        <v>138</v>
      </c>
      <c r="E240" s="198" t="s">
        <v>19</v>
      </c>
      <c r="F240" s="199" t="s">
        <v>341</v>
      </c>
      <c r="G240" s="197"/>
      <c r="H240" s="198" t="s">
        <v>19</v>
      </c>
      <c r="I240" s="200"/>
      <c r="J240" s="197"/>
      <c r="K240" s="197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138</v>
      </c>
      <c r="AU240" s="205" t="s">
        <v>82</v>
      </c>
      <c r="AV240" s="13" t="s">
        <v>80</v>
      </c>
      <c r="AW240" s="13" t="s">
        <v>33</v>
      </c>
      <c r="AX240" s="13" t="s">
        <v>72</v>
      </c>
      <c r="AY240" s="205" t="s">
        <v>124</v>
      </c>
    </row>
    <row r="241" spans="1:65" s="13" customFormat="1" ht="11.25">
      <c r="B241" s="196"/>
      <c r="C241" s="197"/>
      <c r="D241" s="189" t="s">
        <v>138</v>
      </c>
      <c r="E241" s="198" t="s">
        <v>19</v>
      </c>
      <c r="F241" s="199" t="s">
        <v>342</v>
      </c>
      <c r="G241" s="197"/>
      <c r="H241" s="198" t="s">
        <v>19</v>
      </c>
      <c r="I241" s="200"/>
      <c r="J241" s="197"/>
      <c r="K241" s="197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138</v>
      </c>
      <c r="AU241" s="205" t="s">
        <v>82</v>
      </c>
      <c r="AV241" s="13" t="s">
        <v>80</v>
      </c>
      <c r="AW241" s="13" t="s">
        <v>33</v>
      </c>
      <c r="AX241" s="13" t="s">
        <v>72</v>
      </c>
      <c r="AY241" s="205" t="s">
        <v>124</v>
      </c>
    </row>
    <row r="242" spans="1:65" s="13" customFormat="1" ht="11.25">
      <c r="B242" s="196"/>
      <c r="C242" s="197"/>
      <c r="D242" s="189" t="s">
        <v>138</v>
      </c>
      <c r="E242" s="198" t="s">
        <v>19</v>
      </c>
      <c r="F242" s="199" t="s">
        <v>343</v>
      </c>
      <c r="G242" s="197"/>
      <c r="H242" s="198" t="s">
        <v>19</v>
      </c>
      <c r="I242" s="200"/>
      <c r="J242" s="197"/>
      <c r="K242" s="197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138</v>
      </c>
      <c r="AU242" s="205" t="s">
        <v>82</v>
      </c>
      <c r="AV242" s="13" t="s">
        <v>80</v>
      </c>
      <c r="AW242" s="13" t="s">
        <v>33</v>
      </c>
      <c r="AX242" s="13" t="s">
        <v>72</v>
      </c>
      <c r="AY242" s="205" t="s">
        <v>124</v>
      </c>
    </row>
    <row r="243" spans="1:65" s="13" customFormat="1" ht="11.25">
      <c r="B243" s="196"/>
      <c r="C243" s="197"/>
      <c r="D243" s="189" t="s">
        <v>138</v>
      </c>
      <c r="E243" s="198" t="s">
        <v>19</v>
      </c>
      <c r="F243" s="199" t="s">
        <v>344</v>
      </c>
      <c r="G243" s="197"/>
      <c r="H243" s="198" t="s">
        <v>19</v>
      </c>
      <c r="I243" s="200"/>
      <c r="J243" s="197"/>
      <c r="K243" s="197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138</v>
      </c>
      <c r="AU243" s="205" t="s">
        <v>82</v>
      </c>
      <c r="AV243" s="13" t="s">
        <v>80</v>
      </c>
      <c r="AW243" s="13" t="s">
        <v>33</v>
      </c>
      <c r="AX243" s="13" t="s">
        <v>72</v>
      </c>
      <c r="AY243" s="205" t="s">
        <v>124</v>
      </c>
    </row>
    <row r="244" spans="1:65" s="13" customFormat="1" ht="11.25">
      <c r="B244" s="196"/>
      <c r="C244" s="197"/>
      <c r="D244" s="189" t="s">
        <v>138</v>
      </c>
      <c r="E244" s="198" t="s">
        <v>19</v>
      </c>
      <c r="F244" s="199" t="s">
        <v>345</v>
      </c>
      <c r="G244" s="197"/>
      <c r="H244" s="198" t="s">
        <v>19</v>
      </c>
      <c r="I244" s="200"/>
      <c r="J244" s="197"/>
      <c r="K244" s="197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138</v>
      </c>
      <c r="AU244" s="205" t="s">
        <v>82</v>
      </c>
      <c r="AV244" s="13" t="s">
        <v>80</v>
      </c>
      <c r="AW244" s="13" t="s">
        <v>33</v>
      </c>
      <c r="AX244" s="13" t="s">
        <v>72</v>
      </c>
      <c r="AY244" s="205" t="s">
        <v>124</v>
      </c>
    </row>
    <row r="245" spans="1:65" s="13" customFormat="1" ht="11.25">
      <c r="B245" s="196"/>
      <c r="C245" s="197"/>
      <c r="D245" s="189" t="s">
        <v>138</v>
      </c>
      <c r="E245" s="198" t="s">
        <v>19</v>
      </c>
      <c r="F245" s="199" t="s">
        <v>346</v>
      </c>
      <c r="G245" s="197"/>
      <c r="H245" s="198" t="s">
        <v>19</v>
      </c>
      <c r="I245" s="200"/>
      <c r="J245" s="197"/>
      <c r="K245" s="197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138</v>
      </c>
      <c r="AU245" s="205" t="s">
        <v>82</v>
      </c>
      <c r="AV245" s="13" t="s">
        <v>80</v>
      </c>
      <c r="AW245" s="13" t="s">
        <v>33</v>
      </c>
      <c r="AX245" s="13" t="s">
        <v>72</v>
      </c>
      <c r="AY245" s="205" t="s">
        <v>124</v>
      </c>
    </row>
    <row r="246" spans="1:65" s="13" customFormat="1" ht="22.5">
      <c r="B246" s="196"/>
      <c r="C246" s="197"/>
      <c r="D246" s="189" t="s">
        <v>138</v>
      </c>
      <c r="E246" s="198" t="s">
        <v>19</v>
      </c>
      <c r="F246" s="199" t="s">
        <v>347</v>
      </c>
      <c r="G246" s="197"/>
      <c r="H246" s="198" t="s">
        <v>19</v>
      </c>
      <c r="I246" s="200"/>
      <c r="J246" s="197"/>
      <c r="K246" s="197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138</v>
      </c>
      <c r="AU246" s="205" t="s">
        <v>82</v>
      </c>
      <c r="AV246" s="13" t="s">
        <v>80</v>
      </c>
      <c r="AW246" s="13" t="s">
        <v>33</v>
      </c>
      <c r="AX246" s="13" t="s">
        <v>72</v>
      </c>
      <c r="AY246" s="205" t="s">
        <v>124</v>
      </c>
    </row>
    <row r="247" spans="1:65" s="13" customFormat="1" ht="11.25">
      <c r="B247" s="196"/>
      <c r="C247" s="197"/>
      <c r="D247" s="189" t="s">
        <v>138</v>
      </c>
      <c r="E247" s="198" t="s">
        <v>19</v>
      </c>
      <c r="F247" s="199" t="s">
        <v>348</v>
      </c>
      <c r="G247" s="197"/>
      <c r="H247" s="198" t="s">
        <v>19</v>
      </c>
      <c r="I247" s="200"/>
      <c r="J247" s="197"/>
      <c r="K247" s="197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138</v>
      </c>
      <c r="AU247" s="205" t="s">
        <v>82</v>
      </c>
      <c r="AV247" s="13" t="s">
        <v>80</v>
      </c>
      <c r="AW247" s="13" t="s">
        <v>33</v>
      </c>
      <c r="AX247" s="13" t="s">
        <v>72</v>
      </c>
      <c r="AY247" s="205" t="s">
        <v>124</v>
      </c>
    </row>
    <row r="248" spans="1:65" s="13" customFormat="1" ht="11.25">
      <c r="B248" s="196"/>
      <c r="C248" s="197"/>
      <c r="D248" s="189" t="s">
        <v>138</v>
      </c>
      <c r="E248" s="198" t="s">
        <v>19</v>
      </c>
      <c r="F248" s="199" t="s">
        <v>349</v>
      </c>
      <c r="G248" s="197"/>
      <c r="H248" s="198" t="s">
        <v>19</v>
      </c>
      <c r="I248" s="200"/>
      <c r="J248" s="197"/>
      <c r="K248" s="197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138</v>
      </c>
      <c r="AU248" s="205" t="s">
        <v>82</v>
      </c>
      <c r="AV248" s="13" t="s">
        <v>80</v>
      </c>
      <c r="AW248" s="13" t="s">
        <v>33</v>
      </c>
      <c r="AX248" s="13" t="s">
        <v>72</v>
      </c>
      <c r="AY248" s="205" t="s">
        <v>124</v>
      </c>
    </row>
    <row r="249" spans="1:65" s="13" customFormat="1" ht="22.5">
      <c r="B249" s="196"/>
      <c r="C249" s="197"/>
      <c r="D249" s="189" t="s">
        <v>138</v>
      </c>
      <c r="E249" s="198" t="s">
        <v>19</v>
      </c>
      <c r="F249" s="199" t="s">
        <v>350</v>
      </c>
      <c r="G249" s="197"/>
      <c r="H249" s="198" t="s">
        <v>19</v>
      </c>
      <c r="I249" s="200"/>
      <c r="J249" s="197"/>
      <c r="K249" s="197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138</v>
      </c>
      <c r="AU249" s="205" t="s">
        <v>82</v>
      </c>
      <c r="AV249" s="13" t="s">
        <v>80</v>
      </c>
      <c r="AW249" s="13" t="s">
        <v>33</v>
      </c>
      <c r="AX249" s="13" t="s">
        <v>72</v>
      </c>
      <c r="AY249" s="205" t="s">
        <v>124</v>
      </c>
    </row>
    <row r="250" spans="1:65" s="13" customFormat="1" ht="11.25">
      <c r="B250" s="196"/>
      <c r="C250" s="197"/>
      <c r="D250" s="189" t="s">
        <v>138</v>
      </c>
      <c r="E250" s="198" t="s">
        <v>19</v>
      </c>
      <c r="F250" s="199" t="s">
        <v>351</v>
      </c>
      <c r="G250" s="197"/>
      <c r="H250" s="198" t="s">
        <v>19</v>
      </c>
      <c r="I250" s="200"/>
      <c r="J250" s="197"/>
      <c r="K250" s="197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138</v>
      </c>
      <c r="AU250" s="205" t="s">
        <v>82</v>
      </c>
      <c r="AV250" s="13" t="s">
        <v>80</v>
      </c>
      <c r="AW250" s="13" t="s">
        <v>33</v>
      </c>
      <c r="AX250" s="13" t="s">
        <v>72</v>
      </c>
      <c r="AY250" s="205" t="s">
        <v>124</v>
      </c>
    </row>
    <row r="251" spans="1:65" s="2" customFormat="1" ht="24.2" customHeight="1">
      <c r="A251" s="37"/>
      <c r="B251" s="38"/>
      <c r="C251" s="176" t="s">
        <v>352</v>
      </c>
      <c r="D251" s="176" t="s">
        <v>127</v>
      </c>
      <c r="E251" s="177" t="s">
        <v>353</v>
      </c>
      <c r="F251" s="178" t="s">
        <v>354</v>
      </c>
      <c r="G251" s="179" t="s">
        <v>218</v>
      </c>
      <c r="H251" s="180">
        <v>1</v>
      </c>
      <c r="I251" s="181"/>
      <c r="J251" s="182">
        <f>ROUND(I251*H251,2)</f>
        <v>0</v>
      </c>
      <c r="K251" s="178" t="s">
        <v>328</v>
      </c>
      <c r="L251" s="42"/>
      <c r="M251" s="183" t="s">
        <v>19</v>
      </c>
      <c r="N251" s="184" t="s">
        <v>43</v>
      </c>
      <c r="O251" s="67"/>
      <c r="P251" s="185">
        <f>O251*H251</f>
        <v>0</v>
      </c>
      <c r="Q251" s="185">
        <v>0</v>
      </c>
      <c r="R251" s="185">
        <f>Q251*H251</f>
        <v>0</v>
      </c>
      <c r="S251" s="185">
        <v>0</v>
      </c>
      <c r="T251" s="186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7" t="s">
        <v>263</v>
      </c>
      <c r="AT251" s="187" t="s">
        <v>127</v>
      </c>
      <c r="AU251" s="187" t="s">
        <v>82</v>
      </c>
      <c r="AY251" s="20" t="s">
        <v>124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0" t="s">
        <v>80</v>
      </c>
      <c r="BK251" s="188">
        <f>ROUND(I251*H251,2)</f>
        <v>0</v>
      </c>
      <c r="BL251" s="20" t="s">
        <v>263</v>
      </c>
      <c r="BM251" s="187" t="s">
        <v>355</v>
      </c>
    </row>
    <row r="252" spans="1:65" s="2" customFormat="1" ht="19.5">
      <c r="A252" s="37"/>
      <c r="B252" s="38"/>
      <c r="C252" s="39"/>
      <c r="D252" s="189" t="s">
        <v>134</v>
      </c>
      <c r="E252" s="39"/>
      <c r="F252" s="190" t="s">
        <v>356</v>
      </c>
      <c r="G252" s="39"/>
      <c r="H252" s="39"/>
      <c r="I252" s="191"/>
      <c r="J252" s="39"/>
      <c r="K252" s="39"/>
      <c r="L252" s="42"/>
      <c r="M252" s="192"/>
      <c r="N252" s="193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134</v>
      </c>
      <c r="AU252" s="20" t="s">
        <v>82</v>
      </c>
    </row>
    <row r="253" spans="1:65" s="13" customFormat="1" ht="11.25">
      <c r="B253" s="196"/>
      <c r="C253" s="197"/>
      <c r="D253" s="189" t="s">
        <v>138</v>
      </c>
      <c r="E253" s="198" t="s">
        <v>19</v>
      </c>
      <c r="F253" s="199" t="s">
        <v>338</v>
      </c>
      <c r="G253" s="197"/>
      <c r="H253" s="198" t="s">
        <v>19</v>
      </c>
      <c r="I253" s="200"/>
      <c r="J253" s="197"/>
      <c r="K253" s="197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138</v>
      </c>
      <c r="AU253" s="205" t="s">
        <v>82</v>
      </c>
      <c r="AV253" s="13" t="s">
        <v>80</v>
      </c>
      <c r="AW253" s="13" t="s">
        <v>33</v>
      </c>
      <c r="AX253" s="13" t="s">
        <v>72</v>
      </c>
      <c r="AY253" s="205" t="s">
        <v>124</v>
      </c>
    </row>
    <row r="254" spans="1:65" s="14" customFormat="1" ht="11.25">
      <c r="B254" s="206"/>
      <c r="C254" s="207"/>
      <c r="D254" s="189" t="s">
        <v>138</v>
      </c>
      <c r="E254" s="208" t="s">
        <v>19</v>
      </c>
      <c r="F254" s="209" t="s">
        <v>357</v>
      </c>
      <c r="G254" s="207"/>
      <c r="H254" s="210">
        <v>1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138</v>
      </c>
      <c r="AU254" s="216" t="s">
        <v>82</v>
      </c>
      <c r="AV254" s="14" t="s">
        <v>82</v>
      </c>
      <c r="AW254" s="14" t="s">
        <v>33</v>
      </c>
      <c r="AX254" s="14" t="s">
        <v>80</v>
      </c>
      <c r="AY254" s="216" t="s">
        <v>124</v>
      </c>
    </row>
    <row r="255" spans="1:65" s="13" customFormat="1" ht="11.25">
      <c r="B255" s="196"/>
      <c r="C255" s="197"/>
      <c r="D255" s="189" t="s">
        <v>138</v>
      </c>
      <c r="E255" s="198" t="s">
        <v>19</v>
      </c>
      <c r="F255" s="199" t="s">
        <v>358</v>
      </c>
      <c r="G255" s="197"/>
      <c r="H255" s="198" t="s">
        <v>19</v>
      </c>
      <c r="I255" s="200"/>
      <c r="J255" s="197"/>
      <c r="K255" s="197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138</v>
      </c>
      <c r="AU255" s="205" t="s">
        <v>82</v>
      </c>
      <c r="AV255" s="13" t="s">
        <v>80</v>
      </c>
      <c r="AW255" s="13" t="s">
        <v>33</v>
      </c>
      <c r="AX255" s="13" t="s">
        <v>72</v>
      </c>
      <c r="AY255" s="205" t="s">
        <v>124</v>
      </c>
    </row>
    <row r="256" spans="1:65" s="13" customFormat="1" ht="11.25">
      <c r="B256" s="196"/>
      <c r="C256" s="197"/>
      <c r="D256" s="189" t="s">
        <v>138</v>
      </c>
      <c r="E256" s="198" t="s">
        <v>19</v>
      </c>
      <c r="F256" s="199" t="s">
        <v>359</v>
      </c>
      <c r="G256" s="197"/>
      <c r="H256" s="198" t="s">
        <v>19</v>
      </c>
      <c r="I256" s="200"/>
      <c r="J256" s="197"/>
      <c r="K256" s="197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138</v>
      </c>
      <c r="AU256" s="205" t="s">
        <v>82</v>
      </c>
      <c r="AV256" s="13" t="s">
        <v>80</v>
      </c>
      <c r="AW256" s="13" t="s">
        <v>33</v>
      </c>
      <c r="AX256" s="13" t="s">
        <v>72</v>
      </c>
      <c r="AY256" s="205" t="s">
        <v>124</v>
      </c>
    </row>
    <row r="257" spans="1:65" s="13" customFormat="1" ht="22.5">
      <c r="B257" s="196"/>
      <c r="C257" s="197"/>
      <c r="D257" s="189" t="s">
        <v>138</v>
      </c>
      <c r="E257" s="198" t="s">
        <v>19</v>
      </c>
      <c r="F257" s="199" t="s">
        <v>360</v>
      </c>
      <c r="G257" s="197"/>
      <c r="H257" s="198" t="s">
        <v>19</v>
      </c>
      <c r="I257" s="200"/>
      <c r="J257" s="197"/>
      <c r="K257" s="197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138</v>
      </c>
      <c r="AU257" s="205" t="s">
        <v>82</v>
      </c>
      <c r="AV257" s="13" t="s">
        <v>80</v>
      </c>
      <c r="AW257" s="13" t="s">
        <v>33</v>
      </c>
      <c r="AX257" s="13" t="s">
        <v>72</v>
      </c>
      <c r="AY257" s="205" t="s">
        <v>124</v>
      </c>
    </row>
    <row r="258" spans="1:65" s="13" customFormat="1" ht="22.5">
      <c r="B258" s="196"/>
      <c r="C258" s="197"/>
      <c r="D258" s="189" t="s">
        <v>138</v>
      </c>
      <c r="E258" s="198" t="s">
        <v>19</v>
      </c>
      <c r="F258" s="199" t="s">
        <v>361</v>
      </c>
      <c r="G258" s="197"/>
      <c r="H258" s="198" t="s">
        <v>19</v>
      </c>
      <c r="I258" s="200"/>
      <c r="J258" s="197"/>
      <c r="K258" s="197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138</v>
      </c>
      <c r="AU258" s="205" t="s">
        <v>82</v>
      </c>
      <c r="AV258" s="13" t="s">
        <v>80</v>
      </c>
      <c r="AW258" s="13" t="s">
        <v>33</v>
      </c>
      <c r="AX258" s="13" t="s">
        <v>72</v>
      </c>
      <c r="AY258" s="205" t="s">
        <v>124</v>
      </c>
    </row>
    <row r="259" spans="1:65" s="13" customFormat="1" ht="11.25">
      <c r="B259" s="196"/>
      <c r="C259" s="197"/>
      <c r="D259" s="189" t="s">
        <v>138</v>
      </c>
      <c r="E259" s="198" t="s">
        <v>19</v>
      </c>
      <c r="F259" s="199" t="s">
        <v>362</v>
      </c>
      <c r="G259" s="197"/>
      <c r="H259" s="198" t="s">
        <v>19</v>
      </c>
      <c r="I259" s="200"/>
      <c r="J259" s="197"/>
      <c r="K259" s="197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138</v>
      </c>
      <c r="AU259" s="205" t="s">
        <v>82</v>
      </c>
      <c r="AV259" s="13" t="s">
        <v>80</v>
      </c>
      <c r="AW259" s="13" t="s">
        <v>33</v>
      </c>
      <c r="AX259" s="13" t="s">
        <v>72</v>
      </c>
      <c r="AY259" s="205" t="s">
        <v>124</v>
      </c>
    </row>
    <row r="260" spans="1:65" s="13" customFormat="1" ht="22.5">
      <c r="B260" s="196"/>
      <c r="C260" s="197"/>
      <c r="D260" s="189" t="s">
        <v>138</v>
      </c>
      <c r="E260" s="198" t="s">
        <v>19</v>
      </c>
      <c r="F260" s="199" t="s">
        <v>363</v>
      </c>
      <c r="G260" s="197"/>
      <c r="H260" s="198" t="s">
        <v>19</v>
      </c>
      <c r="I260" s="200"/>
      <c r="J260" s="197"/>
      <c r="K260" s="197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138</v>
      </c>
      <c r="AU260" s="205" t="s">
        <v>82</v>
      </c>
      <c r="AV260" s="13" t="s">
        <v>80</v>
      </c>
      <c r="AW260" s="13" t="s">
        <v>33</v>
      </c>
      <c r="AX260" s="13" t="s">
        <v>72</v>
      </c>
      <c r="AY260" s="205" t="s">
        <v>124</v>
      </c>
    </row>
    <row r="261" spans="1:65" s="13" customFormat="1" ht="22.5">
      <c r="B261" s="196"/>
      <c r="C261" s="197"/>
      <c r="D261" s="189" t="s">
        <v>138</v>
      </c>
      <c r="E261" s="198" t="s">
        <v>19</v>
      </c>
      <c r="F261" s="199" t="s">
        <v>364</v>
      </c>
      <c r="G261" s="197"/>
      <c r="H261" s="198" t="s">
        <v>19</v>
      </c>
      <c r="I261" s="200"/>
      <c r="J261" s="197"/>
      <c r="K261" s="197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138</v>
      </c>
      <c r="AU261" s="205" t="s">
        <v>82</v>
      </c>
      <c r="AV261" s="13" t="s">
        <v>80</v>
      </c>
      <c r="AW261" s="13" t="s">
        <v>33</v>
      </c>
      <c r="AX261" s="13" t="s">
        <v>72</v>
      </c>
      <c r="AY261" s="205" t="s">
        <v>124</v>
      </c>
    </row>
    <row r="262" spans="1:65" s="2" customFormat="1" ht="24.2" customHeight="1">
      <c r="A262" s="37"/>
      <c r="B262" s="38"/>
      <c r="C262" s="176" t="s">
        <v>365</v>
      </c>
      <c r="D262" s="176" t="s">
        <v>127</v>
      </c>
      <c r="E262" s="177" t="s">
        <v>366</v>
      </c>
      <c r="F262" s="178" t="s">
        <v>367</v>
      </c>
      <c r="G262" s="179" t="s">
        <v>368</v>
      </c>
      <c r="H262" s="180">
        <v>37.648000000000003</v>
      </c>
      <c r="I262" s="181"/>
      <c r="J262" s="182">
        <f>ROUND(I262*H262,2)</f>
        <v>0</v>
      </c>
      <c r="K262" s="178" t="s">
        <v>131</v>
      </c>
      <c r="L262" s="42"/>
      <c r="M262" s="183" t="s">
        <v>19</v>
      </c>
      <c r="N262" s="184" t="s">
        <v>43</v>
      </c>
      <c r="O262" s="67"/>
      <c r="P262" s="185">
        <f>O262*H262</f>
        <v>0</v>
      </c>
      <c r="Q262" s="185">
        <v>5.0000000000000002E-5</v>
      </c>
      <c r="R262" s="185">
        <f>Q262*H262</f>
        <v>1.8824000000000002E-3</v>
      </c>
      <c r="S262" s="185">
        <v>0</v>
      </c>
      <c r="T262" s="18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7" t="s">
        <v>263</v>
      </c>
      <c r="AT262" s="187" t="s">
        <v>127</v>
      </c>
      <c r="AU262" s="187" t="s">
        <v>82</v>
      </c>
      <c r="AY262" s="20" t="s">
        <v>124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80</v>
      </c>
      <c r="BK262" s="188">
        <f>ROUND(I262*H262,2)</f>
        <v>0</v>
      </c>
      <c r="BL262" s="20" t="s">
        <v>263</v>
      </c>
      <c r="BM262" s="187" t="s">
        <v>369</v>
      </c>
    </row>
    <row r="263" spans="1:65" s="2" customFormat="1" ht="19.5">
      <c r="A263" s="37"/>
      <c r="B263" s="38"/>
      <c r="C263" s="39"/>
      <c r="D263" s="189" t="s">
        <v>134</v>
      </c>
      <c r="E263" s="39"/>
      <c r="F263" s="190" t="s">
        <v>370</v>
      </c>
      <c r="G263" s="39"/>
      <c r="H263" s="39"/>
      <c r="I263" s="191"/>
      <c r="J263" s="39"/>
      <c r="K263" s="39"/>
      <c r="L263" s="42"/>
      <c r="M263" s="192"/>
      <c r="N263" s="193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134</v>
      </c>
      <c r="AU263" s="20" t="s">
        <v>82</v>
      </c>
    </row>
    <row r="264" spans="1:65" s="2" customFormat="1" ht="11.25">
      <c r="A264" s="37"/>
      <c r="B264" s="38"/>
      <c r="C264" s="39"/>
      <c r="D264" s="194" t="s">
        <v>136</v>
      </c>
      <c r="E264" s="39"/>
      <c r="F264" s="195" t="s">
        <v>371</v>
      </c>
      <c r="G264" s="39"/>
      <c r="H264" s="39"/>
      <c r="I264" s="191"/>
      <c r="J264" s="39"/>
      <c r="K264" s="39"/>
      <c r="L264" s="42"/>
      <c r="M264" s="192"/>
      <c r="N264" s="193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136</v>
      </c>
      <c r="AU264" s="20" t="s">
        <v>82</v>
      </c>
    </row>
    <row r="265" spans="1:65" s="13" customFormat="1" ht="11.25">
      <c r="B265" s="196"/>
      <c r="C265" s="197"/>
      <c r="D265" s="189" t="s">
        <v>138</v>
      </c>
      <c r="E265" s="198" t="s">
        <v>19</v>
      </c>
      <c r="F265" s="199" t="s">
        <v>372</v>
      </c>
      <c r="G265" s="197"/>
      <c r="H265" s="198" t="s">
        <v>19</v>
      </c>
      <c r="I265" s="200"/>
      <c r="J265" s="197"/>
      <c r="K265" s="197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138</v>
      </c>
      <c r="AU265" s="205" t="s">
        <v>82</v>
      </c>
      <c r="AV265" s="13" t="s">
        <v>80</v>
      </c>
      <c r="AW265" s="13" t="s">
        <v>33</v>
      </c>
      <c r="AX265" s="13" t="s">
        <v>72</v>
      </c>
      <c r="AY265" s="205" t="s">
        <v>124</v>
      </c>
    </row>
    <row r="266" spans="1:65" s="14" customFormat="1" ht="11.25">
      <c r="B266" s="206"/>
      <c r="C266" s="207"/>
      <c r="D266" s="189" t="s">
        <v>138</v>
      </c>
      <c r="E266" s="208" t="s">
        <v>19</v>
      </c>
      <c r="F266" s="209" t="s">
        <v>373</v>
      </c>
      <c r="G266" s="207"/>
      <c r="H266" s="210">
        <v>37.648000000000003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138</v>
      </c>
      <c r="AU266" s="216" t="s">
        <v>82</v>
      </c>
      <c r="AV266" s="14" t="s">
        <v>82</v>
      </c>
      <c r="AW266" s="14" t="s">
        <v>33</v>
      </c>
      <c r="AX266" s="14" t="s">
        <v>80</v>
      </c>
      <c r="AY266" s="216" t="s">
        <v>124</v>
      </c>
    </row>
    <row r="267" spans="1:65" s="2" customFormat="1" ht="24.2" customHeight="1">
      <c r="A267" s="37"/>
      <c r="B267" s="38"/>
      <c r="C267" s="240" t="s">
        <v>374</v>
      </c>
      <c r="D267" s="240" t="s">
        <v>310</v>
      </c>
      <c r="E267" s="241" t="s">
        <v>375</v>
      </c>
      <c r="F267" s="242" t="s">
        <v>376</v>
      </c>
      <c r="G267" s="243" t="s">
        <v>228</v>
      </c>
      <c r="H267" s="244">
        <v>4.1000000000000002E-2</v>
      </c>
      <c r="I267" s="245"/>
      <c r="J267" s="246">
        <f>ROUND(I267*H267,2)</f>
        <v>0</v>
      </c>
      <c r="K267" s="242" t="s">
        <v>131</v>
      </c>
      <c r="L267" s="247"/>
      <c r="M267" s="248" t="s">
        <v>19</v>
      </c>
      <c r="N267" s="249" t="s">
        <v>43</v>
      </c>
      <c r="O267" s="67"/>
      <c r="P267" s="185">
        <f>O267*H267</f>
        <v>0</v>
      </c>
      <c r="Q267" s="185">
        <v>1</v>
      </c>
      <c r="R267" s="185">
        <f>Q267*H267</f>
        <v>4.1000000000000002E-2</v>
      </c>
      <c r="S267" s="185">
        <v>0</v>
      </c>
      <c r="T267" s="186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7" t="s">
        <v>313</v>
      </c>
      <c r="AT267" s="187" t="s">
        <v>310</v>
      </c>
      <c r="AU267" s="187" t="s">
        <v>82</v>
      </c>
      <c r="AY267" s="20" t="s">
        <v>124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20" t="s">
        <v>80</v>
      </c>
      <c r="BK267" s="188">
        <f>ROUND(I267*H267,2)</f>
        <v>0</v>
      </c>
      <c r="BL267" s="20" t="s">
        <v>263</v>
      </c>
      <c r="BM267" s="187" t="s">
        <v>377</v>
      </c>
    </row>
    <row r="268" spans="1:65" s="2" customFormat="1" ht="11.25">
      <c r="A268" s="37"/>
      <c r="B268" s="38"/>
      <c r="C268" s="39"/>
      <c r="D268" s="189" t="s">
        <v>134</v>
      </c>
      <c r="E268" s="39"/>
      <c r="F268" s="190" t="s">
        <v>376</v>
      </c>
      <c r="G268" s="39"/>
      <c r="H268" s="39"/>
      <c r="I268" s="191"/>
      <c r="J268" s="39"/>
      <c r="K268" s="39"/>
      <c r="L268" s="42"/>
      <c r="M268" s="192"/>
      <c r="N268" s="193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134</v>
      </c>
      <c r="AU268" s="20" t="s">
        <v>82</v>
      </c>
    </row>
    <row r="269" spans="1:65" s="13" customFormat="1" ht="11.25">
      <c r="B269" s="196"/>
      <c r="C269" s="197"/>
      <c r="D269" s="189" t="s">
        <v>138</v>
      </c>
      <c r="E269" s="198" t="s">
        <v>19</v>
      </c>
      <c r="F269" s="199" t="s">
        <v>372</v>
      </c>
      <c r="G269" s="197"/>
      <c r="H269" s="198" t="s">
        <v>19</v>
      </c>
      <c r="I269" s="200"/>
      <c r="J269" s="197"/>
      <c r="K269" s="197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138</v>
      </c>
      <c r="AU269" s="205" t="s">
        <v>82</v>
      </c>
      <c r="AV269" s="13" t="s">
        <v>80</v>
      </c>
      <c r="AW269" s="13" t="s">
        <v>33</v>
      </c>
      <c r="AX269" s="13" t="s">
        <v>72</v>
      </c>
      <c r="AY269" s="205" t="s">
        <v>124</v>
      </c>
    </row>
    <row r="270" spans="1:65" s="13" customFormat="1" ht="11.25">
      <c r="B270" s="196"/>
      <c r="C270" s="197"/>
      <c r="D270" s="189" t="s">
        <v>138</v>
      </c>
      <c r="E270" s="198" t="s">
        <v>19</v>
      </c>
      <c r="F270" s="199" t="s">
        <v>378</v>
      </c>
      <c r="G270" s="197"/>
      <c r="H270" s="198" t="s">
        <v>19</v>
      </c>
      <c r="I270" s="200"/>
      <c r="J270" s="197"/>
      <c r="K270" s="197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138</v>
      </c>
      <c r="AU270" s="205" t="s">
        <v>82</v>
      </c>
      <c r="AV270" s="13" t="s">
        <v>80</v>
      </c>
      <c r="AW270" s="13" t="s">
        <v>33</v>
      </c>
      <c r="AX270" s="13" t="s">
        <v>72</v>
      </c>
      <c r="AY270" s="205" t="s">
        <v>124</v>
      </c>
    </row>
    <row r="271" spans="1:65" s="14" customFormat="1" ht="11.25">
      <c r="B271" s="206"/>
      <c r="C271" s="207"/>
      <c r="D271" s="189" t="s">
        <v>138</v>
      </c>
      <c r="E271" s="208" t="s">
        <v>19</v>
      </c>
      <c r="F271" s="209" t="s">
        <v>379</v>
      </c>
      <c r="G271" s="207"/>
      <c r="H271" s="210">
        <v>4.1000000000000002E-2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138</v>
      </c>
      <c r="AU271" s="216" t="s">
        <v>82</v>
      </c>
      <c r="AV271" s="14" t="s">
        <v>82</v>
      </c>
      <c r="AW271" s="14" t="s">
        <v>33</v>
      </c>
      <c r="AX271" s="14" t="s">
        <v>80</v>
      </c>
      <c r="AY271" s="216" t="s">
        <v>124</v>
      </c>
    </row>
    <row r="272" spans="1:65" s="2" customFormat="1" ht="24.2" customHeight="1">
      <c r="A272" s="37"/>
      <c r="B272" s="38"/>
      <c r="C272" s="176" t="s">
        <v>380</v>
      </c>
      <c r="D272" s="176" t="s">
        <v>127</v>
      </c>
      <c r="E272" s="177" t="s">
        <v>381</v>
      </c>
      <c r="F272" s="178" t="s">
        <v>382</v>
      </c>
      <c r="G272" s="179" t="s">
        <v>273</v>
      </c>
      <c r="H272" s="239"/>
      <c r="I272" s="181"/>
      <c r="J272" s="182">
        <f>ROUND(I272*H272,2)</f>
        <v>0</v>
      </c>
      <c r="K272" s="178" t="s">
        <v>131</v>
      </c>
      <c r="L272" s="42"/>
      <c r="M272" s="183" t="s">
        <v>19</v>
      </c>
      <c r="N272" s="184" t="s">
        <v>43</v>
      </c>
      <c r="O272" s="67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7" t="s">
        <v>263</v>
      </c>
      <c r="AT272" s="187" t="s">
        <v>127</v>
      </c>
      <c r="AU272" s="187" t="s">
        <v>82</v>
      </c>
      <c r="AY272" s="20" t="s">
        <v>124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20" t="s">
        <v>80</v>
      </c>
      <c r="BK272" s="188">
        <f>ROUND(I272*H272,2)</f>
        <v>0</v>
      </c>
      <c r="BL272" s="20" t="s">
        <v>263</v>
      </c>
      <c r="BM272" s="187" t="s">
        <v>383</v>
      </c>
    </row>
    <row r="273" spans="1:65" s="2" customFormat="1" ht="29.25">
      <c r="A273" s="37"/>
      <c r="B273" s="38"/>
      <c r="C273" s="39"/>
      <c r="D273" s="189" t="s">
        <v>134</v>
      </c>
      <c r="E273" s="39"/>
      <c r="F273" s="190" t="s">
        <v>384</v>
      </c>
      <c r="G273" s="39"/>
      <c r="H273" s="39"/>
      <c r="I273" s="191"/>
      <c r="J273" s="39"/>
      <c r="K273" s="39"/>
      <c r="L273" s="42"/>
      <c r="M273" s="192"/>
      <c r="N273" s="193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134</v>
      </c>
      <c r="AU273" s="20" t="s">
        <v>82</v>
      </c>
    </row>
    <row r="274" spans="1:65" s="2" customFormat="1" ht="11.25">
      <c r="A274" s="37"/>
      <c r="B274" s="38"/>
      <c r="C274" s="39"/>
      <c r="D274" s="194" t="s">
        <v>136</v>
      </c>
      <c r="E274" s="39"/>
      <c r="F274" s="195" t="s">
        <v>385</v>
      </c>
      <c r="G274" s="39"/>
      <c r="H274" s="39"/>
      <c r="I274" s="191"/>
      <c r="J274" s="39"/>
      <c r="K274" s="39"/>
      <c r="L274" s="42"/>
      <c r="M274" s="192"/>
      <c r="N274" s="193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136</v>
      </c>
      <c r="AU274" s="20" t="s">
        <v>82</v>
      </c>
    </row>
    <row r="275" spans="1:65" s="12" customFormat="1" ht="22.9" customHeight="1">
      <c r="B275" s="160"/>
      <c r="C275" s="161"/>
      <c r="D275" s="162" t="s">
        <v>71</v>
      </c>
      <c r="E275" s="174" t="s">
        <v>386</v>
      </c>
      <c r="F275" s="174" t="s">
        <v>387</v>
      </c>
      <c r="G275" s="161"/>
      <c r="H275" s="161"/>
      <c r="I275" s="164"/>
      <c r="J275" s="175">
        <f>BK275</f>
        <v>0</v>
      </c>
      <c r="K275" s="161"/>
      <c r="L275" s="166"/>
      <c r="M275" s="167"/>
      <c r="N275" s="168"/>
      <c r="O275" s="168"/>
      <c r="P275" s="169">
        <f>SUM(P276:P288)</f>
        <v>0</v>
      </c>
      <c r="Q275" s="168"/>
      <c r="R275" s="169">
        <f>SUM(R276:R288)</f>
        <v>2.1935E-2</v>
      </c>
      <c r="S275" s="168"/>
      <c r="T275" s="170">
        <f>SUM(T276:T288)</f>
        <v>0.04</v>
      </c>
      <c r="AR275" s="171" t="s">
        <v>82</v>
      </c>
      <c r="AT275" s="172" t="s">
        <v>71</v>
      </c>
      <c r="AU275" s="172" t="s">
        <v>80</v>
      </c>
      <c r="AY275" s="171" t="s">
        <v>124</v>
      </c>
      <c r="BK275" s="173">
        <f>SUM(BK276:BK288)</f>
        <v>0</v>
      </c>
    </row>
    <row r="276" spans="1:65" s="2" customFormat="1" ht="24.2" customHeight="1">
      <c r="A276" s="37"/>
      <c r="B276" s="38"/>
      <c r="C276" s="176" t="s">
        <v>388</v>
      </c>
      <c r="D276" s="176" t="s">
        <v>127</v>
      </c>
      <c r="E276" s="177" t="s">
        <v>389</v>
      </c>
      <c r="F276" s="178" t="s">
        <v>390</v>
      </c>
      <c r="G276" s="179" t="s">
        <v>218</v>
      </c>
      <c r="H276" s="180">
        <v>4</v>
      </c>
      <c r="I276" s="181"/>
      <c r="J276" s="182">
        <f>ROUND(I276*H276,2)</f>
        <v>0</v>
      </c>
      <c r="K276" s="178" t="s">
        <v>131</v>
      </c>
      <c r="L276" s="42"/>
      <c r="M276" s="183" t="s">
        <v>19</v>
      </c>
      <c r="N276" s="184" t="s">
        <v>43</v>
      </c>
      <c r="O276" s="67"/>
      <c r="P276" s="185">
        <f>O276*H276</f>
        <v>0</v>
      </c>
      <c r="Q276" s="185">
        <v>1.39E-3</v>
      </c>
      <c r="R276" s="185">
        <f>Q276*H276</f>
        <v>5.5599999999999998E-3</v>
      </c>
      <c r="S276" s="185">
        <v>0.01</v>
      </c>
      <c r="T276" s="186">
        <f>S276*H276</f>
        <v>0.04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7" t="s">
        <v>263</v>
      </c>
      <c r="AT276" s="187" t="s">
        <v>127</v>
      </c>
      <c r="AU276" s="187" t="s">
        <v>82</v>
      </c>
      <c r="AY276" s="20" t="s">
        <v>124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20" t="s">
        <v>80</v>
      </c>
      <c r="BK276" s="188">
        <f>ROUND(I276*H276,2)</f>
        <v>0</v>
      </c>
      <c r="BL276" s="20" t="s">
        <v>263</v>
      </c>
      <c r="BM276" s="187" t="s">
        <v>391</v>
      </c>
    </row>
    <row r="277" spans="1:65" s="2" customFormat="1" ht="29.25">
      <c r="A277" s="37"/>
      <c r="B277" s="38"/>
      <c r="C277" s="39"/>
      <c r="D277" s="189" t="s">
        <v>134</v>
      </c>
      <c r="E277" s="39"/>
      <c r="F277" s="190" t="s">
        <v>392</v>
      </c>
      <c r="G277" s="39"/>
      <c r="H277" s="39"/>
      <c r="I277" s="191"/>
      <c r="J277" s="39"/>
      <c r="K277" s="39"/>
      <c r="L277" s="42"/>
      <c r="M277" s="192"/>
      <c r="N277" s="193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134</v>
      </c>
      <c r="AU277" s="20" t="s">
        <v>82</v>
      </c>
    </row>
    <row r="278" spans="1:65" s="2" customFormat="1" ht="11.25">
      <c r="A278" s="37"/>
      <c r="B278" s="38"/>
      <c r="C278" s="39"/>
      <c r="D278" s="194" t="s">
        <v>136</v>
      </c>
      <c r="E278" s="39"/>
      <c r="F278" s="195" t="s">
        <v>393</v>
      </c>
      <c r="G278" s="39"/>
      <c r="H278" s="39"/>
      <c r="I278" s="191"/>
      <c r="J278" s="39"/>
      <c r="K278" s="39"/>
      <c r="L278" s="42"/>
      <c r="M278" s="192"/>
      <c r="N278" s="193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136</v>
      </c>
      <c r="AU278" s="20" t="s">
        <v>82</v>
      </c>
    </row>
    <row r="279" spans="1:65" s="14" customFormat="1" ht="11.25">
      <c r="B279" s="206"/>
      <c r="C279" s="207"/>
      <c r="D279" s="189" t="s">
        <v>138</v>
      </c>
      <c r="E279" s="208" t="s">
        <v>19</v>
      </c>
      <c r="F279" s="209" t="s">
        <v>394</v>
      </c>
      <c r="G279" s="207"/>
      <c r="H279" s="210">
        <v>4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138</v>
      </c>
      <c r="AU279" s="216" t="s">
        <v>82</v>
      </c>
      <c r="AV279" s="14" t="s">
        <v>82</v>
      </c>
      <c r="AW279" s="14" t="s">
        <v>33</v>
      </c>
      <c r="AX279" s="14" t="s">
        <v>80</v>
      </c>
      <c r="AY279" s="216" t="s">
        <v>124</v>
      </c>
    </row>
    <row r="280" spans="1:65" s="2" customFormat="1" ht="16.5" customHeight="1">
      <c r="A280" s="37"/>
      <c r="B280" s="38"/>
      <c r="C280" s="240" t="s">
        <v>395</v>
      </c>
      <c r="D280" s="240" t="s">
        <v>310</v>
      </c>
      <c r="E280" s="241" t="s">
        <v>396</v>
      </c>
      <c r="F280" s="242" t="s">
        <v>397</v>
      </c>
      <c r="G280" s="243" t="s">
        <v>130</v>
      </c>
      <c r="H280" s="244">
        <v>6.55</v>
      </c>
      <c r="I280" s="245"/>
      <c r="J280" s="246">
        <f>ROUND(I280*H280,2)</f>
        <v>0</v>
      </c>
      <c r="K280" s="242" t="s">
        <v>328</v>
      </c>
      <c r="L280" s="247"/>
      <c r="M280" s="248" t="s">
        <v>19</v>
      </c>
      <c r="N280" s="249" t="s">
        <v>43</v>
      </c>
      <c r="O280" s="67"/>
      <c r="P280" s="185">
        <f>O280*H280</f>
        <v>0</v>
      </c>
      <c r="Q280" s="185">
        <v>2.5000000000000001E-3</v>
      </c>
      <c r="R280" s="185">
        <f>Q280*H280</f>
        <v>1.6375000000000001E-2</v>
      </c>
      <c r="S280" s="185">
        <v>0</v>
      </c>
      <c r="T280" s="186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7" t="s">
        <v>313</v>
      </c>
      <c r="AT280" s="187" t="s">
        <v>310</v>
      </c>
      <c r="AU280" s="187" t="s">
        <v>82</v>
      </c>
      <c r="AY280" s="20" t="s">
        <v>124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20" t="s">
        <v>80</v>
      </c>
      <c r="BK280" s="188">
        <f>ROUND(I280*H280,2)</f>
        <v>0</v>
      </c>
      <c r="BL280" s="20" t="s">
        <v>263</v>
      </c>
      <c r="BM280" s="187" t="s">
        <v>398</v>
      </c>
    </row>
    <row r="281" spans="1:65" s="2" customFormat="1" ht="11.25">
      <c r="A281" s="37"/>
      <c r="B281" s="38"/>
      <c r="C281" s="39"/>
      <c r="D281" s="189" t="s">
        <v>134</v>
      </c>
      <c r="E281" s="39"/>
      <c r="F281" s="190" t="s">
        <v>397</v>
      </c>
      <c r="G281" s="39"/>
      <c r="H281" s="39"/>
      <c r="I281" s="191"/>
      <c r="J281" s="39"/>
      <c r="K281" s="39"/>
      <c r="L281" s="42"/>
      <c r="M281" s="192"/>
      <c r="N281" s="193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134</v>
      </c>
      <c r="AU281" s="20" t="s">
        <v>82</v>
      </c>
    </row>
    <row r="282" spans="1:65" s="13" customFormat="1" ht="11.25">
      <c r="B282" s="196"/>
      <c r="C282" s="197"/>
      <c r="D282" s="189" t="s">
        <v>138</v>
      </c>
      <c r="E282" s="198" t="s">
        <v>19</v>
      </c>
      <c r="F282" s="199" t="s">
        <v>399</v>
      </c>
      <c r="G282" s="197"/>
      <c r="H282" s="198" t="s">
        <v>19</v>
      </c>
      <c r="I282" s="200"/>
      <c r="J282" s="197"/>
      <c r="K282" s="197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138</v>
      </c>
      <c r="AU282" s="205" t="s">
        <v>82</v>
      </c>
      <c r="AV282" s="13" t="s">
        <v>80</v>
      </c>
      <c r="AW282" s="13" t="s">
        <v>33</v>
      </c>
      <c r="AX282" s="13" t="s">
        <v>72</v>
      </c>
      <c r="AY282" s="205" t="s">
        <v>124</v>
      </c>
    </row>
    <row r="283" spans="1:65" s="14" customFormat="1" ht="11.25">
      <c r="B283" s="206"/>
      <c r="C283" s="207"/>
      <c r="D283" s="189" t="s">
        <v>138</v>
      </c>
      <c r="E283" s="208" t="s">
        <v>19</v>
      </c>
      <c r="F283" s="209" t="s">
        <v>400</v>
      </c>
      <c r="G283" s="207"/>
      <c r="H283" s="210">
        <v>5.4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138</v>
      </c>
      <c r="AU283" s="216" t="s">
        <v>82</v>
      </c>
      <c r="AV283" s="14" t="s">
        <v>82</v>
      </c>
      <c r="AW283" s="14" t="s">
        <v>33</v>
      </c>
      <c r="AX283" s="14" t="s">
        <v>72</v>
      </c>
      <c r="AY283" s="216" t="s">
        <v>124</v>
      </c>
    </row>
    <row r="284" spans="1:65" s="14" customFormat="1" ht="11.25">
      <c r="B284" s="206"/>
      <c r="C284" s="207"/>
      <c r="D284" s="189" t="s">
        <v>138</v>
      </c>
      <c r="E284" s="208" t="s">
        <v>19</v>
      </c>
      <c r="F284" s="209" t="s">
        <v>401</v>
      </c>
      <c r="G284" s="207"/>
      <c r="H284" s="210">
        <v>1.1499999999999999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138</v>
      </c>
      <c r="AU284" s="216" t="s">
        <v>82</v>
      </c>
      <c r="AV284" s="14" t="s">
        <v>82</v>
      </c>
      <c r="AW284" s="14" t="s">
        <v>33</v>
      </c>
      <c r="AX284" s="14" t="s">
        <v>72</v>
      </c>
      <c r="AY284" s="216" t="s">
        <v>124</v>
      </c>
    </row>
    <row r="285" spans="1:65" s="16" customFormat="1" ht="11.25">
      <c r="B285" s="228"/>
      <c r="C285" s="229"/>
      <c r="D285" s="189" t="s">
        <v>138</v>
      </c>
      <c r="E285" s="230" t="s">
        <v>19</v>
      </c>
      <c r="F285" s="231" t="s">
        <v>154</v>
      </c>
      <c r="G285" s="229"/>
      <c r="H285" s="232">
        <v>6.5500000000000007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138</v>
      </c>
      <c r="AU285" s="238" t="s">
        <v>82</v>
      </c>
      <c r="AV285" s="16" t="s">
        <v>132</v>
      </c>
      <c r="AW285" s="16" t="s">
        <v>33</v>
      </c>
      <c r="AX285" s="16" t="s">
        <v>80</v>
      </c>
      <c r="AY285" s="238" t="s">
        <v>124</v>
      </c>
    </row>
    <row r="286" spans="1:65" s="2" customFormat="1" ht="24.2" customHeight="1">
      <c r="A286" s="37"/>
      <c r="B286" s="38"/>
      <c r="C286" s="176" t="s">
        <v>313</v>
      </c>
      <c r="D286" s="176" t="s">
        <v>127</v>
      </c>
      <c r="E286" s="177" t="s">
        <v>402</v>
      </c>
      <c r="F286" s="178" t="s">
        <v>403</v>
      </c>
      <c r="G286" s="179" t="s">
        <v>273</v>
      </c>
      <c r="H286" s="239"/>
      <c r="I286" s="181"/>
      <c r="J286" s="182">
        <f>ROUND(I286*H286,2)</f>
        <v>0</v>
      </c>
      <c r="K286" s="178" t="s">
        <v>131</v>
      </c>
      <c r="L286" s="42"/>
      <c r="M286" s="183" t="s">
        <v>19</v>
      </c>
      <c r="N286" s="184" t="s">
        <v>43</v>
      </c>
      <c r="O286" s="67"/>
      <c r="P286" s="185">
        <f>O286*H286</f>
        <v>0</v>
      </c>
      <c r="Q286" s="185">
        <v>0</v>
      </c>
      <c r="R286" s="185">
        <f>Q286*H286</f>
        <v>0</v>
      </c>
      <c r="S286" s="185">
        <v>0</v>
      </c>
      <c r="T286" s="18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7" t="s">
        <v>263</v>
      </c>
      <c r="AT286" s="187" t="s">
        <v>127</v>
      </c>
      <c r="AU286" s="187" t="s">
        <v>82</v>
      </c>
      <c r="AY286" s="20" t="s">
        <v>124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20" t="s">
        <v>80</v>
      </c>
      <c r="BK286" s="188">
        <f>ROUND(I286*H286,2)</f>
        <v>0</v>
      </c>
      <c r="BL286" s="20" t="s">
        <v>263</v>
      </c>
      <c r="BM286" s="187" t="s">
        <v>404</v>
      </c>
    </row>
    <row r="287" spans="1:65" s="2" customFormat="1" ht="29.25">
      <c r="A287" s="37"/>
      <c r="B287" s="38"/>
      <c r="C287" s="39"/>
      <c r="D287" s="189" t="s">
        <v>134</v>
      </c>
      <c r="E287" s="39"/>
      <c r="F287" s="190" t="s">
        <v>405</v>
      </c>
      <c r="G287" s="39"/>
      <c r="H287" s="39"/>
      <c r="I287" s="191"/>
      <c r="J287" s="39"/>
      <c r="K287" s="39"/>
      <c r="L287" s="42"/>
      <c r="M287" s="192"/>
      <c r="N287" s="193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134</v>
      </c>
      <c r="AU287" s="20" t="s">
        <v>82</v>
      </c>
    </row>
    <row r="288" spans="1:65" s="2" customFormat="1" ht="11.25">
      <c r="A288" s="37"/>
      <c r="B288" s="38"/>
      <c r="C288" s="39"/>
      <c r="D288" s="194" t="s">
        <v>136</v>
      </c>
      <c r="E288" s="39"/>
      <c r="F288" s="195" t="s">
        <v>406</v>
      </c>
      <c r="G288" s="39"/>
      <c r="H288" s="39"/>
      <c r="I288" s="191"/>
      <c r="J288" s="39"/>
      <c r="K288" s="39"/>
      <c r="L288" s="42"/>
      <c r="M288" s="192"/>
      <c r="N288" s="193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136</v>
      </c>
      <c r="AU288" s="20" t="s">
        <v>82</v>
      </c>
    </row>
    <row r="289" spans="1:65" s="12" customFormat="1" ht="22.9" customHeight="1">
      <c r="B289" s="160"/>
      <c r="C289" s="161"/>
      <c r="D289" s="162" t="s">
        <v>71</v>
      </c>
      <c r="E289" s="174" t="s">
        <v>407</v>
      </c>
      <c r="F289" s="174" t="s">
        <v>408</v>
      </c>
      <c r="G289" s="161"/>
      <c r="H289" s="161"/>
      <c r="I289" s="164"/>
      <c r="J289" s="175">
        <f>BK289</f>
        <v>0</v>
      </c>
      <c r="K289" s="161"/>
      <c r="L289" s="166"/>
      <c r="M289" s="167"/>
      <c r="N289" s="168"/>
      <c r="O289" s="168"/>
      <c r="P289" s="169">
        <f>SUM(P290:P340)</f>
        <v>0</v>
      </c>
      <c r="Q289" s="168"/>
      <c r="R289" s="169">
        <f>SUM(R290:R340)</f>
        <v>0.10453513</v>
      </c>
      <c r="S289" s="168"/>
      <c r="T289" s="170">
        <f>SUM(T290:T340)</f>
        <v>2.4857899999999995E-2</v>
      </c>
      <c r="AR289" s="171" t="s">
        <v>82</v>
      </c>
      <c r="AT289" s="172" t="s">
        <v>71</v>
      </c>
      <c r="AU289" s="172" t="s">
        <v>80</v>
      </c>
      <c r="AY289" s="171" t="s">
        <v>124</v>
      </c>
      <c r="BK289" s="173">
        <f>SUM(BK290:BK340)</f>
        <v>0</v>
      </c>
    </row>
    <row r="290" spans="1:65" s="2" customFormat="1" ht="16.5" customHeight="1">
      <c r="A290" s="37"/>
      <c r="B290" s="38"/>
      <c r="C290" s="176" t="s">
        <v>409</v>
      </c>
      <c r="D290" s="176" t="s">
        <v>127</v>
      </c>
      <c r="E290" s="177" t="s">
        <v>410</v>
      </c>
      <c r="F290" s="178" t="s">
        <v>411</v>
      </c>
      <c r="G290" s="179" t="s">
        <v>130</v>
      </c>
      <c r="H290" s="180">
        <v>70.91</v>
      </c>
      <c r="I290" s="181"/>
      <c r="J290" s="182">
        <f>ROUND(I290*H290,2)</f>
        <v>0</v>
      </c>
      <c r="K290" s="178" t="s">
        <v>131</v>
      </c>
      <c r="L290" s="42"/>
      <c r="M290" s="183" t="s">
        <v>19</v>
      </c>
      <c r="N290" s="184" t="s">
        <v>43</v>
      </c>
      <c r="O290" s="67"/>
      <c r="P290" s="185">
        <f>O290*H290</f>
        <v>0</v>
      </c>
      <c r="Q290" s="185">
        <v>1E-3</v>
      </c>
      <c r="R290" s="185">
        <f>Q290*H290</f>
        <v>7.0910000000000001E-2</v>
      </c>
      <c r="S290" s="185">
        <v>3.1E-4</v>
      </c>
      <c r="T290" s="186">
        <f>S290*H290</f>
        <v>2.1982099999999997E-2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7" t="s">
        <v>263</v>
      </c>
      <c r="AT290" s="187" t="s">
        <v>127</v>
      </c>
      <c r="AU290" s="187" t="s">
        <v>82</v>
      </c>
      <c r="AY290" s="20" t="s">
        <v>124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20" t="s">
        <v>80</v>
      </c>
      <c r="BK290" s="188">
        <f>ROUND(I290*H290,2)</f>
        <v>0</v>
      </c>
      <c r="BL290" s="20" t="s">
        <v>263</v>
      </c>
      <c r="BM290" s="187" t="s">
        <v>412</v>
      </c>
    </row>
    <row r="291" spans="1:65" s="2" customFormat="1" ht="11.25">
      <c r="A291" s="37"/>
      <c r="B291" s="38"/>
      <c r="C291" s="39"/>
      <c r="D291" s="189" t="s">
        <v>134</v>
      </c>
      <c r="E291" s="39"/>
      <c r="F291" s="190" t="s">
        <v>413</v>
      </c>
      <c r="G291" s="39"/>
      <c r="H291" s="39"/>
      <c r="I291" s="191"/>
      <c r="J291" s="39"/>
      <c r="K291" s="39"/>
      <c r="L291" s="42"/>
      <c r="M291" s="192"/>
      <c r="N291" s="193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134</v>
      </c>
      <c r="AU291" s="20" t="s">
        <v>82</v>
      </c>
    </row>
    <row r="292" spans="1:65" s="2" customFormat="1" ht="11.25">
      <c r="A292" s="37"/>
      <c r="B292" s="38"/>
      <c r="C292" s="39"/>
      <c r="D292" s="194" t="s">
        <v>136</v>
      </c>
      <c r="E292" s="39"/>
      <c r="F292" s="195" t="s">
        <v>414</v>
      </c>
      <c r="G292" s="39"/>
      <c r="H292" s="39"/>
      <c r="I292" s="191"/>
      <c r="J292" s="39"/>
      <c r="K292" s="39"/>
      <c r="L292" s="42"/>
      <c r="M292" s="192"/>
      <c r="N292" s="193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136</v>
      </c>
      <c r="AU292" s="20" t="s">
        <v>82</v>
      </c>
    </row>
    <row r="293" spans="1:65" s="13" customFormat="1" ht="11.25">
      <c r="B293" s="196"/>
      <c r="C293" s="197"/>
      <c r="D293" s="189" t="s">
        <v>138</v>
      </c>
      <c r="E293" s="198" t="s">
        <v>19</v>
      </c>
      <c r="F293" s="199" t="s">
        <v>139</v>
      </c>
      <c r="G293" s="197"/>
      <c r="H293" s="198" t="s">
        <v>19</v>
      </c>
      <c r="I293" s="200"/>
      <c r="J293" s="197"/>
      <c r="K293" s="197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138</v>
      </c>
      <c r="AU293" s="205" t="s">
        <v>82</v>
      </c>
      <c r="AV293" s="13" t="s">
        <v>80</v>
      </c>
      <c r="AW293" s="13" t="s">
        <v>33</v>
      </c>
      <c r="AX293" s="13" t="s">
        <v>72</v>
      </c>
      <c r="AY293" s="205" t="s">
        <v>124</v>
      </c>
    </row>
    <row r="294" spans="1:65" s="13" customFormat="1" ht="11.25">
      <c r="B294" s="196"/>
      <c r="C294" s="197"/>
      <c r="D294" s="189" t="s">
        <v>138</v>
      </c>
      <c r="E294" s="198" t="s">
        <v>19</v>
      </c>
      <c r="F294" s="199" t="s">
        <v>153</v>
      </c>
      <c r="G294" s="197"/>
      <c r="H294" s="198" t="s">
        <v>19</v>
      </c>
      <c r="I294" s="200"/>
      <c r="J294" s="197"/>
      <c r="K294" s="197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138</v>
      </c>
      <c r="AU294" s="205" t="s">
        <v>82</v>
      </c>
      <c r="AV294" s="13" t="s">
        <v>80</v>
      </c>
      <c r="AW294" s="13" t="s">
        <v>33</v>
      </c>
      <c r="AX294" s="13" t="s">
        <v>72</v>
      </c>
      <c r="AY294" s="205" t="s">
        <v>124</v>
      </c>
    </row>
    <row r="295" spans="1:65" s="14" customFormat="1" ht="11.25">
      <c r="B295" s="206"/>
      <c r="C295" s="207"/>
      <c r="D295" s="189" t="s">
        <v>138</v>
      </c>
      <c r="E295" s="208" t="s">
        <v>19</v>
      </c>
      <c r="F295" s="209" t="s">
        <v>415</v>
      </c>
      <c r="G295" s="207"/>
      <c r="H295" s="210">
        <v>48.8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138</v>
      </c>
      <c r="AU295" s="216" t="s">
        <v>82</v>
      </c>
      <c r="AV295" s="14" t="s">
        <v>82</v>
      </c>
      <c r="AW295" s="14" t="s">
        <v>33</v>
      </c>
      <c r="AX295" s="14" t="s">
        <v>72</v>
      </c>
      <c r="AY295" s="216" t="s">
        <v>124</v>
      </c>
    </row>
    <row r="296" spans="1:65" s="14" customFormat="1" ht="11.25">
      <c r="B296" s="206"/>
      <c r="C296" s="207"/>
      <c r="D296" s="189" t="s">
        <v>138</v>
      </c>
      <c r="E296" s="208" t="s">
        <v>19</v>
      </c>
      <c r="F296" s="209" t="s">
        <v>416</v>
      </c>
      <c r="G296" s="207"/>
      <c r="H296" s="210">
        <v>22.11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138</v>
      </c>
      <c r="AU296" s="216" t="s">
        <v>82</v>
      </c>
      <c r="AV296" s="14" t="s">
        <v>82</v>
      </c>
      <c r="AW296" s="14" t="s">
        <v>33</v>
      </c>
      <c r="AX296" s="14" t="s">
        <v>72</v>
      </c>
      <c r="AY296" s="216" t="s">
        <v>124</v>
      </c>
    </row>
    <row r="297" spans="1:65" s="16" customFormat="1" ht="11.25">
      <c r="B297" s="228"/>
      <c r="C297" s="229"/>
      <c r="D297" s="189" t="s">
        <v>138</v>
      </c>
      <c r="E297" s="230" t="s">
        <v>19</v>
      </c>
      <c r="F297" s="231" t="s">
        <v>154</v>
      </c>
      <c r="G297" s="229"/>
      <c r="H297" s="232">
        <v>70.91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138</v>
      </c>
      <c r="AU297" s="238" t="s">
        <v>82</v>
      </c>
      <c r="AV297" s="16" t="s">
        <v>132</v>
      </c>
      <c r="AW297" s="16" t="s">
        <v>33</v>
      </c>
      <c r="AX297" s="16" t="s">
        <v>80</v>
      </c>
      <c r="AY297" s="238" t="s">
        <v>124</v>
      </c>
    </row>
    <row r="298" spans="1:65" s="2" customFormat="1" ht="24.2" customHeight="1">
      <c r="A298" s="37"/>
      <c r="B298" s="38"/>
      <c r="C298" s="176" t="s">
        <v>417</v>
      </c>
      <c r="D298" s="176" t="s">
        <v>127</v>
      </c>
      <c r="E298" s="177" t="s">
        <v>418</v>
      </c>
      <c r="F298" s="178" t="s">
        <v>419</v>
      </c>
      <c r="G298" s="179" t="s">
        <v>130</v>
      </c>
      <c r="H298" s="180">
        <v>70.91</v>
      </c>
      <c r="I298" s="181"/>
      <c r="J298" s="182">
        <f>ROUND(I298*H298,2)</f>
        <v>0</v>
      </c>
      <c r="K298" s="178" t="s">
        <v>131</v>
      </c>
      <c r="L298" s="42"/>
      <c r="M298" s="183" t="s">
        <v>19</v>
      </c>
      <c r="N298" s="184" t="s">
        <v>43</v>
      </c>
      <c r="O298" s="67"/>
      <c r="P298" s="185">
        <f>O298*H298</f>
        <v>0</v>
      </c>
      <c r="Q298" s="185">
        <v>0</v>
      </c>
      <c r="R298" s="185">
        <f>Q298*H298</f>
        <v>0</v>
      </c>
      <c r="S298" s="185">
        <v>0</v>
      </c>
      <c r="T298" s="18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7" t="s">
        <v>263</v>
      </c>
      <c r="AT298" s="187" t="s">
        <v>127</v>
      </c>
      <c r="AU298" s="187" t="s">
        <v>82</v>
      </c>
      <c r="AY298" s="20" t="s">
        <v>124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20" t="s">
        <v>80</v>
      </c>
      <c r="BK298" s="188">
        <f>ROUND(I298*H298,2)</f>
        <v>0</v>
      </c>
      <c r="BL298" s="20" t="s">
        <v>263</v>
      </c>
      <c r="BM298" s="187" t="s">
        <v>420</v>
      </c>
    </row>
    <row r="299" spans="1:65" s="2" customFormat="1" ht="19.5">
      <c r="A299" s="37"/>
      <c r="B299" s="38"/>
      <c r="C299" s="39"/>
      <c r="D299" s="189" t="s">
        <v>134</v>
      </c>
      <c r="E299" s="39"/>
      <c r="F299" s="190" t="s">
        <v>421</v>
      </c>
      <c r="G299" s="39"/>
      <c r="H299" s="39"/>
      <c r="I299" s="191"/>
      <c r="J299" s="39"/>
      <c r="K299" s="39"/>
      <c r="L299" s="42"/>
      <c r="M299" s="192"/>
      <c r="N299" s="193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134</v>
      </c>
      <c r="AU299" s="20" t="s">
        <v>82</v>
      </c>
    </row>
    <row r="300" spans="1:65" s="2" customFormat="1" ht="11.25">
      <c r="A300" s="37"/>
      <c r="B300" s="38"/>
      <c r="C300" s="39"/>
      <c r="D300" s="194" t="s">
        <v>136</v>
      </c>
      <c r="E300" s="39"/>
      <c r="F300" s="195" t="s">
        <v>422</v>
      </c>
      <c r="G300" s="39"/>
      <c r="H300" s="39"/>
      <c r="I300" s="191"/>
      <c r="J300" s="39"/>
      <c r="K300" s="39"/>
      <c r="L300" s="42"/>
      <c r="M300" s="192"/>
      <c r="N300" s="193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136</v>
      </c>
      <c r="AU300" s="20" t="s">
        <v>82</v>
      </c>
    </row>
    <row r="301" spans="1:65" s="13" customFormat="1" ht="11.25">
      <c r="B301" s="196"/>
      <c r="C301" s="197"/>
      <c r="D301" s="189" t="s">
        <v>138</v>
      </c>
      <c r="E301" s="198" t="s">
        <v>19</v>
      </c>
      <c r="F301" s="199" t="s">
        <v>139</v>
      </c>
      <c r="G301" s="197"/>
      <c r="H301" s="198" t="s">
        <v>19</v>
      </c>
      <c r="I301" s="200"/>
      <c r="J301" s="197"/>
      <c r="K301" s="197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138</v>
      </c>
      <c r="AU301" s="205" t="s">
        <v>82</v>
      </c>
      <c r="AV301" s="13" t="s">
        <v>80</v>
      </c>
      <c r="AW301" s="13" t="s">
        <v>33</v>
      </c>
      <c r="AX301" s="13" t="s">
        <v>72</v>
      </c>
      <c r="AY301" s="205" t="s">
        <v>124</v>
      </c>
    </row>
    <row r="302" spans="1:65" s="13" customFormat="1" ht="11.25">
      <c r="B302" s="196"/>
      <c r="C302" s="197"/>
      <c r="D302" s="189" t="s">
        <v>138</v>
      </c>
      <c r="E302" s="198" t="s">
        <v>19</v>
      </c>
      <c r="F302" s="199" t="s">
        <v>153</v>
      </c>
      <c r="G302" s="197"/>
      <c r="H302" s="198" t="s">
        <v>19</v>
      </c>
      <c r="I302" s="200"/>
      <c r="J302" s="197"/>
      <c r="K302" s="197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138</v>
      </c>
      <c r="AU302" s="205" t="s">
        <v>82</v>
      </c>
      <c r="AV302" s="13" t="s">
        <v>80</v>
      </c>
      <c r="AW302" s="13" t="s">
        <v>33</v>
      </c>
      <c r="AX302" s="13" t="s">
        <v>72</v>
      </c>
      <c r="AY302" s="205" t="s">
        <v>124</v>
      </c>
    </row>
    <row r="303" spans="1:65" s="14" customFormat="1" ht="11.25">
      <c r="B303" s="206"/>
      <c r="C303" s="207"/>
      <c r="D303" s="189" t="s">
        <v>138</v>
      </c>
      <c r="E303" s="208" t="s">
        <v>19</v>
      </c>
      <c r="F303" s="209" t="s">
        <v>415</v>
      </c>
      <c r="G303" s="207"/>
      <c r="H303" s="210">
        <v>48.8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138</v>
      </c>
      <c r="AU303" s="216" t="s">
        <v>82</v>
      </c>
      <c r="AV303" s="14" t="s">
        <v>82</v>
      </c>
      <c r="AW303" s="14" t="s">
        <v>33</v>
      </c>
      <c r="AX303" s="14" t="s">
        <v>72</v>
      </c>
      <c r="AY303" s="216" t="s">
        <v>124</v>
      </c>
    </row>
    <row r="304" spans="1:65" s="14" customFormat="1" ht="11.25">
      <c r="B304" s="206"/>
      <c r="C304" s="207"/>
      <c r="D304" s="189" t="s">
        <v>138</v>
      </c>
      <c r="E304" s="208" t="s">
        <v>19</v>
      </c>
      <c r="F304" s="209" t="s">
        <v>416</v>
      </c>
      <c r="G304" s="207"/>
      <c r="H304" s="210">
        <v>22.11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138</v>
      </c>
      <c r="AU304" s="216" t="s">
        <v>82</v>
      </c>
      <c r="AV304" s="14" t="s">
        <v>82</v>
      </c>
      <c r="AW304" s="14" t="s">
        <v>33</v>
      </c>
      <c r="AX304" s="14" t="s">
        <v>72</v>
      </c>
      <c r="AY304" s="216" t="s">
        <v>124</v>
      </c>
    </row>
    <row r="305" spans="1:65" s="16" customFormat="1" ht="11.25">
      <c r="B305" s="228"/>
      <c r="C305" s="229"/>
      <c r="D305" s="189" t="s">
        <v>138</v>
      </c>
      <c r="E305" s="230" t="s">
        <v>19</v>
      </c>
      <c r="F305" s="231" t="s">
        <v>154</v>
      </c>
      <c r="G305" s="229"/>
      <c r="H305" s="232">
        <v>70.91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138</v>
      </c>
      <c r="AU305" s="238" t="s">
        <v>82</v>
      </c>
      <c r="AV305" s="16" t="s">
        <v>132</v>
      </c>
      <c r="AW305" s="16" t="s">
        <v>33</v>
      </c>
      <c r="AX305" s="16" t="s">
        <v>80</v>
      </c>
      <c r="AY305" s="238" t="s">
        <v>124</v>
      </c>
    </row>
    <row r="306" spans="1:65" s="2" customFormat="1" ht="16.5" customHeight="1">
      <c r="A306" s="37"/>
      <c r="B306" s="38"/>
      <c r="C306" s="176" t="s">
        <v>423</v>
      </c>
      <c r="D306" s="176" t="s">
        <v>127</v>
      </c>
      <c r="E306" s="177" t="s">
        <v>424</v>
      </c>
      <c r="F306" s="178" t="s">
        <v>425</v>
      </c>
      <c r="G306" s="179" t="s">
        <v>130</v>
      </c>
      <c r="H306" s="180">
        <v>26.2</v>
      </c>
      <c r="I306" s="181"/>
      <c r="J306" s="182">
        <f>ROUND(I306*H306,2)</f>
        <v>0</v>
      </c>
      <c r="K306" s="178" t="s">
        <v>131</v>
      </c>
      <c r="L306" s="42"/>
      <c r="M306" s="183" t="s">
        <v>19</v>
      </c>
      <c r="N306" s="184" t="s">
        <v>43</v>
      </c>
      <c r="O306" s="67"/>
      <c r="P306" s="185">
        <f>O306*H306</f>
        <v>0</v>
      </c>
      <c r="Q306" s="185">
        <v>0</v>
      </c>
      <c r="R306" s="185">
        <f>Q306*H306</f>
        <v>0</v>
      </c>
      <c r="S306" s="185">
        <v>3.0000000000000001E-5</v>
      </c>
      <c r="T306" s="186">
        <f>S306*H306</f>
        <v>7.8600000000000002E-4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7" t="s">
        <v>263</v>
      </c>
      <c r="AT306" s="187" t="s">
        <v>127</v>
      </c>
      <c r="AU306" s="187" t="s">
        <v>82</v>
      </c>
      <c r="AY306" s="20" t="s">
        <v>124</v>
      </c>
      <c r="BE306" s="188">
        <f>IF(N306="základní",J306,0)</f>
        <v>0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20" t="s">
        <v>80</v>
      </c>
      <c r="BK306" s="188">
        <f>ROUND(I306*H306,2)</f>
        <v>0</v>
      </c>
      <c r="BL306" s="20" t="s">
        <v>263</v>
      </c>
      <c r="BM306" s="187" t="s">
        <v>426</v>
      </c>
    </row>
    <row r="307" spans="1:65" s="2" customFormat="1" ht="19.5">
      <c r="A307" s="37"/>
      <c r="B307" s="38"/>
      <c r="C307" s="39"/>
      <c r="D307" s="189" t="s">
        <v>134</v>
      </c>
      <c r="E307" s="39"/>
      <c r="F307" s="190" t="s">
        <v>427</v>
      </c>
      <c r="G307" s="39"/>
      <c r="H307" s="39"/>
      <c r="I307" s="191"/>
      <c r="J307" s="39"/>
      <c r="K307" s="39"/>
      <c r="L307" s="42"/>
      <c r="M307" s="192"/>
      <c r="N307" s="193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134</v>
      </c>
      <c r="AU307" s="20" t="s">
        <v>82</v>
      </c>
    </row>
    <row r="308" spans="1:65" s="2" customFormat="1" ht="11.25">
      <c r="A308" s="37"/>
      <c r="B308" s="38"/>
      <c r="C308" s="39"/>
      <c r="D308" s="194" t="s">
        <v>136</v>
      </c>
      <c r="E308" s="39"/>
      <c r="F308" s="195" t="s">
        <v>428</v>
      </c>
      <c r="G308" s="39"/>
      <c r="H308" s="39"/>
      <c r="I308" s="191"/>
      <c r="J308" s="39"/>
      <c r="K308" s="39"/>
      <c r="L308" s="42"/>
      <c r="M308" s="192"/>
      <c r="N308" s="193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136</v>
      </c>
      <c r="AU308" s="20" t="s">
        <v>82</v>
      </c>
    </row>
    <row r="309" spans="1:65" s="13" customFormat="1" ht="11.25">
      <c r="B309" s="196"/>
      <c r="C309" s="197"/>
      <c r="D309" s="189" t="s">
        <v>138</v>
      </c>
      <c r="E309" s="198" t="s">
        <v>19</v>
      </c>
      <c r="F309" s="199" t="s">
        <v>139</v>
      </c>
      <c r="G309" s="197"/>
      <c r="H309" s="198" t="s">
        <v>19</v>
      </c>
      <c r="I309" s="200"/>
      <c r="J309" s="197"/>
      <c r="K309" s="197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138</v>
      </c>
      <c r="AU309" s="205" t="s">
        <v>82</v>
      </c>
      <c r="AV309" s="13" t="s">
        <v>80</v>
      </c>
      <c r="AW309" s="13" t="s">
        <v>33</v>
      </c>
      <c r="AX309" s="13" t="s">
        <v>72</v>
      </c>
      <c r="AY309" s="205" t="s">
        <v>124</v>
      </c>
    </row>
    <row r="310" spans="1:65" s="13" customFormat="1" ht="11.25">
      <c r="B310" s="196"/>
      <c r="C310" s="197"/>
      <c r="D310" s="189" t="s">
        <v>138</v>
      </c>
      <c r="E310" s="198" t="s">
        <v>19</v>
      </c>
      <c r="F310" s="199" t="s">
        <v>175</v>
      </c>
      <c r="G310" s="197"/>
      <c r="H310" s="198" t="s">
        <v>19</v>
      </c>
      <c r="I310" s="200"/>
      <c r="J310" s="197"/>
      <c r="K310" s="197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138</v>
      </c>
      <c r="AU310" s="205" t="s">
        <v>82</v>
      </c>
      <c r="AV310" s="13" t="s">
        <v>80</v>
      </c>
      <c r="AW310" s="13" t="s">
        <v>33</v>
      </c>
      <c r="AX310" s="13" t="s">
        <v>72</v>
      </c>
      <c r="AY310" s="205" t="s">
        <v>124</v>
      </c>
    </row>
    <row r="311" spans="1:65" s="14" customFormat="1" ht="11.25">
      <c r="B311" s="206"/>
      <c r="C311" s="207"/>
      <c r="D311" s="189" t="s">
        <v>138</v>
      </c>
      <c r="E311" s="208" t="s">
        <v>19</v>
      </c>
      <c r="F311" s="209" t="s">
        <v>176</v>
      </c>
      <c r="G311" s="207"/>
      <c r="H311" s="210">
        <v>21.6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138</v>
      </c>
      <c r="AU311" s="216" t="s">
        <v>82</v>
      </c>
      <c r="AV311" s="14" t="s">
        <v>82</v>
      </c>
      <c r="AW311" s="14" t="s">
        <v>33</v>
      </c>
      <c r="AX311" s="14" t="s">
        <v>72</v>
      </c>
      <c r="AY311" s="216" t="s">
        <v>124</v>
      </c>
    </row>
    <row r="312" spans="1:65" s="14" customFormat="1" ht="11.25">
      <c r="B312" s="206"/>
      <c r="C312" s="207"/>
      <c r="D312" s="189" t="s">
        <v>138</v>
      </c>
      <c r="E312" s="208" t="s">
        <v>19</v>
      </c>
      <c r="F312" s="209" t="s">
        <v>177</v>
      </c>
      <c r="G312" s="207"/>
      <c r="H312" s="210">
        <v>4.5999999999999996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138</v>
      </c>
      <c r="AU312" s="216" t="s">
        <v>82</v>
      </c>
      <c r="AV312" s="14" t="s">
        <v>82</v>
      </c>
      <c r="AW312" s="14" t="s">
        <v>33</v>
      </c>
      <c r="AX312" s="14" t="s">
        <v>72</v>
      </c>
      <c r="AY312" s="216" t="s">
        <v>124</v>
      </c>
    </row>
    <row r="313" spans="1:65" s="16" customFormat="1" ht="11.25">
      <c r="B313" s="228"/>
      <c r="C313" s="229"/>
      <c r="D313" s="189" t="s">
        <v>138</v>
      </c>
      <c r="E313" s="230" t="s">
        <v>19</v>
      </c>
      <c r="F313" s="231" t="s">
        <v>154</v>
      </c>
      <c r="G313" s="229"/>
      <c r="H313" s="232">
        <v>26.200000000000003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138</v>
      </c>
      <c r="AU313" s="238" t="s">
        <v>82</v>
      </c>
      <c r="AV313" s="16" t="s">
        <v>132</v>
      </c>
      <c r="AW313" s="16" t="s">
        <v>33</v>
      </c>
      <c r="AX313" s="16" t="s">
        <v>80</v>
      </c>
      <c r="AY313" s="238" t="s">
        <v>124</v>
      </c>
    </row>
    <row r="314" spans="1:65" s="2" customFormat="1" ht="21.75" customHeight="1">
      <c r="A314" s="37"/>
      <c r="B314" s="38"/>
      <c r="C314" s="176" t="s">
        <v>429</v>
      </c>
      <c r="D314" s="176" t="s">
        <v>127</v>
      </c>
      <c r="E314" s="177" t="s">
        <v>430</v>
      </c>
      <c r="F314" s="178" t="s">
        <v>431</v>
      </c>
      <c r="G314" s="179" t="s">
        <v>130</v>
      </c>
      <c r="H314" s="180">
        <v>69.66</v>
      </c>
      <c r="I314" s="181"/>
      <c r="J314" s="182">
        <f>ROUND(I314*H314,2)</f>
        <v>0</v>
      </c>
      <c r="K314" s="178" t="s">
        <v>131</v>
      </c>
      <c r="L314" s="42"/>
      <c r="M314" s="183" t="s">
        <v>19</v>
      </c>
      <c r="N314" s="184" t="s">
        <v>43</v>
      </c>
      <c r="O314" s="67"/>
      <c r="P314" s="185">
        <f>O314*H314</f>
        <v>0</v>
      </c>
      <c r="Q314" s="185">
        <v>0</v>
      </c>
      <c r="R314" s="185">
        <f>Q314*H314</f>
        <v>0</v>
      </c>
      <c r="S314" s="185">
        <v>3.0000000000000001E-5</v>
      </c>
      <c r="T314" s="186">
        <f>S314*H314</f>
        <v>2.0898000000000002E-3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7" t="s">
        <v>263</v>
      </c>
      <c r="AT314" s="187" t="s">
        <v>127</v>
      </c>
      <c r="AU314" s="187" t="s">
        <v>82</v>
      </c>
      <c r="AY314" s="20" t="s">
        <v>124</v>
      </c>
      <c r="BE314" s="188">
        <f>IF(N314="základní",J314,0)</f>
        <v>0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20" t="s">
        <v>80</v>
      </c>
      <c r="BK314" s="188">
        <f>ROUND(I314*H314,2)</f>
        <v>0</v>
      </c>
      <c r="BL314" s="20" t="s">
        <v>263</v>
      </c>
      <c r="BM314" s="187" t="s">
        <v>432</v>
      </c>
    </row>
    <row r="315" spans="1:65" s="2" customFormat="1" ht="29.25">
      <c r="A315" s="37"/>
      <c r="B315" s="38"/>
      <c r="C315" s="39"/>
      <c r="D315" s="189" t="s">
        <v>134</v>
      </c>
      <c r="E315" s="39"/>
      <c r="F315" s="190" t="s">
        <v>433</v>
      </c>
      <c r="G315" s="39"/>
      <c r="H315" s="39"/>
      <c r="I315" s="191"/>
      <c r="J315" s="39"/>
      <c r="K315" s="39"/>
      <c r="L315" s="42"/>
      <c r="M315" s="192"/>
      <c r="N315" s="193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134</v>
      </c>
      <c r="AU315" s="20" t="s">
        <v>82</v>
      </c>
    </row>
    <row r="316" spans="1:65" s="2" customFormat="1" ht="11.25">
      <c r="A316" s="37"/>
      <c r="B316" s="38"/>
      <c r="C316" s="39"/>
      <c r="D316" s="194" t="s">
        <v>136</v>
      </c>
      <c r="E316" s="39"/>
      <c r="F316" s="195" t="s">
        <v>434</v>
      </c>
      <c r="G316" s="39"/>
      <c r="H316" s="39"/>
      <c r="I316" s="191"/>
      <c r="J316" s="39"/>
      <c r="K316" s="39"/>
      <c r="L316" s="42"/>
      <c r="M316" s="192"/>
      <c r="N316" s="193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136</v>
      </c>
      <c r="AU316" s="20" t="s">
        <v>82</v>
      </c>
    </row>
    <row r="317" spans="1:65" s="13" customFormat="1" ht="11.25">
      <c r="B317" s="196"/>
      <c r="C317" s="197"/>
      <c r="D317" s="189" t="s">
        <v>138</v>
      </c>
      <c r="E317" s="198" t="s">
        <v>19</v>
      </c>
      <c r="F317" s="199" t="s">
        <v>435</v>
      </c>
      <c r="G317" s="197"/>
      <c r="H317" s="198" t="s">
        <v>19</v>
      </c>
      <c r="I317" s="200"/>
      <c r="J317" s="197"/>
      <c r="K317" s="197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138</v>
      </c>
      <c r="AU317" s="205" t="s">
        <v>82</v>
      </c>
      <c r="AV317" s="13" t="s">
        <v>80</v>
      </c>
      <c r="AW317" s="13" t="s">
        <v>33</v>
      </c>
      <c r="AX317" s="13" t="s">
        <v>72</v>
      </c>
      <c r="AY317" s="205" t="s">
        <v>124</v>
      </c>
    </row>
    <row r="318" spans="1:65" s="14" customFormat="1" ht="11.25">
      <c r="B318" s="206"/>
      <c r="C318" s="207"/>
      <c r="D318" s="189" t="s">
        <v>138</v>
      </c>
      <c r="E318" s="208" t="s">
        <v>19</v>
      </c>
      <c r="F318" s="209" t="s">
        <v>436</v>
      </c>
      <c r="G318" s="207"/>
      <c r="H318" s="210">
        <v>57.24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138</v>
      </c>
      <c r="AU318" s="216" t="s">
        <v>82</v>
      </c>
      <c r="AV318" s="14" t="s">
        <v>82</v>
      </c>
      <c r="AW318" s="14" t="s">
        <v>33</v>
      </c>
      <c r="AX318" s="14" t="s">
        <v>72</v>
      </c>
      <c r="AY318" s="216" t="s">
        <v>124</v>
      </c>
    </row>
    <row r="319" spans="1:65" s="14" customFormat="1" ht="11.25">
      <c r="B319" s="206"/>
      <c r="C319" s="207"/>
      <c r="D319" s="189" t="s">
        <v>138</v>
      </c>
      <c r="E319" s="208" t="s">
        <v>19</v>
      </c>
      <c r="F319" s="209" t="s">
        <v>437</v>
      </c>
      <c r="G319" s="207"/>
      <c r="H319" s="210">
        <v>12.42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138</v>
      </c>
      <c r="AU319" s="216" t="s">
        <v>82</v>
      </c>
      <c r="AV319" s="14" t="s">
        <v>82</v>
      </c>
      <c r="AW319" s="14" t="s">
        <v>33</v>
      </c>
      <c r="AX319" s="14" t="s">
        <v>72</v>
      </c>
      <c r="AY319" s="216" t="s">
        <v>124</v>
      </c>
    </row>
    <row r="320" spans="1:65" s="16" customFormat="1" ht="11.25">
      <c r="B320" s="228"/>
      <c r="C320" s="229"/>
      <c r="D320" s="189" t="s">
        <v>138</v>
      </c>
      <c r="E320" s="230" t="s">
        <v>19</v>
      </c>
      <c r="F320" s="231" t="s">
        <v>154</v>
      </c>
      <c r="G320" s="229"/>
      <c r="H320" s="232">
        <v>69.66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138</v>
      </c>
      <c r="AU320" s="238" t="s">
        <v>82</v>
      </c>
      <c r="AV320" s="16" t="s">
        <v>132</v>
      </c>
      <c r="AW320" s="16" t="s">
        <v>33</v>
      </c>
      <c r="AX320" s="16" t="s">
        <v>80</v>
      </c>
      <c r="AY320" s="238" t="s">
        <v>124</v>
      </c>
    </row>
    <row r="321" spans="1:65" s="2" customFormat="1" ht="16.5" customHeight="1">
      <c r="A321" s="37"/>
      <c r="B321" s="38"/>
      <c r="C321" s="240" t="s">
        <v>438</v>
      </c>
      <c r="D321" s="240" t="s">
        <v>310</v>
      </c>
      <c r="E321" s="241" t="s">
        <v>439</v>
      </c>
      <c r="F321" s="242" t="s">
        <v>440</v>
      </c>
      <c r="G321" s="243" t="s">
        <v>130</v>
      </c>
      <c r="H321" s="244">
        <v>100.65300000000001</v>
      </c>
      <c r="I321" s="245"/>
      <c r="J321" s="246">
        <f>ROUND(I321*H321,2)</f>
        <v>0</v>
      </c>
      <c r="K321" s="242" t="s">
        <v>131</v>
      </c>
      <c r="L321" s="247"/>
      <c r="M321" s="248" t="s">
        <v>19</v>
      </c>
      <c r="N321" s="249" t="s">
        <v>43</v>
      </c>
      <c r="O321" s="67"/>
      <c r="P321" s="185">
        <f>O321*H321</f>
        <v>0</v>
      </c>
      <c r="Q321" s="185">
        <v>1.0000000000000001E-5</v>
      </c>
      <c r="R321" s="185">
        <f>Q321*H321</f>
        <v>1.0065300000000001E-3</v>
      </c>
      <c r="S321" s="185">
        <v>0</v>
      </c>
      <c r="T321" s="18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7" t="s">
        <v>313</v>
      </c>
      <c r="AT321" s="187" t="s">
        <v>310</v>
      </c>
      <c r="AU321" s="187" t="s">
        <v>82</v>
      </c>
      <c r="AY321" s="20" t="s">
        <v>124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20" t="s">
        <v>80</v>
      </c>
      <c r="BK321" s="188">
        <f>ROUND(I321*H321,2)</f>
        <v>0</v>
      </c>
      <c r="BL321" s="20" t="s">
        <v>263</v>
      </c>
      <c r="BM321" s="187" t="s">
        <v>441</v>
      </c>
    </row>
    <row r="322" spans="1:65" s="2" customFormat="1" ht="11.25">
      <c r="A322" s="37"/>
      <c r="B322" s="38"/>
      <c r="C322" s="39"/>
      <c r="D322" s="189" t="s">
        <v>134</v>
      </c>
      <c r="E322" s="39"/>
      <c r="F322" s="190" t="s">
        <v>440</v>
      </c>
      <c r="G322" s="39"/>
      <c r="H322" s="39"/>
      <c r="I322" s="191"/>
      <c r="J322" s="39"/>
      <c r="K322" s="39"/>
      <c r="L322" s="42"/>
      <c r="M322" s="192"/>
      <c r="N322" s="193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134</v>
      </c>
      <c r="AU322" s="20" t="s">
        <v>82</v>
      </c>
    </row>
    <row r="323" spans="1:65" s="14" customFormat="1" ht="11.25">
      <c r="B323" s="206"/>
      <c r="C323" s="207"/>
      <c r="D323" s="189" t="s">
        <v>138</v>
      </c>
      <c r="E323" s="208" t="s">
        <v>19</v>
      </c>
      <c r="F323" s="209" t="s">
        <v>442</v>
      </c>
      <c r="G323" s="207"/>
      <c r="H323" s="210">
        <v>95.86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138</v>
      </c>
      <c r="AU323" s="216" t="s">
        <v>82</v>
      </c>
      <c r="AV323" s="14" t="s">
        <v>82</v>
      </c>
      <c r="AW323" s="14" t="s">
        <v>33</v>
      </c>
      <c r="AX323" s="14" t="s">
        <v>80</v>
      </c>
      <c r="AY323" s="216" t="s">
        <v>124</v>
      </c>
    </row>
    <row r="324" spans="1:65" s="14" customFormat="1" ht="11.25">
      <c r="B324" s="206"/>
      <c r="C324" s="207"/>
      <c r="D324" s="189" t="s">
        <v>138</v>
      </c>
      <c r="E324" s="207"/>
      <c r="F324" s="209" t="s">
        <v>443</v>
      </c>
      <c r="G324" s="207"/>
      <c r="H324" s="210">
        <v>100.65300000000001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138</v>
      </c>
      <c r="AU324" s="216" t="s">
        <v>82</v>
      </c>
      <c r="AV324" s="14" t="s">
        <v>82</v>
      </c>
      <c r="AW324" s="14" t="s">
        <v>4</v>
      </c>
      <c r="AX324" s="14" t="s">
        <v>80</v>
      </c>
      <c r="AY324" s="216" t="s">
        <v>124</v>
      </c>
    </row>
    <row r="325" spans="1:65" s="2" customFormat="1" ht="24.2" customHeight="1">
      <c r="A325" s="37"/>
      <c r="B325" s="38"/>
      <c r="C325" s="176" t="s">
        <v>444</v>
      </c>
      <c r="D325" s="176" t="s">
        <v>127</v>
      </c>
      <c r="E325" s="177" t="s">
        <v>445</v>
      </c>
      <c r="F325" s="178" t="s">
        <v>446</v>
      </c>
      <c r="G325" s="179" t="s">
        <v>130</v>
      </c>
      <c r="H325" s="180">
        <v>70.91</v>
      </c>
      <c r="I325" s="181"/>
      <c r="J325" s="182">
        <f>ROUND(I325*H325,2)</f>
        <v>0</v>
      </c>
      <c r="K325" s="178" t="s">
        <v>131</v>
      </c>
      <c r="L325" s="42"/>
      <c r="M325" s="183" t="s">
        <v>19</v>
      </c>
      <c r="N325" s="184" t="s">
        <v>43</v>
      </c>
      <c r="O325" s="67"/>
      <c r="P325" s="185">
        <f>O325*H325</f>
        <v>0</v>
      </c>
      <c r="Q325" s="185">
        <v>2.0000000000000001E-4</v>
      </c>
      <c r="R325" s="185">
        <f>Q325*H325</f>
        <v>1.4182E-2</v>
      </c>
      <c r="S325" s="185">
        <v>0</v>
      </c>
      <c r="T325" s="18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7" t="s">
        <v>263</v>
      </c>
      <c r="AT325" s="187" t="s">
        <v>127</v>
      </c>
      <c r="AU325" s="187" t="s">
        <v>82</v>
      </c>
      <c r="AY325" s="20" t="s">
        <v>124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0" t="s">
        <v>80</v>
      </c>
      <c r="BK325" s="188">
        <f>ROUND(I325*H325,2)</f>
        <v>0</v>
      </c>
      <c r="BL325" s="20" t="s">
        <v>263</v>
      </c>
      <c r="BM325" s="187" t="s">
        <v>447</v>
      </c>
    </row>
    <row r="326" spans="1:65" s="2" customFormat="1" ht="19.5">
      <c r="A326" s="37"/>
      <c r="B326" s="38"/>
      <c r="C326" s="39"/>
      <c r="D326" s="189" t="s">
        <v>134</v>
      </c>
      <c r="E326" s="39"/>
      <c r="F326" s="190" t="s">
        <v>448</v>
      </c>
      <c r="G326" s="39"/>
      <c r="H326" s="39"/>
      <c r="I326" s="191"/>
      <c r="J326" s="39"/>
      <c r="K326" s="39"/>
      <c r="L326" s="42"/>
      <c r="M326" s="192"/>
      <c r="N326" s="193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134</v>
      </c>
      <c r="AU326" s="20" t="s">
        <v>82</v>
      </c>
    </row>
    <row r="327" spans="1:65" s="2" customFormat="1" ht="11.25">
      <c r="A327" s="37"/>
      <c r="B327" s="38"/>
      <c r="C327" s="39"/>
      <c r="D327" s="194" t="s">
        <v>136</v>
      </c>
      <c r="E327" s="39"/>
      <c r="F327" s="195" t="s">
        <v>449</v>
      </c>
      <c r="G327" s="39"/>
      <c r="H327" s="39"/>
      <c r="I327" s="191"/>
      <c r="J327" s="39"/>
      <c r="K327" s="39"/>
      <c r="L327" s="42"/>
      <c r="M327" s="192"/>
      <c r="N327" s="193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136</v>
      </c>
      <c r="AU327" s="20" t="s">
        <v>82</v>
      </c>
    </row>
    <row r="328" spans="1:65" s="13" customFormat="1" ht="11.25">
      <c r="B328" s="196"/>
      <c r="C328" s="197"/>
      <c r="D328" s="189" t="s">
        <v>138</v>
      </c>
      <c r="E328" s="198" t="s">
        <v>19</v>
      </c>
      <c r="F328" s="199" t="s">
        <v>139</v>
      </c>
      <c r="G328" s="197"/>
      <c r="H328" s="198" t="s">
        <v>19</v>
      </c>
      <c r="I328" s="200"/>
      <c r="J328" s="197"/>
      <c r="K328" s="197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138</v>
      </c>
      <c r="AU328" s="205" t="s">
        <v>82</v>
      </c>
      <c r="AV328" s="13" t="s">
        <v>80</v>
      </c>
      <c r="AW328" s="13" t="s">
        <v>33</v>
      </c>
      <c r="AX328" s="13" t="s">
        <v>72</v>
      </c>
      <c r="AY328" s="205" t="s">
        <v>124</v>
      </c>
    </row>
    <row r="329" spans="1:65" s="13" customFormat="1" ht="11.25">
      <c r="B329" s="196"/>
      <c r="C329" s="197"/>
      <c r="D329" s="189" t="s">
        <v>138</v>
      </c>
      <c r="E329" s="198" t="s">
        <v>19</v>
      </c>
      <c r="F329" s="199" t="s">
        <v>153</v>
      </c>
      <c r="G329" s="197"/>
      <c r="H329" s="198" t="s">
        <v>19</v>
      </c>
      <c r="I329" s="200"/>
      <c r="J329" s="197"/>
      <c r="K329" s="197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138</v>
      </c>
      <c r="AU329" s="205" t="s">
        <v>82</v>
      </c>
      <c r="AV329" s="13" t="s">
        <v>80</v>
      </c>
      <c r="AW329" s="13" t="s">
        <v>33</v>
      </c>
      <c r="AX329" s="13" t="s">
        <v>72</v>
      </c>
      <c r="AY329" s="205" t="s">
        <v>124</v>
      </c>
    </row>
    <row r="330" spans="1:65" s="14" customFormat="1" ht="11.25">
      <c r="B330" s="206"/>
      <c r="C330" s="207"/>
      <c r="D330" s="189" t="s">
        <v>138</v>
      </c>
      <c r="E330" s="208" t="s">
        <v>19</v>
      </c>
      <c r="F330" s="209" t="s">
        <v>415</v>
      </c>
      <c r="G330" s="207"/>
      <c r="H330" s="210">
        <v>48.8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138</v>
      </c>
      <c r="AU330" s="216" t="s">
        <v>82</v>
      </c>
      <c r="AV330" s="14" t="s">
        <v>82</v>
      </c>
      <c r="AW330" s="14" t="s">
        <v>33</v>
      </c>
      <c r="AX330" s="14" t="s">
        <v>72</v>
      </c>
      <c r="AY330" s="216" t="s">
        <v>124</v>
      </c>
    </row>
    <row r="331" spans="1:65" s="14" customFormat="1" ht="11.25">
      <c r="B331" s="206"/>
      <c r="C331" s="207"/>
      <c r="D331" s="189" t="s">
        <v>138</v>
      </c>
      <c r="E331" s="208" t="s">
        <v>19</v>
      </c>
      <c r="F331" s="209" t="s">
        <v>416</v>
      </c>
      <c r="G331" s="207"/>
      <c r="H331" s="210">
        <v>22.11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138</v>
      </c>
      <c r="AU331" s="216" t="s">
        <v>82</v>
      </c>
      <c r="AV331" s="14" t="s">
        <v>82</v>
      </c>
      <c r="AW331" s="14" t="s">
        <v>33</v>
      </c>
      <c r="AX331" s="14" t="s">
        <v>72</v>
      </c>
      <c r="AY331" s="216" t="s">
        <v>124</v>
      </c>
    </row>
    <row r="332" spans="1:65" s="16" customFormat="1" ht="11.25">
      <c r="B332" s="228"/>
      <c r="C332" s="229"/>
      <c r="D332" s="189" t="s">
        <v>138</v>
      </c>
      <c r="E332" s="230" t="s">
        <v>19</v>
      </c>
      <c r="F332" s="231" t="s">
        <v>154</v>
      </c>
      <c r="G332" s="229"/>
      <c r="H332" s="232">
        <v>70.91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138</v>
      </c>
      <c r="AU332" s="238" t="s">
        <v>82</v>
      </c>
      <c r="AV332" s="16" t="s">
        <v>132</v>
      </c>
      <c r="AW332" s="16" t="s">
        <v>33</v>
      </c>
      <c r="AX332" s="16" t="s">
        <v>80</v>
      </c>
      <c r="AY332" s="238" t="s">
        <v>124</v>
      </c>
    </row>
    <row r="333" spans="1:65" s="2" customFormat="1" ht="33" customHeight="1">
      <c r="A333" s="37"/>
      <c r="B333" s="38"/>
      <c r="C333" s="176" t="s">
        <v>450</v>
      </c>
      <c r="D333" s="176" t="s">
        <v>127</v>
      </c>
      <c r="E333" s="177" t="s">
        <v>451</v>
      </c>
      <c r="F333" s="178" t="s">
        <v>452</v>
      </c>
      <c r="G333" s="179" t="s">
        <v>130</v>
      </c>
      <c r="H333" s="180">
        <v>70.91</v>
      </c>
      <c r="I333" s="181"/>
      <c r="J333" s="182">
        <f>ROUND(I333*H333,2)</f>
        <v>0</v>
      </c>
      <c r="K333" s="178" t="s">
        <v>131</v>
      </c>
      <c r="L333" s="42"/>
      <c r="M333" s="183" t="s">
        <v>19</v>
      </c>
      <c r="N333" s="184" t="s">
        <v>43</v>
      </c>
      <c r="O333" s="67"/>
      <c r="P333" s="185">
        <f>O333*H333</f>
        <v>0</v>
      </c>
      <c r="Q333" s="185">
        <v>2.5999999999999998E-4</v>
      </c>
      <c r="R333" s="185">
        <f>Q333*H333</f>
        <v>1.8436599999999997E-2</v>
      </c>
      <c r="S333" s="185">
        <v>0</v>
      </c>
      <c r="T333" s="18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7" t="s">
        <v>263</v>
      </c>
      <c r="AT333" s="187" t="s">
        <v>127</v>
      </c>
      <c r="AU333" s="187" t="s">
        <v>82</v>
      </c>
      <c r="AY333" s="20" t="s">
        <v>124</v>
      </c>
      <c r="BE333" s="188">
        <f>IF(N333="základní",J333,0)</f>
        <v>0</v>
      </c>
      <c r="BF333" s="188">
        <f>IF(N333="snížená",J333,0)</f>
        <v>0</v>
      </c>
      <c r="BG333" s="188">
        <f>IF(N333="zákl. přenesená",J333,0)</f>
        <v>0</v>
      </c>
      <c r="BH333" s="188">
        <f>IF(N333="sníž. přenesená",J333,0)</f>
        <v>0</v>
      </c>
      <c r="BI333" s="188">
        <f>IF(N333="nulová",J333,0)</f>
        <v>0</v>
      </c>
      <c r="BJ333" s="20" t="s">
        <v>80</v>
      </c>
      <c r="BK333" s="188">
        <f>ROUND(I333*H333,2)</f>
        <v>0</v>
      </c>
      <c r="BL333" s="20" t="s">
        <v>263</v>
      </c>
      <c r="BM333" s="187" t="s">
        <v>453</v>
      </c>
    </row>
    <row r="334" spans="1:65" s="2" customFormat="1" ht="29.25">
      <c r="A334" s="37"/>
      <c r="B334" s="38"/>
      <c r="C334" s="39"/>
      <c r="D334" s="189" t="s">
        <v>134</v>
      </c>
      <c r="E334" s="39"/>
      <c r="F334" s="190" t="s">
        <v>454</v>
      </c>
      <c r="G334" s="39"/>
      <c r="H334" s="39"/>
      <c r="I334" s="191"/>
      <c r="J334" s="39"/>
      <c r="K334" s="39"/>
      <c r="L334" s="42"/>
      <c r="M334" s="192"/>
      <c r="N334" s="193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134</v>
      </c>
      <c r="AU334" s="20" t="s">
        <v>82</v>
      </c>
    </row>
    <row r="335" spans="1:65" s="2" customFormat="1" ht="11.25">
      <c r="A335" s="37"/>
      <c r="B335" s="38"/>
      <c r="C335" s="39"/>
      <c r="D335" s="194" t="s">
        <v>136</v>
      </c>
      <c r="E335" s="39"/>
      <c r="F335" s="195" t="s">
        <v>455</v>
      </c>
      <c r="G335" s="39"/>
      <c r="H335" s="39"/>
      <c r="I335" s="191"/>
      <c r="J335" s="39"/>
      <c r="K335" s="39"/>
      <c r="L335" s="42"/>
      <c r="M335" s="192"/>
      <c r="N335" s="193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136</v>
      </c>
      <c r="AU335" s="20" t="s">
        <v>82</v>
      </c>
    </row>
    <row r="336" spans="1:65" s="13" customFormat="1" ht="11.25">
      <c r="B336" s="196"/>
      <c r="C336" s="197"/>
      <c r="D336" s="189" t="s">
        <v>138</v>
      </c>
      <c r="E336" s="198" t="s">
        <v>19</v>
      </c>
      <c r="F336" s="199" t="s">
        <v>139</v>
      </c>
      <c r="G336" s="197"/>
      <c r="H336" s="198" t="s">
        <v>19</v>
      </c>
      <c r="I336" s="200"/>
      <c r="J336" s="197"/>
      <c r="K336" s="197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138</v>
      </c>
      <c r="AU336" s="205" t="s">
        <v>82</v>
      </c>
      <c r="AV336" s="13" t="s">
        <v>80</v>
      </c>
      <c r="AW336" s="13" t="s">
        <v>33</v>
      </c>
      <c r="AX336" s="13" t="s">
        <v>72</v>
      </c>
      <c r="AY336" s="205" t="s">
        <v>124</v>
      </c>
    </row>
    <row r="337" spans="1:51" s="13" customFormat="1" ht="11.25">
      <c r="B337" s="196"/>
      <c r="C337" s="197"/>
      <c r="D337" s="189" t="s">
        <v>138</v>
      </c>
      <c r="E337" s="198" t="s">
        <v>19</v>
      </c>
      <c r="F337" s="199" t="s">
        <v>153</v>
      </c>
      <c r="G337" s="197"/>
      <c r="H337" s="198" t="s">
        <v>19</v>
      </c>
      <c r="I337" s="200"/>
      <c r="J337" s="197"/>
      <c r="K337" s="197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138</v>
      </c>
      <c r="AU337" s="205" t="s">
        <v>82</v>
      </c>
      <c r="AV337" s="13" t="s">
        <v>80</v>
      </c>
      <c r="AW337" s="13" t="s">
        <v>33</v>
      </c>
      <c r="AX337" s="13" t="s">
        <v>72</v>
      </c>
      <c r="AY337" s="205" t="s">
        <v>124</v>
      </c>
    </row>
    <row r="338" spans="1:51" s="14" customFormat="1" ht="11.25">
      <c r="B338" s="206"/>
      <c r="C338" s="207"/>
      <c r="D338" s="189" t="s">
        <v>138</v>
      </c>
      <c r="E338" s="208" t="s">
        <v>19</v>
      </c>
      <c r="F338" s="209" t="s">
        <v>415</v>
      </c>
      <c r="G338" s="207"/>
      <c r="H338" s="210">
        <v>48.8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138</v>
      </c>
      <c r="AU338" s="216" t="s">
        <v>82</v>
      </c>
      <c r="AV338" s="14" t="s">
        <v>82</v>
      </c>
      <c r="AW338" s="14" t="s">
        <v>33</v>
      </c>
      <c r="AX338" s="14" t="s">
        <v>72</v>
      </c>
      <c r="AY338" s="216" t="s">
        <v>124</v>
      </c>
    </row>
    <row r="339" spans="1:51" s="14" customFormat="1" ht="11.25">
      <c r="B339" s="206"/>
      <c r="C339" s="207"/>
      <c r="D339" s="189" t="s">
        <v>138</v>
      </c>
      <c r="E339" s="208" t="s">
        <v>19</v>
      </c>
      <c r="F339" s="209" t="s">
        <v>416</v>
      </c>
      <c r="G339" s="207"/>
      <c r="H339" s="210">
        <v>22.11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138</v>
      </c>
      <c r="AU339" s="216" t="s">
        <v>82</v>
      </c>
      <c r="AV339" s="14" t="s">
        <v>82</v>
      </c>
      <c r="AW339" s="14" t="s">
        <v>33</v>
      </c>
      <c r="AX339" s="14" t="s">
        <v>72</v>
      </c>
      <c r="AY339" s="216" t="s">
        <v>124</v>
      </c>
    </row>
    <row r="340" spans="1:51" s="16" customFormat="1" ht="11.25">
      <c r="B340" s="228"/>
      <c r="C340" s="229"/>
      <c r="D340" s="189" t="s">
        <v>138</v>
      </c>
      <c r="E340" s="230" t="s">
        <v>19</v>
      </c>
      <c r="F340" s="231" t="s">
        <v>154</v>
      </c>
      <c r="G340" s="229"/>
      <c r="H340" s="232">
        <v>70.91</v>
      </c>
      <c r="I340" s="233"/>
      <c r="J340" s="229"/>
      <c r="K340" s="229"/>
      <c r="L340" s="234"/>
      <c r="M340" s="250"/>
      <c r="N340" s="251"/>
      <c r="O340" s="251"/>
      <c r="P340" s="251"/>
      <c r="Q340" s="251"/>
      <c r="R340" s="251"/>
      <c r="S340" s="251"/>
      <c r="T340" s="252"/>
      <c r="AT340" s="238" t="s">
        <v>138</v>
      </c>
      <c r="AU340" s="238" t="s">
        <v>82</v>
      </c>
      <c r="AV340" s="16" t="s">
        <v>132</v>
      </c>
      <c r="AW340" s="16" t="s">
        <v>33</v>
      </c>
      <c r="AX340" s="16" t="s">
        <v>80</v>
      </c>
      <c r="AY340" s="238" t="s">
        <v>124</v>
      </c>
    </row>
    <row r="341" spans="1:51" s="2" customFormat="1" ht="6.95" customHeight="1">
      <c r="A341" s="37"/>
      <c r="B341" s="50"/>
      <c r="C341" s="51"/>
      <c r="D341" s="51"/>
      <c r="E341" s="51"/>
      <c r="F341" s="51"/>
      <c r="G341" s="51"/>
      <c r="H341" s="51"/>
      <c r="I341" s="51"/>
      <c r="J341" s="51"/>
      <c r="K341" s="51"/>
      <c r="L341" s="42"/>
      <c r="M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</row>
  </sheetData>
  <sheetProtection algorithmName="SHA-512" hashValue="+egbrp77pp0UMsCzwRHRveOs3pHxYm5Jf+aWOS6L+KGQFRs4gVK5tuqEEnQOW5qWs2bBN+dw1NBDxZcjlnqdjQ==" saltValue="CtDQnsVZial4rOnsd1jiU8PurZDxPHxJ98BR+gsW5t80m4GUdJQZJWIe2rxiAZaIJMYnS5ECRT+9XdI8zHjs6g==" spinCount="100000" sheet="1" objects="1" scenarios="1" formatColumns="0" formatRows="0" autoFilter="0"/>
  <autoFilter ref="C94:K340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/>
    <hyperlink ref="F111" r:id="rId2"/>
    <hyperlink ref="F119" r:id="rId3"/>
    <hyperlink ref="F124" r:id="rId4"/>
    <hyperlink ref="F129" r:id="rId5"/>
    <hyperlink ref="F137" r:id="rId6"/>
    <hyperlink ref="F147" r:id="rId7"/>
    <hyperlink ref="F155" r:id="rId8"/>
    <hyperlink ref="F163" r:id="rId9"/>
    <hyperlink ref="F171" r:id="rId10"/>
    <hyperlink ref="F176" r:id="rId11"/>
    <hyperlink ref="F179" r:id="rId12"/>
    <hyperlink ref="F182" r:id="rId13"/>
    <hyperlink ref="F187" r:id="rId14"/>
    <hyperlink ref="F191" r:id="rId15"/>
    <hyperlink ref="F196" r:id="rId16"/>
    <hyperlink ref="F200" r:id="rId17"/>
    <hyperlink ref="F204" r:id="rId18"/>
    <hyperlink ref="F208" r:id="rId19"/>
    <hyperlink ref="F212" r:id="rId20"/>
    <hyperlink ref="F217" r:id="rId21"/>
    <hyperlink ref="F226" r:id="rId22"/>
    <hyperlink ref="F264" r:id="rId23"/>
    <hyperlink ref="F274" r:id="rId24"/>
    <hyperlink ref="F278" r:id="rId25"/>
    <hyperlink ref="F288" r:id="rId26"/>
    <hyperlink ref="F292" r:id="rId27"/>
    <hyperlink ref="F300" r:id="rId28"/>
    <hyperlink ref="F308" r:id="rId29"/>
    <hyperlink ref="F316" r:id="rId30"/>
    <hyperlink ref="F327" r:id="rId31"/>
    <hyperlink ref="F335" r:id="rId3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20" t="s">
        <v>85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5" customHeight="1">
      <c r="B4" s="23"/>
      <c r="D4" s="106" t="s">
        <v>86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26.25" customHeight="1">
      <c r="B7" s="23"/>
      <c r="E7" s="380" t="str">
        <f>'Rekapitulace stavby'!K6</f>
        <v>PAVILON S VÝMĚNA DVEŘÍ - POŽÁRNÍCH UZÁVĚRŮ V 1 A 2.NP</v>
      </c>
      <c r="F7" s="381"/>
      <c r="G7" s="381"/>
      <c r="H7" s="381"/>
      <c r="L7" s="23"/>
    </row>
    <row r="8" spans="1:46" s="2" customFormat="1" ht="12" customHeight="1">
      <c r="A8" s="37"/>
      <c r="B8" s="42"/>
      <c r="C8" s="37"/>
      <c r="D8" s="108" t="s">
        <v>87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2" t="s">
        <v>456</v>
      </c>
      <c r="F9" s="383"/>
      <c r="G9" s="383"/>
      <c r="H9" s="383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17. 6. 2024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4" t="str">
        <f>'Rekapitulace stavby'!E14</f>
        <v>Vyplň údaj</v>
      </c>
      <c r="F18" s="385"/>
      <c r="G18" s="385"/>
      <c r="H18" s="385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35</v>
      </c>
      <c r="F24" s="37"/>
      <c r="G24" s="37"/>
      <c r="H24" s="37"/>
      <c r="I24" s="108" t="s">
        <v>28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6" t="s">
        <v>19</v>
      </c>
      <c r="F27" s="386"/>
      <c r="G27" s="386"/>
      <c r="H27" s="38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ROUND(J82,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ROUND((SUM(BE82:BE126)),  2)</f>
        <v>0</v>
      </c>
      <c r="G33" s="37"/>
      <c r="H33" s="37"/>
      <c r="I33" s="121">
        <v>0.21</v>
      </c>
      <c r="J33" s="120">
        <f>ROUND(((SUM(BE82:BE126))*I33),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ROUND((SUM(BF82:BF126)),  2)</f>
        <v>0</v>
      </c>
      <c r="G34" s="37"/>
      <c r="H34" s="37"/>
      <c r="I34" s="121">
        <v>0.12</v>
      </c>
      <c r="J34" s="120">
        <f>ROUND(((SUM(BF82:BF126))*I34),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ROUND((SUM(BG82:BG126)),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ROUND((SUM(BH82:BH126)),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ROUND((SUM(BI82:BI126)),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89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387" t="str">
        <f>E7</f>
        <v>PAVILON S VÝMĚNA DVEŘÍ - POŽÁRNÍCH UZÁVĚRŮ V 1 A 2.NP</v>
      </c>
      <c r="F48" s="388"/>
      <c r="G48" s="388"/>
      <c r="H48" s="388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9" t="str">
        <f>E9</f>
        <v>VN a ON - Vedlejší a ostatní náklady</v>
      </c>
      <c r="F50" s="389"/>
      <c r="G50" s="389"/>
      <c r="H50" s="389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Opava</v>
      </c>
      <c r="G52" s="39"/>
      <c r="H52" s="39"/>
      <c r="I52" s="32" t="s">
        <v>23</v>
      </c>
      <c r="J52" s="62" t="str">
        <f>IF(J12="","",J12)</f>
        <v>17. 6. 2024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SN Opava</v>
      </c>
      <c r="G54" s="39"/>
      <c r="H54" s="39"/>
      <c r="I54" s="32" t="s">
        <v>31</v>
      </c>
      <c r="J54" s="35" t="str">
        <f>E21</f>
        <v>Tomáš Grygar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>Ateliér EMMET s.r.o.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90</v>
      </c>
      <c r="D57" s="134"/>
      <c r="E57" s="134"/>
      <c r="F57" s="134"/>
      <c r="G57" s="134"/>
      <c r="H57" s="134"/>
      <c r="I57" s="134"/>
      <c r="J57" s="135" t="s">
        <v>91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J82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92</v>
      </c>
    </row>
    <row r="60" spans="1:47" s="9" customFormat="1" ht="24.95" customHeight="1">
      <c r="B60" s="137"/>
      <c r="C60" s="138"/>
      <c r="D60" s="139" t="s">
        <v>457</v>
      </c>
      <c r="E60" s="140"/>
      <c r="F60" s="140"/>
      <c r="G60" s="140"/>
      <c r="H60" s="140"/>
      <c r="I60" s="140"/>
      <c r="J60" s="141">
        <f>J83</f>
        <v>0</v>
      </c>
      <c r="K60" s="138"/>
      <c r="L60" s="142"/>
    </row>
    <row r="61" spans="1:47" s="9" customFormat="1" ht="24.95" customHeight="1">
      <c r="B61" s="137"/>
      <c r="C61" s="138"/>
      <c r="D61" s="139" t="s">
        <v>458</v>
      </c>
      <c r="E61" s="140"/>
      <c r="F61" s="140"/>
      <c r="G61" s="140"/>
      <c r="H61" s="140"/>
      <c r="I61" s="140"/>
      <c r="J61" s="141">
        <f>J92</f>
        <v>0</v>
      </c>
      <c r="K61" s="138"/>
      <c r="L61" s="142"/>
    </row>
    <row r="62" spans="1:47" s="10" customFormat="1" ht="19.899999999999999" customHeight="1">
      <c r="B62" s="143"/>
      <c r="C62" s="144"/>
      <c r="D62" s="145" t="s">
        <v>459</v>
      </c>
      <c r="E62" s="146"/>
      <c r="F62" s="146"/>
      <c r="G62" s="146"/>
      <c r="H62" s="146"/>
      <c r="I62" s="146"/>
      <c r="J62" s="147">
        <f>J121</f>
        <v>0</v>
      </c>
      <c r="K62" s="144"/>
      <c r="L62" s="148"/>
    </row>
    <row r="63" spans="1:47" s="2" customFormat="1" ht="21.75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47" s="2" customFormat="1" ht="6.95" customHeight="1">
      <c r="A64" s="37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pans="1:31" s="2" customFormat="1" ht="6.95" customHeight="1">
      <c r="A68" s="37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24.95" customHeight="1">
      <c r="A69" s="37"/>
      <c r="B69" s="38"/>
      <c r="C69" s="26" t="s">
        <v>109</v>
      </c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2" customHeight="1">
      <c r="A71" s="37"/>
      <c r="B71" s="38"/>
      <c r="C71" s="32" t="s">
        <v>16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6.25" customHeight="1">
      <c r="A72" s="37"/>
      <c r="B72" s="38"/>
      <c r="C72" s="39"/>
      <c r="D72" s="39"/>
      <c r="E72" s="387" t="str">
        <f>E7</f>
        <v>PAVILON S VÝMĚNA DVEŘÍ - POŽÁRNÍCH UZÁVĚRŮ V 1 A 2.NP</v>
      </c>
      <c r="F72" s="388"/>
      <c r="G72" s="388"/>
      <c r="H72" s="388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87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59" t="str">
        <f>E9</f>
        <v>VN a ON - Vedlejší a ostatní náklady</v>
      </c>
      <c r="F74" s="389"/>
      <c r="G74" s="389"/>
      <c r="H74" s="38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21</v>
      </c>
      <c r="D76" s="39"/>
      <c r="E76" s="39"/>
      <c r="F76" s="30" t="str">
        <f>F12</f>
        <v>Opava</v>
      </c>
      <c r="G76" s="39"/>
      <c r="H76" s="39"/>
      <c r="I76" s="32" t="s">
        <v>23</v>
      </c>
      <c r="J76" s="62" t="str">
        <f>IF(J12="","",J12)</f>
        <v>17. 6. 2024</v>
      </c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2" customHeight="1">
      <c r="A78" s="37"/>
      <c r="B78" s="38"/>
      <c r="C78" s="32" t="s">
        <v>25</v>
      </c>
      <c r="D78" s="39"/>
      <c r="E78" s="39"/>
      <c r="F78" s="30" t="str">
        <f>E15</f>
        <v>SN Opava</v>
      </c>
      <c r="G78" s="39"/>
      <c r="H78" s="39"/>
      <c r="I78" s="32" t="s">
        <v>31</v>
      </c>
      <c r="J78" s="35" t="str">
        <f>E21</f>
        <v>Tomáš Grygar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>
      <c r="A79" s="37"/>
      <c r="B79" s="38"/>
      <c r="C79" s="32" t="s">
        <v>29</v>
      </c>
      <c r="D79" s="39"/>
      <c r="E79" s="39"/>
      <c r="F79" s="30" t="str">
        <f>IF(E18="","",E18)</f>
        <v>Vyplň údaj</v>
      </c>
      <c r="G79" s="39"/>
      <c r="H79" s="39"/>
      <c r="I79" s="32" t="s">
        <v>34</v>
      </c>
      <c r="J79" s="35" t="str">
        <f>E24</f>
        <v>Ateliér EMMET s.r.o.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0.3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1" customFormat="1" ht="29.25" customHeight="1">
      <c r="A81" s="149"/>
      <c r="B81" s="150"/>
      <c r="C81" s="151" t="s">
        <v>110</v>
      </c>
      <c r="D81" s="152" t="s">
        <v>57</v>
      </c>
      <c r="E81" s="152" t="s">
        <v>53</v>
      </c>
      <c r="F81" s="152" t="s">
        <v>54</v>
      </c>
      <c r="G81" s="152" t="s">
        <v>111</v>
      </c>
      <c r="H81" s="152" t="s">
        <v>112</v>
      </c>
      <c r="I81" s="152" t="s">
        <v>113</v>
      </c>
      <c r="J81" s="152" t="s">
        <v>91</v>
      </c>
      <c r="K81" s="153" t="s">
        <v>114</v>
      </c>
      <c r="L81" s="154"/>
      <c r="M81" s="71" t="s">
        <v>19</v>
      </c>
      <c r="N81" s="72" t="s">
        <v>42</v>
      </c>
      <c r="O81" s="72" t="s">
        <v>115</v>
      </c>
      <c r="P81" s="72" t="s">
        <v>116</v>
      </c>
      <c r="Q81" s="72" t="s">
        <v>117</v>
      </c>
      <c r="R81" s="72" t="s">
        <v>118</v>
      </c>
      <c r="S81" s="72" t="s">
        <v>119</v>
      </c>
      <c r="T81" s="73" t="s">
        <v>120</v>
      </c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</row>
    <row r="82" spans="1:65" s="2" customFormat="1" ht="22.9" customHeight="1">
      <c r="A82" s="37"/>
      <c r="B82" s="38"/>
      <c r="C82" s="78" t="s">
        <v>121</v>
      </c>
      <c r="D82" s="39"/>
      <c r="E82" s="39"/>
      <c r="F82" s="39"/>
      <c r="G82" s="39"/>
      <c r="H82" s="39"/>
      <c r="I82" s="39"/>
      <c r="J82" s="155">
        <f>BK82</f>
        <v>0</v>
      </c>
      <c r="K82" s="39"/>
      <c r="L82" s="42"/>
      <c r="M82" s="74"/>
      <c r="N82" s="156"/>
      <c r="O82" s="75"/>
      <c r="P82" s="157">
        <f>P83+P92</f>
        <v>0</v>
      </c>
      <c r="Q82" s="75"/>
      <c r="R82" s="157">
        <f>R83+R92</f>
        <v>0</v>
      </c>
      <c r="S82" s="75"/>
      <c r="T82" s="158">
        <f>T83+T92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20" t="s">
        <v>71</v>
      </c>
      <c r="AU82" s="20" t="s">
        <v>92</v>
      </c>
      <c r="BK82" s="159">
        <f>BK83+BK92</f>
        <v>0</v>
      </c>
    </row>
    <row r="83" spans="1:65" s="12" customFormat="1" ht="25.9" customHeight="1">
      <c r="B83" s="160"/>
      <c r="C83" s="161"/>
      <c r="D83" s="162" t="s">
        <v>71</v>
      </c>
      <c r="E83" s="163" t="s">
        <v>460</v>
      </c>
      <c r="F83" s="163" t="s">
        <v>461</v>
      </c>
      <c r="G83" s="161"/>
      <c r="H83" s="161"/>
      <c r="I83" s="164"/>
      <c r="J83" s="165">
        <f>BK83</f>
        <v>0</v>
      </c>
      <c r="K83" s="161"/>
      <c r="L83" s="166"/>
      <c r="M83" s="167"/>
      <c r="N83" s="168"/>
      <c r="O83" s="168"/>
      <c r="P83" s="169">
        <f>SUM(P84:P91)</f>
        <v>0</v>
      </c>
      <c r="Q83" s="168"/>
      <c r="R83" s="169">
        <f>SUM(R84:R91)</f>
        <v>0</v>
      </c>
      <c r="S83" s="168"/>
      <c r="T83" s="170">
        <f>SUM(T84:T91)</f>
        <v>0</v>
      </c>
      <c r="AR83" s="171" t="s">
        <v>132</v>
      </c>
      <c r="AT83" s="172" t="s">
        <v>71</v>
      </c>
      <c r="AU83" s="172" t="s">
        <v>72</v>
      </c>
      <c r="AY83" s="171" t="s">
        <v>124</v>
      </c>
      <c r="BK83" s="173">
        <f>SUM(BK84:BK91)</f>
        <v>0</v>
      </c>
    </row>
    <row r="84" spans="1:65" s="2" customFormat="1" ht="62.65" customHeight="1">
      <c r="A84" s="37"/>
      <c r="B84" s="38"/>
      <c r="C84" s="176" t="s">
        <v>80</v>
      </c>
      <c r="D84" s="176" t="s">
        <v>127</v>
      </c>
      <c r="E84" s="177" t="s">
        <v>462</v>
      </c>
      <c r="F84" s="178" t="s">
        <v>463</v>
      </c>
      <c r="G84" s="179" t="s">
        <v>218</v>
      </c>
      <c r="H84" s="180">
        <v>1</v>
      </c>
      <c r="I84" s="181"/>
      <c r="J84" s="182">
        <f>ROUND(I84*H84,2)</f>
        <v>0</v>
      </c>
      <c r="K84" s="178" t="s">
        <v>328</v>
      </c>
      <c r="L84" s="42"/>
      <c r="M84" s="183" t="s">
        <v>19</v>
      </c>
      <c r="N84" s="184" t="s">
        <v>43</v>
      </c>
      <c r="O84" s="67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132</v>
      </c>
      <c r="AT84" s="187" t="s">
        <v>127</v>
      </c>
      <c r="AU84" s="187" t="s">
        <v>80</v>
      </c>
      <c r="AY84" s="20" t="s">
        <v>124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20" t="s">
        <v>80</v>
      </c>
      <c r="BK84" s="188">
        <f>ROUND(I84*H84,2)</f>
        <v>0</v>
      </c>
      <c r="BL84" s="20" t="s">
        <v>132</v>
      </c>
      <c r="BM84" s="187" t="s">
        <v>464</v>
      </c>
    </row>
    <row r="85" spans="1:65" s="2" customFormat="1" ht="39">
      <c r="A85" s="37"/>
      <c r="B85" s="38"/>
      <c r="C85" s="39"/>
      <c r="D85" s="189" t="s">
        <v>134</v>
      </c>
      <c r="E85" s="39"/>
      <c r="F85" s="190" t="s">
        <v>463</v>
      </c>
      <c r="G85" s="39"/>
      <c r="H85" s="39"/>
      <c r="I85" s="191"/>
      <c r="J85" s="39"/>
      <c r="K85" s="39"/>
      <c r="L85" s="42"/>
      <c r="M85" s="192"/>
      <c r="N85" s="193"/>
      <c r="O85" s="67"/>
      <c r="P85" s="67"/>
      <c r="Q85" s="67"/>
      <c r="R85" s="67"/>
      <c r="S85" s="67"/>
      <c r="T85" s="68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20" t="s">
        <v>134</v>
      </c>
      <c r="AU85" s="20" t="s">
        <v>80</v>
      </c>
    </row>
    <row r="86" spans="1:65" s="2" customFormat="1" ht="33" customHeight="1">
      <c r="A86" s="37"/>
      <c r="B86" s="38"/>
      <c r="C86" s="176" t="s">
        <v>82</v>
      </c>
      <c r="D86" s="176" t="s">
        <v>127</v>
      </c>
      <c r="E86" s="177" t="s">
        <v>465</v>
      </c>
      <c r="F86" s="178" t="s">
        <v>466</v>
      </c>
      <c r="G86" s="179" t="s">
        <v>467</v>
      </c>
      <c r="H86" s="180">
        <v>1</v>
      </c>
      <c r="I86" s="181"/>
      <c r="J86" s="182">
        <f>ROUND(I86*H86,2)</f>
        <v>0</v>
      </c>
      <c r="K86" s="178" t="s">
        <v>328</v>
      </c>
      <c r="L86" s="42"/>
      <c r="M86" s="183" t="s">
        <v>19</v>
      </c>
      <c r="N86" s="184" t="s">
        <v>43</v>
      </c>
      <c r="O86" s="67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132</v>
      </c>
      <c r="AT86" s="187" t="s">
        <v>127</v>
      </c>
      <c r="AU86" s="187" t="s">
        <v>80</v>
      </c>
      <c r="AY86" s="20" t="s">
        <v>124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20" t="s">
        <v>80</v>
      </c>
      <c r="BK86" s="188">
        <f>ROUND(I86*H86,2)</f>
        <v>0</v>
      </c>
      <c r="BL86" s="20" t="s">
        <v>132</v>
      </c>
      <c r="BM86" s="187" t="s">
        <v>468</v>
      </c>
    </row>
    <row r="87" spans="1:65" s="2" customFormat="1" ht="19.5">
      <c r="A87" s="37"/>
      <c r="B87" s="38"/>
      <c r="C87" s="39"/>
      <c r="D87" s="189" t="s">
        <v>134</v>
      </c>
      <c r="E87" s="39"/>
      <c r="F87" s="190" t="s">
        <v>466</v>
      </c>
      <c r="G87" s="39"/>
      <c r="H87" s="39"/>
      <c r="I87" s="191"/>
      <c r="J87" s="39"/>
      <c r="K87" s="39"/>
      <c r="L87" s="42"/>
      <c r="M87" s="192"/>
      <c r="N87" s="193"/>
      <c r="O87" s="67"/>
      <c r="P87" s="67"/>
      <c r="Q87" s="67"/>
      <c r="R87" s="67"/>
      <c r="S87" s="67"/>
      <c r="T87" s="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134</v>
      </c>
      <c r="AU87" s="20" t="s">
        <v>80</v>
      </c>
    </row>
    <row r="88" spans="1:65" s="2" customFormat="1" ht="37.9" customHeight="1">
      <c r="A88" s="37"/>
      <c r="B88" s="38"/>
      <c r="C88" s="176" t="s">
        <v>125</v>
      </c>
      <c r="D88" s="176" t="s">
        <v>127</v>
      </c>
      <c r="E88" s="177" t="s">
        <v>469</v>
      </c>
      <c r="F88" s="178" t="s">
        <v>470</v>
      </c>
      <c r="G88" s="179" t="s">
        <v>467</v>
      </c>
      <c r="H88" s="180">
        <v>1</v>
      </c>
      <c r="I88" s="181"/>
      <c r="J88" s="182">
        <f>ROUND(I88*H88,2)</f>
        <v>0</v>
      </c>
      <c r="K88" s="178" t="s">
        <v>328</v>
      </c>
      <c r="L88" s="42"/>
      <c r="M88" s="183" t="s">
        <v>19</v>
      </c>
      <c r="N88" s="184" t="s">
        <v>43</v>
      </c>
      <c r="O88" s="67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132</v>
      </c>
      <c r="AT88" s="187" t="s">
        <v>127</v>
      </c>
      <c r="AU88" s="187" t="s">
        <v>80</v>
      </c>
      <c r="AY88" s="20" t="s">
        <v>124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20" t="s">
        <v>80</v>
      </c>
      <c r="BK88" s="188">
        <f>ROUND(I88*H88,2)</f>
        <v>0</v>
      </c>
      <c r="BL88" s="20" t="s">
        <v>132</v>
      </c>
      <c r="BM88" s="187" t="s">
        <v>471</v>
      </c>
    </row>
    <row r="89" spans="1:65" s="2" customFormat="1" ht="29.25">
      <c r="A89" s="37"/>
      <c r="B89" s="38"/>
      <c r="C89" s="39"/>
      <c r="D89" s="189" t="s">
        <v>134</v>
      </c>
      <c r="E89" s="39"/>
      <c r="F89" s="190" t="s">
        <v>470</v>
      </c>
      <c r="G89" s="39"/>
      <c r="H89" s="39"/>
      <c r="I89" s="191"/>
      <c r="J89" s="39"/>
      <c r="K89" s="39"/>
      <c r="L89" s="42"/>
      <c r="M89" s="192"/>
      <c r="N89" s="193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134</v>
      </c>
      <c r="AU89" s="20" t="s">
        <v>80</v>
      </c>
    </row>
    <row r="90" spans="1:65" s="2" customFormat="1" ht="24.2" customHeight="1">
      <c r="A90" s="37"/>
      <c r="B90" s="38"/>
      <c r="C90" s="176" t="s">
        <v>132</v>
      </c>
      <c r="D90" s="176" t="s">
        <v>127</v>
      </c>
      <c r="E90" s="177" t="s">
        <v>472</v>
      </c>
      <c r="F90" s="178" t="s">
        <v>473</v>
      </c>
      <c r="G90" s="179" t="s">
        <v>474</v>
      </c>
      <c r="H90" s="180">
        <v>1</v>
      </c>
      <c r="I90" s="181"/>
      <c r="J90" s="182">
        <f>ROUND(I90*H90,2)</f>
        <v>0</v>
      </c>
      <c r="K90" s="178" t="s">
        <v>328</v>
      </c>
      <c r="L90" s="42"/>
      <c r="M90" s="183" t="s">
        <v>19</v>
      </c>
      <c r="N90" s="184" t="s">
        <v>43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132</v>
      </c>
      <c r="AT90" s="187" t="s">
        <v>127</v>
      </c>
      <c r="AU90" s="187" t="s">
        <v>80</v>
      </c>
      <c r="AY90" s="20" t="s">
        <v>124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80</v>
      </c>
      <c r="BK90" s="188">
        <f>ROUND(I90*H90,2)</f>
        <v>0</v>
      </c>
      <c r="BL90" s="20" t="s">
        <v>132</v>
      </c>
      <c r="BM90" s="187" t="s">
        <v>475</v>
      </c>
    </row>
    <row r="91" spans="1:65" s="2" customFormat="1" ht="19.5">
      <c r="A91" s="37"/>
      <c r="B91" s="38"/>
      <c r="C91" s="39"/>
      <c r="D91" s="189" t="s">
        <v>134</v>
      </c>
      <c r="E91" s="39"/>
      <c r="F91" s="190" t="s">
        <v>473</v>
      </c>
      <c r="G91" s="39"/>
      <c r="H91" s="39"/>
      <c r="I91" s="191"/>
      <c r="J91" s="39"/>
      <c r="K91" s="39"/>
      <c r="L91" s="42"/>
      <c r="M91" s="192"/>
      <c r="N91" s="193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134</v>
      </c>
      <c r="AU91" s="20" t="s">
        <v>80</v>
      </c>
    </row>
    <row r="92" spans="1:65" s="12" customFormat="1" ht="25.9" customHeight="1">
      <c r="B92" s="160"/>
      <c r="C92" s="161"/>
      <c r="D92" s="162" t="s">
        <v>71</v>
      </c>
      <c r="E92" s="163" t="s">
        <v>476</v>
      </c>
      <c r="F92" s="163" t="s">
        <v>477</v>
      </c>
      <c r="G92" s="161"/>
      <c r="H92" s="161"/>
      <c r="I92" s="164"/>
      <c r="J92" s="165">
        <f>BK92</f>
        <v>0</v>
      </c>
      <c r="K92" s="161"/>
      <c r="L92" s="166"/>
      <c r="M92" s="167"/>
      <c r="N92" s="168"/>
      <c r="O92" s="168"/>
      <c r="P92" s="169">
        <f>P93+SUM(P94:P121)</f>
        <v>0</v>
      </c>
      <c r="Q92" s="168"/>
      <c r="R92" s="169">
        <f>R93+SUM(R94:R121)</f>
        <v>0</v>
      </c>
      <c r="S92" s="168"/>
      <c r="T92" s="170">
        <f>T93+SUM(T94:T121)</f>
        <v>0</v>
      </c>
      <c r="AR92" s="171" t="s">
        <v>169</v>
      </c>
      <c r="AT92" s="172" t="s">
        <v>71</v>
      </c>
      <c r="AU92" s="172" t="s">
        <v>72</v>
      </c>
      <c r="AY92" s="171" t="s">
        <v>124</v>
      </c>
      <c r="BK92" s="173">
        <f>BK93+SUM(BK94:BK121)</f>
        <v>0</v>
      </c>
    </row>
    <row r="93" spans="1:65" s="2" customFormat="1" ht="21.75" customHeight="1">
      <c r="A93" s="37"/>
      <c r="B93" s="38"/>
      <c r="C93" s="176" t="s">
        <v>169</v>
      </c>
      <c r="D93" s="176" t="s">
        <v>127</v>
      </c>
      <c r="E93" s="177" t="s">
        <v>478</v>
      </c>
      <c r="F93" s="178" t="s">
        <v>479</v>
      </c>
      <c r="G93" s="179" t="s">
        <v>480</v>
      </c>
      <c r="H93" s="180">
        <v>16</v>
      </c>
      <c r="I93" s="181"/>
      <c r="J93" s="182">
        <f>ROUND(I93*H93,2)</f>
        <v>0</v>
      </c>
      <c r="K93" s="178" t="s">
        <v>328</v>
      </c>
      <c r="L93" s="42"/>
      <c r="M93" s="183" t="s">
        <v>19</v>
      </c>
      <c r="N93" s="184" t="s">
        <v>43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481</v>
      </c>
      <c r="AT93" s="187" t="s">
        <v>127</v>
      </c>
      <c r="AU93" s="187" t="s">
        <v>80</v>
      </c>
      <c r="AY93" s="20" t="s">
        <v>124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80</v>
      </c>
      <c r="BK93" s="188">
        <f>ROUND(I93*H93,2)</f>
        <v>0</v>
      </c>
      <c r="BL93" s="20" t="s">
        <v>481</v>
      </c>
      <c r="BM93" s="187" t="s">
        <v>482</v>
      </c>
    </row>
    <row r="94" spans="1:65" s="2" customFormat="1" ht="11.25">
      <c r="A94" s="37"/>
      <c r="B94" s="38"/>
      <c r="C94" s="39"/>
      <c r="D94" s="189" t="s">
        <v>134</v>
      </c>
      <c r="E94" s="39"/>
      <c r="F94" s="190" t="s">
        <v>479</v>
      </c>
      <c r="G94" s="39"/>
      <c r="H94" s="39"/>
      <c r="I94" s="191"/>
      <c r="J94" s="39"/>
      <c r="K94" s="39"/>
      <c r="L94" s="42"/>
      <c r="M94" s="192"/>
      <c r="N94" s="193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134</v>
      </c>
      <c r="AU94" s="20" t="s">
        <v>80</v>
      </c>
    </row>
    <row r="95" spans="1:65" s="13" customFormat="1" ht="11.25">
      <c r="B95" s="196"/>
      <c r="C95" s="197"/>
      <c r="D95" s="189" t="s">
        <v>138</v>
      </c>
      <c r="E95" s="198" t="s">
        <v>19</v>
      </c>
      <c r="F95" s="199" t="s">
        <v>483</v>
      </c>
      <c r="G95" s="197"/>
      <c r="H95" s="198" t="s">
        <v>19</v>
      </c>
      <c r="I95" s="200"/>
      <c r="J95" s="197"/>
      <c r="K95" s="197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138</v>
      </c>
      <c r="AU95" s="205" t="s">
        <v>80</v>
      </c>
      <c r="AV95" s="13" t="s">
        <v>80</v>
      </c>
      <c r="AW95" s="13" t="s">
        <v>33</v>
      </c>
      <c r="AX95" s="13" t="s">
        <v>72</v>
      </c>
      <c r="AY95" s="205" t="s">
        <v>124</v>
      </c>
    </row>
    <row r="96" spans="1:65" s="13" customFormat="1" ht="22.5">
      <c r="B96" s="196"/>
      <c r="C96" s="197"/>
      <c r="D96" s="189" t="s">
        <v>138</v>
      </c>
      <c r="E96" s="198" t="s">
        <v>19</v>
      </c>
      <c r="F96" s="199" t="s">
        <v>484</v>
      </c>
      <c r="G96" s="197"/>
      <c r="H96" s="198" t="s">
        <v>19</v>
      </c>
      <c r="I96" s="200"/>
      <c r="J96" s="197"/>
      <c r="K96" s="197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138</v>
      </c>
      <c r="AU96" s="205" t="s">
        <v>80</v>
      </c>
      <c r="AV96" s="13" t="s">
        <v>80</v>
      </c>
      <c r="AW96" s="13" t="s">
        <v>33</v>
      </c>
      <c r="AX96" s="13" t="s">
        <v>72</v>
      </c>
      <c r="AY96" s="205" t="s">
        <v>124</v>
      </c>
    </row>
    <row r="97" spans="1:65" s="13" customFormat="1" ht="22.5">
      <c r="B97" s="196"/>
      <c r="C97" s="197"/>
      <c r="D97" s="189" t="s">
        <v>138</v>
      </c>
      <c r="E97" s="198" t="s">
        <v>19</v>
      </c>
      <c r="F97" s="199" t="s">
        <v>485</v>
      </c>
      <c r="G97" s="197"/>
      <c r="H97" s="198" t="s">
        <v>19</v>
      </c>
      <c r="I97" s="200"/>
      <c r="J97" s="197"/>
      <c r="K97" s="197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138</v>
      </c>
      <c r="AU97" s="205" t="s">
        <v>80</v>
      </c>
      <c r="AV97" s="13" t="s">
        <v>80</v>
      </c>
      <c r="AW97" s="13" t="s">
        <v>33</v>
      </c>
      <c r="AX97" s="13" t="s">
        <v>72</v>
      </c>
      <c r="AY97" s="205" t="s">
        <v>124</v>
      </c>
    </row>
    <row r="98" spans="1:65" s="13" customFormat="1" ht="22.5">
      <c r="B98" s="196"/>
      <c r="C98" s="197"/>
      <c r="D98" s="189" t="s">
        <v>138</v>
      </c>
      <c r="E98" s="198" t="s">
        <v>19</v>
      </c>
      <c r="F98" s="199" t="s">
        <v>486</v>
      </c>
      <c r="G98" s="197"/>
      <c r="H98" s="198" t="s">
        <v>19</v>
      </c>
      <c r="I98" s="200"/>
      <c r="J98" s="197"/>
      <c r="K98" s="197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138</v>
      </c>
      <c r="AU98" s="205" t="s">
        <v>80</v>
      </c>
      <c r="AV98" s="13" t="s">
        <v>80</v>
      </c>
      <c r="AW98" s="13" t="s">
        <v>33</v>
      </c>
      <c r="AX98" s="13" t="s">
        <v>72</v>
      </c>
      <c r="AY98" s="205" t="s">
        <v>124</v>
      </c>
    </row>
    <row r="99" spans="1:65" s="13" customFormat="1" ht="33.75">
      <c r="B99" s="196"/>
      <c r="C99" s="197"/>
      <c r="D99" s="189" t="s">
        <v>138</v>
      </c>
      <c r="E99" s="198" t="s">
        <v>19</v>
      </c>
      <c r="F99" s="199" t="s">
        <v>487</v>
      </c>
      <c r="G99" s="197"/>
      <c r="H99" s="198" t="s">
        <v>19</v>
      </c>
      <c r="I99" s="200"/>
      <c r="J99" s="197"/>
      <c r="K99" s="197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138</v>
      </c>
      <c r="AU99" s="205" t="s">
        <v>80</v>
      </c>
      <c r="AV99" s="13" t="s">
        <v>80</v>
      </c>
      <c r="AW99" s="13" t="s">
        <v>33</v>
      </c>
      <c r="AX99" s="13" t="s">
        <v>72</v>
      </c>
      <c r="AY99" s="205" t="s">
        <v>124</v>
      </c>
    </row>
    <row r="100" spans="1:65" s="13" customFormat="1" ht="22.5">
      <c r="B100" s="196"/>
      <c r="C100" s="197"/>
      <c r="D100" s="189" t="s">
        <v>138</v>
      </c>
      <c r="E100" s="198" t="s">
        <v>19</v>
      </c>
      <c r="F100" s="199" t="s">
        <v>488</v>
      </c>
      <c r="G100" s="197"/>
      <c r="H100" s="198" t="s">
        <v>19</v>
      </c>
      <c r="I100" s="200"/>
      <c r="J100" s="197"/>
      <c r="K100" s="197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138</v>
      </c>
      <c r="AU100" s="205" t="s">
        <v>80</v>
      </c>
      <c r="AV100" s="13" t="s">
        <v>80</v>
      </c>
      <c r="AW100" s="13" t="s">
        <v>33</v>
      </c>
      <c r="AX100" s="13" t="s">
        <v>72</v>
      </c>
      <c r="AY100" s="205" t="s">
        <v>124</v>
      </c>
    </row>
    <row r="101" spans="1:65" s="13" customFormat="1" ht="22.5">
      <c r="B101" s="196"/>
      <c r="C101" s="197"/>
      <c r="D101" s="189" t="s">
        <v>138</v>
      </c>
      <c r="E101" s="198" t="s">
        <v>19</v>
      </c>
      <c r="F101" s="199" t="s">
        <v>489</v>
      </c>
      <c r="G101" s="197"/>
      <c r="H101" s="198" t="s">
        <v>19</v>
      </c>
      <c r="I101" s="200"/>
      <c r="J101" s="197"/>
      <c r="K101" s="197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138</v>
      </c>
      <c r="AU101" s="205" t="s">
        <v>80</v>
      </c>
      <c r="AV101" s="13" t="s">
        <v>80</v>
      </c>
      <c r="AW101" s="13" t="s">
        <v>33</v>
      </c>
      <c r="AX101" s="13" t="s">
        <v>72</v>
      </c>
      <c r="AY101" s="205" t="s">
        <v>124</v>
      </c>
    </row>
    <row r="102" spans="1:65" s="13" customFormat="1" ht="22.5">
      <c r="B102" s="196"/>
      <c r="C102" s="197"/>
      <c r="D102" s="189" t="s">
        <v>138</v>
      </c>
      <c r="E102" s="198" t="s">
        <v>19</v>
      </c>
      <c r="F102" s="199" t="s">
        <v>490</v>
      </c>
      <c r="G102" s="197"/>
      <c r="H102" s="198" t="s">
        <v>19</v>
      </c>
      <c r="I102" s="200"/>
      <c r="J102" s="197"/>
      <c r="K102" s="197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138</v>
      </c>
      <c r="AU102" s="205" t="s">
        <v>80</v>
      </c>
      <c r="AV102" s="13" t="s">
        <v>80</v>
      </c>
      <c r="AW102" s="13" t="s">
        <v>33</v>
      </c>
      <c r="AX102" s="13" t="s">
        <v>72</v>
      </c>
      <c r="AY102" s="205" t="s">
        <v>124</v>
      </c>
    </row>
    <row r="103" spans="1:65" s="14" customFormat="1" ht="11.25">
      <c r="B103" s="206"/>
      <c r="C103" s="207"/>
      <c r="D103" s="189" t="s">
        <v>138</v>
      </c>
      <c r="E103" s="208" t="s">
        <v>19</v>
      </c>
      <c r="F103" s="209" t="s">
        <v>491</v>
      </c>
      <c r="G103" s="207"/>
      <c r="H103" s="210">
        <v>16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138</v>
      </c>
      <c r="AU103" s="216" t="s">
        <v>80</v>
      </c>
      <c r="AV103" s="14" t="s">
        <v>82</v>
      </c>
      <c r="AW103" s="14" t="s">
        <v>33</v>
      </c>
      <c r="AX103" s="14" t="s">
        <v>80</v>
      </c>
      <c r="AY103" s="216" t="s">
        <v>124</v>
      </c>
    </row>
    <row r="104" spans="1:65" s="2" customFormat="1" ht="62.65" customHeight="1">
      <c r="A104" s="37"/>
      <c r="B104" s="38"/>
      <c r="C104" s="176" t="s">
        <v>178</v>
      </c>
      <c r="D104" s="176" t="s">
        <v>127</v>
      </c>
      <c r="E104" s="177" t="s">
        <v>492</v>
      </c>
      <c r="F104" s="178" t="s">
        <v>493</v>
      </c>
      <c r="G104" s="179" t="s">
        <v>467</v>
      </c>
      <c r="H104" s="180">
        <v>1</v>
      </c>
      <c r="I104" s="181"/>
      <c r="J104" s="182">
        <f>ROUND(I104*H104,2)</f>
        <v>0</v>
      </c>
      <c r="K104" s="178" t="s">
        <v>328</v>
      </c>
      <c r="L104" s="42"/>
      <c r="M104" s="183" t="s">
        <v>19</v>
      </c>
      <c r="N104" s="184" t="s">
        <v>43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132</v>
      </c>
      <c r="AT104" s="187" t="s">
        <v>127</v>
      </c>
      <c r="AU104" s="187" t="s">
        <v>80</v>
      </c>
      <c r="AY104" s="20" t="s">
        <v>124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80</v>
      </c>
      <c r="BK104" s="188">
        <f>ROUND(I104*H104,2)</f>
        <v>0</v>
      </c>
      <c r="BL104" s="20" t="s">
        <v>132</v>
      </c>
      <c r="BM104" s="187" t="s">
        <v>494</v>
      </c>
    </row>
    <row r="105" spans="1:65" s="2" customFormat="1" ht="39">
      <c r="A105" s="37"/>
      <c r="B105" s="38"/>
      <c r="C105" s="39"/>
      <c r="D105" s="189" t="s">
        <v>134</v>
      </c>
      <c r="E105" s="39"/>
      <c r="F105" s="190" t="s">
        <v>495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134</v>
      </c>
      <c r="AU105" s="20" t="s">
        <v>80</v>
      </c>
    </row>
    <row r="106" spans="1:65" s="14" customFormat="1" ht="11.25">
      <c r="B106" s="206"/>
      <c r="C106" s="207"/>
      <c r="D106" s="189" t="s">
        <v>138</v>
      </c>
      <c r="E106" s="208" t="s">
        <v>19</v>
      </c>
      <c r="F106" s="209" t="s">
        <v>496</v>
      </c>
      <c r="G106" s="207"/>
      <c r="H106" s="210">
        <v>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138</v>
      </c>
      <c r="AU106" s="216" t="s">
        <v>80</v>
      </c>
      <c r="AV106" s="14" t="s">
        <v>82</v>
      </c>
      <c r="AW106" s="14" t="s">
        <v>33</v>
      </c>
      <c r="AX106" s="14" t="s">
        <v>80</v>
      </c>
      <c r="AY106" s="216" t="s">
        <v>124</v>
      </c>
    </row>
    <row r="107" spans="1:65" s="13" customFormat="1" ht="22.5">
      <c r="B107" s="196"/>
      <c r="C107" s="197"/>
      <c r="D107" s="189" t="s">
        <v>138</v>
      </c>
      <c r="E107" s="198" t="s">
        <v>19</v>
      </c>
      <c r="F107" s="199" t="s">
        <v>497</v>
      </c>
      <c r="G107" s="197"/>
      <c r="H107" s="198" t="s">
        <v>19</v>
      </c>
      <c r="I107" s="200"/>
      <c r="J107" s="197"/>
      <c r="K107" s="197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138</v>
      </c>
      <c r="AU107" s="205" t="s">
        <v>80</v>
      </c>
      <c r="AV107" s="13" t="s">
        <v>80</v>
      </c>
      <c r="AW107" s="13" t="s">
        <v>33</v>
      </c>
      <c r="AX107" s="13" t="s">
        <v>72</v>
      </c>
      <c r="AY107" s="205" t="s">
        <v>124</v>
      </c>
    </row>
    <row r="108" spans="1:65" s="13" customFormat="1" ht="22.5">
      <c r="B108" s="196"/>
      <c r="C108" s="197"/>
      <c r="D108" s="189" t="s">
        <v>138</v>
      </c>
      <c r="E108" s="198" t="s">
        <v>19</v>
      </c>
      <c r="F108" s="199" t="s">
        <v>498</v>
      </c>
      <c r="G108" s="197"/>
      <c r="H108" s="198" t="s">
        <v>19</v>
      </c>
      <c r="I108" s="200"/>
      <c r="J108" s="197"/>
      <c r="K108" s="197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138</v>
      </c>
      <c r="AU108" s="205" t="s">
        <v>80</v>
      </c>
      <c r="AV108" s="13" t="s">
        <v>80</v>
      </c>
      <c r="AW108" s="13" t="s">
        <v>33</v>
      </c>
      <c r="AX108" s="13" t="s">
        <v>72</v>
      </c>
      <c r="AY108" s="205" t="s">
        <v>124</v>
      </c>
    </row>
    <row r="109" spans="1:65" s="13" customFormat="1" ht="22.5">
      <c r="B109" s="196"/>
      <c r="C109" s="197"/>
      <c r="D109" s="189" t="s">
        <v>138</v>
      </c>
      <c r="E109" s="198" t="s">
        <v>19</v>
      </c>
      <c r="F109" s="199" t="s">
        <v>499</v>
      </c>
      <c r="G109" s="197"/>
      <c r="H109" s="198" t="s">
        <v>19</v>
      </c>
      <c r="I109" s="200"/>
      <c r="J109" s="197"/>
      <c r="K109" s="197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138</v>
      </c>
      <c r="AU109" s="205" t="s">
        <v>80</v>
      </c>
      <c r="AV109" s="13" t="s">
        <v>80</v>
      </c>
      <c r="AW109" s="13" t="s">
        <v>33</v>
      </c>
      <c r="AX109" s="13" t="s">
        <v>72</v>
      </c>
      <c r="AY109" s="205" t="s">
        <v>124</v>
      </c>
    </row>
    <row r="110" spans="1:65" s="13" customFormat="1" ht="11.25">
      <c r="B110" s="196"/>
      <c r="C110" s="197"/>
      <c r="D110" s="189" t="s">
        <v>138</v>
      </c>
      <c r="E110" s="198" t="s">
        <v>19</v>
      </c>
      <c r="F110" s="199" t="s">
        <v>500</v>
      </c>
      <c r="G110" s="197"/>
      <c r="H110" s="198" t="s">
        <v>19</v>
      </c>
      <c r="I110" s="200"/>
      <c r="J110" s="197"/>
      <c r="K110" s="197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138</v>
      </c>
      <c r="AU110" s="205" t="s">
        <v>80</v>
      </c>
      <c r="AV110" s="13" t="s">
        <v>80</v>
      </c>
      <c r="AW110" s="13" t="s">
        <v>33</v>
      </c>
      <c r="AX110" s="13" t="s">
        <v>72</v>
      </c>
      <c r="AY110" s="205" t="s">
        <v>124</v>
      </c>
    </row>
    <row r="111" spans="1:65" s="13" customFormat="1" ht="11.25">
      <c r="B111" s="196"/>
      <c r="C111" s="197"/>
      <c r="D111" s="189" t="s">
        <v>138</v>
      </c>
      <c r="E111" s="198" t="s">
        <v>19</v>
      </c>
      <c r="F111" s="199" t="s">
        <v>501</v>
      </c>
      <c r="G111" s="197"/>
      <c r="H111" s="198" t="s">
        <v>19</v>
      </c>
      <c r="I111" s="200"/>
      <c r="J111" s="197"/>
      <c r="K111" s="197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138</v>
      </c>
      <c r="AU111" s="205" t="s">
        <v>80</v>
      </c>
      <c r="AV111" s="13" t="s">
        <v>80</v>
      </c>
      <c r="AW111" s="13" t="s">
        <v>33</v>
      </c>
      <c r="AX111" s="13" t="s">
        <v>72</v>
      </c>
      <c r="AY111" s="205" t="s">
        <v>124</v>
      </c>
    </row>
    <row r="112" spans="1:65" s="2" customFormat="1" ht="24.2" customHeight="1">
      <c r="A112" s="37"/>
      <c r="B112" s="38"/>
      <c r="C112" s="176" t="s">
        <v>191</v>
      </c>
      <c r="D112" s="176" t="s">
        <v>127</v>
      </c>
      <c r="E112" s="177" t="s">
        <v>502</v>
      </c>
      <c r="F112" s="178" t="s">
        <v>503</v>
      </c>
      <c r="G112" s="179" t="s">
        <v>467</v>
      </c>
      <c r="H112" s="180">
        <v>1</v>
      </c>
      <c r="I112" s="181"/>
      <c r="J112" s="182">
        <f>ROUND(I112*H112,2)</f>
        <v>0</v>
      </c>
      <c r="K112" s="178" t="s">
        <v>328</v>
      </c>
      <c r="L112" s="42"/>
      <c r="M112" s="183" t="s">
        <v>19</v>
      </c>
      <c r="N112" s="184" t="s">
        <v>43</v>
      </c>
      <c r="O112" s="67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132</v>
      </c>
      <c r="AT112" s="187" t="s">
        <v>127</v>
      </c>
      <c r="AU112" s="187" t="s">
        <v>80</v>
      </c>
      <c r="AY112" s="20" t="s">
        <v>124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80</v>
      </c>
      <c r="BK112" s="188">
        <f>ROUND(I112*H112,2)</f>
        <v>0</v>
      </c>
      <c r="BL112" s="20" t="s">
        <v>132</v>
      </c>
      <c r="BM112" s="187" t="s">
        <v>504</v>
      </c>
    </row>
    <row r="113" spans="1:65" s="2" customFormat="1" ht="19.5">
      <c r="A113" s="37"/>
      <c r="B113" s="38"/>
      <c r="C113" s="39"/>
      <c r="D113" s="189" t="s">
        <v>134</v>
      </c>
      <c r="E113" s="39"/>
      <c r="F113" s="190" t="s">
        <v>503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134</v>
      </c>
      <c r="AU113" s="20" t="s">
        <v>80</v>
      </c>
    </row>
    <row r="114" spans="1:65" s="13" customFormat="1" ht="11.25">
      <c r="B114" s="196"/>
      <c r="C114" s="197"/>
      <c r="D114" s="189" t="s">
        <v>138</v>
      </c>
      <c r="E114" s="198" t="s">
        <v>19</v>
      </c>
      <c r="F114" s="199" t="s">
        <v>505</v>
      </c>
      <c r="G114" s="197"/>
      <c r="H114" s="198" t="s">
        <v>19</v>
      </c>
      <c r="I114" s="200"/>
      <c r="J114" s="197"/>
      <c r="K114" s="197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138</v>
      </c>
      <c r="AU114" s="205" t="s">
        <v>80</v>
      </c>
      <c r="AV114" s="13" t="s">
        <v>80</v>
      </c>
      <c r="AW114" s="13" t="s">
        <v>33</v>
      </c>
      <c r="AX114" s="13" t="s">
        <v>72</v>
      </c>
      <c r="AY114" s="205" t="s">
        <v>124</v>
      </c>
    </row>
    <row r="115" spans="1:65" s="14" customFormat="1" ht="33.75">
      <c r="B115" s="206"/>
      <c r="C115" s="207"/>
      <c r="D115" s="189" t="s">
        <v>138</v>
      </c>
      <c r="E115" s="208" t="s">
        <v>19</v>
      </c>
      <c r="F115" s="209" t="s">
        <v>506</v>
      </c>
      <c r="G115" s="207"/>
      <c r="H115" s="210">
        <v>1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138</v>
      </c>
      <c r="AU115" s="216" t="s">
        <v>80</v>
      </c>
      <c r="AV115" s="14" t="s">
        <v>82</v>
      </c>
      <c r="AW115" s="14" t="s">
        <v>33</v>
      </c>
      <c r="AX115" s="14" t="s">
        <v>80</v>
      </c>
      <c r="AY115" s="216" t="s">
        <v>124</v>
      </c>
    </row>
    <row r="116" spans="1:65" s="13" customFormat="1" ht="33.75">
      <c r="B116" s="196"/>
      <c r="C116" s="197"/>
      <c r="D116" s="189" t="s">
        <v>138</v>
      </c>
      <c r="E116" s="198" t="s">
        <v>19</v>
      </c>
      <c r="F116" s="199" t="s">
        <v>507</v>
      </c>
      <c r="G116" s="197"/>
      <c r="H116" s="198" t="s">
        <v>19</v>
      </c>
      <c r="I116" s="200"/>
      <c r="J116" s="197"/>
      <c r="K116" s="197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138</v>
      </c>
      <c r="AU116" s="205" t="s">
        <v>80</v>
      </c>
      <c r="AV116" s="13" t="s">
        <v>80</v>
      </c>
      <c r="AW116" s="13" t="s">
        <v>33</v>
      </c>
      <c r="AX116" s="13" t="s">
        <v>72</v>
      </c>
      <c r="AY116" s="205" t="s">
        <v>124</v>
      </c>
    </row>
    <row r="117" spans="1:65" s="2" customFormat="1" ht="55.5" customHeight="1">
      <c r="A117" s="37"/>
      <c r="B117" s="38"/>
      <c r="C117" s="176" t="s">
        <v>200</v>
      </c>
      <c r="D117" s="176" t="s">
        <v>127</v>
      </c>
      <c r="E117" s="177" t="s">
        <v>508</v>
      </c>
      <c r="F117" s="178" t="s">
        <v>509</v>
      </c>
      <c r="G117" s="179" t="s">
        <v>467</v>
      </c>
      <c r="H117" s="180">
        <v>1</v>
      </c>
      <c r="I117" s="181"/>
      <c r="J117" s="182">
        <f>ROUND(I117*H117,2)</f>
        <v>0</v>
      </c>
      <c r="K117" s="178" t="s">
        <v>328</v>
      </c>
      <c r="L117" s="42"/>
      <c r="M117" s="183" t="s">
        <v>19</v>
      </c>
      <c r="N117" s="184" t="s">
        <v>43</v>
      </c>
      <c r="O117" s="67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132</v>
      </c>
      <c r="AT117" s="187" t="s">
        <v>127</v>
      </c>
      <c r="AU117" s="187" t="s">
        <v>80</v>
      </c>
      <c r="AY117" s="20" t="s">
        <v>124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80</v>
      </c>
      <c r="BK117" s="188">
        <f>ROUND(I117*H117,2)</f>
        <v>0</v>
      </c>
      <c r="BL117" s="20" t="s">
        <v>132</v>
      </c>
      <c r="BM117" s="187" t="s">
        <v>510</v>
      </c>
    </row>
    <row r="118" spans="1:65" s="2" customFormat="1" ht="39">
      <c r="A118" s="37"/>
      <c r="B118" s="38"/>
      <c r="C118" s="39"/>
      <c r="D118" s="189" t="s">
        <v>134</v>
      </c>
      <c r="E118" s="39"/>
      <c r="F118" s="190" t="s">
        <v>509</v>
      </c>
      <c r="G118" s="39"/>
      <c r="H118" s="39"/>
      <c r="I118" s="191"/>
      <c r="J118" s="39"/>
      <c r="K118" s="39"/>
      <c r="L118" s="42"/>
      <c r="M118" s="192"/>
      <c r="N118" s="193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134</v>
      </c>
      <c r="AU118" s="20" t="s">
        <v>80</v>
      </c>
    </row>
    <row r="119" spans="1:65" s="2" customFormat="1" ht="33" customHeight="1">
      <c r="A119" s="37"/>
      <c r="B119" s="38"/>
      <c r="C119" s="176" t="s">
        <v>187</v>
      </c>
      <c r="D119" s="176" t="s">
        <v>127</v>
      </c>
      <c r="E119" s="177" t="s">
        <v>511</v>
      </c>
      <c r="F119" s="178" t="s">
        <v>512</v>
      </c>
      <c r="G119" s="179" t="s">
        <v>467</v>
      </c>
      <c r="H119" s="180">
        <v>1</v>
      </c>
      <c r="I119" s="181"/>
      <c r="J119" s="182">
        <f>ROUND(I119*H119,2)</f>
        <v>0</v>
      </c>
      <c r="K119" s="178" t="s">
        <v>328</v>
      </c>
      <c r="L119" s="42"/>
      <c r="M119" s="183" t="s">
        <v>19</v>
      </c>
      <c r="N119" s="184" t="s">
        <v>43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132</v>
      </c>
      <c r="AT119" s="187" t="s">
        <v>127</v>
      </c>
      <c r="AU119" s="187" t="s">
        <v>80</v>
      </c>
      <c r="AY119" s="20" t="s">
        <v>124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80</v>
      </c>
      <c r="BK119" s="188">
        <f>ROUND(I119*H119,2)</f>
        <v>0</v>
      </c>
      <c r="BL119" s="20" t="s">
        <v>132</v>
      </c>
      <c r="BM119" s="187" t="s">
        <v>513</v>
      </c>
    </row>
    <row r="120" spans="1:65" s="2" customFormat="1" ht="19.5">
      <c r="A120" s="37"/>
      <c r="B120" s="38"/>
      <c r="C120" s="39"/>
      <c r="D120" s="189" t="s">
        <v>134</v>
      </c>
      <c r="E120" s="39"/>
      <c r="F120" s="190" t="s">
        <v>512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134</v>
      </c>
      <c r="AU120" s="20" t="s">
        <v>80</v>
      </c>
    </row>
    <row r="121" spans="1:65" s="12" customFormat="1" ht="22.9" customHeight="1">
      <c r="B121" s="160"/>
      <c r="C121" s="161"/>
      <c r="D121" s="162" t="s">
        <v>71</v>
      </c>
      <c r="E121" s="174" t="s">
        <v>514</v>
      </c>
      <c r="F121" s="174" t="s">
        <v>515</v>
      </c>
      <c r="G121" s="161"/>
      <c r="H121" s="161"/>
      <c r="I121" s="164"/>
      <c r="J121" s="175">
        <f>BK121</f>
        <v>0</v>
      </c>
      <c r="K121" s="161"/>
      <c r="L121" s="166"/>
      <c r="M121" s="167"/>
      <c r="N121" s="168"/>
      <c r="O121" s="168"/>
      <c r="P121" s="169">
        <f>SUM(P122:P126)</f>
        <v>0</v>
      </c>
      <c r="Q121" s="168"/>
      <c r="R121" s="169">
        <f>SUM(R122:R126)</f>
        <v>0</v>
      </c>
      <c r="S121" s="168"/>
      <c r="T121" s="170">
        <f>SUM(T122:T126)</f>
        <v>0</v>
      </c>
      <c r="AR121" s="171" t="s">
        <v>169</v>
      </c>
      <c r="AT121" s="172" t="s">
        <v>71</v>
      </c>
      <c r="AU121" s="172" t="s">
        <v>80</v>
      </c>
      <c r="AY121" s="171" t="s">
        <v>124</v>
      </c>
      <c r="BK121" s="173">
        <f>SUM(BK122:BK126)</f>
        <v>0</v>
      </c>
    </row>
    <row r="122" spans="1:65" s="2" customFormat="1" ht="16.5" customHeight="1">
      <c r="A122" s="37"/>
      <c r="B122" s="38"/>
      <c r="C122" s="176" t="s">
        <v>215</v>
      </c>
      <c r="D122" s="176" t="s">
        <v>127</v>
      </c>
      <c r="E122" s="177" t="s">
        <v>516</v>
      </c>
      <c r="F122" s="178" t="s">
        <v>517</v>
      </c>
      <c r="G122" s="179" t="s">
        <v>518</v>
      </c>
      <c r="H122" s="180">
        <v>1</v>
      </c>
      <c r="I122" s="181"/>
      <c r="J122" s="182">
        <f>ROUND(I122*H122,2)</f>
        <v>0</v>
      </c>
      <c r="K122" s="178" t="s">
        <v>328</v>
      </c>
      <c r="L122" s="42"/>
      <c r="M122" s="183" t="s">
        <v>19</v>
      </c>
      <c r="N122" s="184" t="s">
        <v>43</v>
      </c>
      <c r="O122" s="67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481</v>
      </c>
      <c r="AT122" s="187" t="s">
        <v>127</v>
      </c>
      <c r="AU122" s="187" t="s">
        <v>82</v>
      </c>
      <c r="AY122" s="20" t="s">
        <v>124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80</v>
      </c>
      <c r="BK122" s="188">
        <f>ROUND(I122*H122,2)</f>
        <v>0</v>
      </c>
      <c r="BL122" s="20" t="s">
        <v>481</v>
      </c>
      <c r="BM122" s="187" t="s">
        <v>519</v>
      </c>
    </row>
    <row r="123" spans="1:65" s="2" customFormat="1" ht="11.25">
      <c r="A123" s="37"/>
      <c r="B123" s="38"/>
      <c r="C123" s="39"/>
      <c r="D123" s="189" t="s">
        <v>134</v>
      </c>
      <c r="E123" s="39"/>
      <c r="F123" s="190" t="s">
        <v>517</v>
      </c>
      <c r="G123" s="39"/>
      <c r="H123" s="39"/>
      <c r="I123" s="191"/>
      <c r="J123" s="39"/>
      <c r="K123" s="39"/>
      <c r="L123" s="42"/>
      <c r="M123" s="192"/>
      <c r="N123" s="193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134</v>
      </c>
      <c r="AU123" s="20" t="s">
        <v>82</v>
      </c>
    </row>
    <row r="124" spans="1:65" s="13" customFormat="1" ht="22.5">
      <c r="B124" s="196"/>
      <c r="C124" s="197"/>
      <c r="D124" s="189" t="s">
        <v>138</v>
      </c>
      <c r="E124" s="198" t="s">
        <v>19</v>
      </c>
      <c r="F124" s="199" t="s">
        <v>520</v>
      </c>
      <c r="G124" s="197"/>
      <c r="H124" s="198" t="s">
        <v>19</v>
      </c>
      <c r="I124" s="200"/>
      <c r="J124" s="197"/>
      <c r="K124" s="197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138</v>
      </c>
      <c r="AU124" s="205" t="s">
        <v>82</v>
      </c>
      <c r="AV124" s="13" t="s">
        <v>80</v>
      </c>
      <c r="AW124" s="13" t="s">
        <v>33</v>
      </c>
      <c r="AX124" s="13" t="s">
        <v>72</v>
      </c>
      <c r="AY124" s="205" t="s">
        <v>124</v>
      </c>
    </row>
    <row r="125" spans="1:65" s="14" customFormat="1" ht="11.25">
      <c r="B125" s="206"/>
      <c r="C125" s="207"/>
      <c r="D125" s="189" t="s">
        <v>138</v>
      </c>
      <c r="E125" s="208" t="s">
        <v>19</v>
      </c>
      <c r="F125" s="209" t="s">
        <v>521</v>
      </c>
      <c r="G125" s="207"/>
      <c r="H125" s="210">
        <v>1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138</v>
      </c>
      <c r="AU125" s="216" t="s">
        <v>82</v>
      </c>
      <c r="AV125" s="14" t="s">
        <v>82</v>
      </c>
      <c r="AW125" s="14" t="s">
        <v>33</v>
      </c>
      <c r="AX125" s="14" t="s">
        <v>72</v>
      </c>
      <c r="AY125" s="216" t="s">
        <v>124</v>
      </c>
    </row>
    <row r="126" spans="1:65" s="16" customFormat="1" ht="11.25">
      <c r="B126" s="228"/>
      <c r="C126" s="229"/>
      <c r="D126" s="189" t="s">
        <v>138</v>
      </c>
      <c r="E126" s="230" t="s">
        <v>19</v>
      </c>
      <c r="F126" s="231" t="s">
        <v>154</v>
      </c>
      <c r="G126" s="229"/>
      <c r="H126" s="232">
        <v>1</v>
      </c>
      <c r="I126" s="233"/>
      <c r="J126" s="229"/>
      <c r="K126" s="229"/>
      <c r="L126" s="234"/>
      <c r="M126" s="250"/>
      <c r="N126" s="251"/>
      <c r="O126" s="251"/>
      <c r="P126" s="251"/>
      <c r="Q126" s="251"/>
      <c r="R126" s="251"/>
      <c r="S126" s="251"/>
      <c r="T126" s="252"/>
      <c r="AT126" s="238" t="s">
        <v>138</v>
      </c>
      <c r="AU126" s="238" t="s">
        <v>82</v>
      </c>
      <c r="AV126" s="16" t="s">
        <v>132</v>
      </c>
      <c r="AW126" s="16" t="s">
        <v>33</v>
      </c>
      <c r="AX126" s="16" t="s">
        <v>80</v>
      </c>
      <c r="AY126" s="238" t="s">
        <v>124</v>
      </c>
    </row>
    <row r="127" spans="1:65" s="2" customFormat="1" ht="6.95" customHeight="1">
      <c r="A127" s="37"/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42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</sheetData>
  <sheetProtection algorithmName="SHA-512" hashValue="79W3Ei46PsH03TLWOSZzP3/xLWNOqQgK855lxovDXwovbkP2A38/sUJzWYiWZIbRlV1hhQb7CM5cJLiDC3QcxA==" saltValue="eo2J8WBcHJMNfZd7h+DqE3I24SrAdCoNM/Mh/lXsoeVuJyDv0fcVsC8VUFx50YgfzHmq5iaymWGaJ5C61na0zA==" spinCount="100000" sheet="1" objects="1" scenarios="1" formatColumns="0" formatRows="0" autoFilter="0"/>
  <autoFilter ref="C81:K12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53" customWidth="1"/>
    <col min="2" max="2" width="1.6640625" style="253" customWidth="1"/>
    <col min="3" max="4" width="5" style="253" customWidth="1"/>
    <col min="5" max="5" width="11.6640625" style="253" customWidth="1"/>
    <col min="6" max="6" width="9.1640625" style="253" customWidth="1"/>
    <col min="7" max="7" width="5" style="253" customWidth="1"/>
    <col min="8" max="8" width="77.83203125" style="253" customWidth="1"/>
    <col min="9" max="10" width="20" style="253" customWidth="1"/>
    <col min="11" max="11" width="1.6640625" style="253" customWidth="1"/>
  </cols>
  <sheetData>
    <row r="1" spans="2:11" s="1" customFormat="1" ht="37.5" customHeight="1"/>
    <row r="2" spans="2:11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pans="2:11" s="17" customFormat="1" ht="45" customHeight="1">
      <c r="B3" s="257"/>
      <c r="C3" s="392" t="s">
        <v>522</v>
      </c>
      <c r="D3" s="392"/>
      <c r="E3" s="392"/>
      <c r="F3" s="392"/>
      <c r="G3" s="392"/>
      <c r="H3" s="392"/>
      <c r="I3" s="392"/>
      <c r="J3" s="392"/>
      <c r="K3" s="258"/>
    </row>
    <row r="4" spans="2:11" s="1" customFormat="1" ht="25.5" customHeight="1">
      <c r="B4" s="259"/>
      <c r="C4" s="391" t="s">
        <v>523</v>
      </c>
      <c r="D4" s="391"/>
      <c r="E4" s="391"/>
      <c r="F4" s="391"/>
      <c r="G4" s="391"/>
      <c r="H4" s="391"/>
      <c r="I4" s="391"/>
      <c r="J4" s="391"/>
      <c r="K4" s="260"/>
    </row>
    <row r="5" spans="2:11" s="1" customFormat="1" ht="5.25" customHeight="1">
      <c r="B5" s="259"/>
      <c r="C5" s="261"/>
      <c r="D5" s="261"/>
      <c r="E5" s="261"/>
      <c r="F5" s="261"/>
      <c r="G5" s="261"/>
      <c r="H5" s="261"/>
      <c r="I5" s="261"/>
      <c r="J5" s="261"/>
      <c r="K5" s="260"/>
    </row>
    <row r="6" spans="2:11" s="1" customFormat="1" ht="15" customHeight="1">
      <c r="B6" s="259"/>
      <c r="C6" s="390" t="s">
        <v>524</v>
      </c>
      <c r="D6" s="390"/>
      <c r="E6" s="390"/>
      <c r="F6" s="390"/>
      <c r="G6" s="390"/>
      <c r="H6" s="390"/>
      <c r="I6" s="390"/>
      <c r="J6" s="390"/>
      <c r="K6" s="260"/>
    </row>
    <row r="7" spans="2:11" s="1" customFormat="1" ht="15" customHeight="1">
      <c r="B7" s="263"/>
      <c r="C7" s="390" t="s">
        <v>525</v>
      </c>
      <c r="D7" s="390"/>
      <c r="E7" s="390"/>
      <c r="F7" s="390"/>
      <c r="G7" s="390"/>
      <c r="H7" s="390"/>
      <c r="I7" s="390"/>
      <c r="J7" s="390"/>
      <c r="K7" s="260"/>
    </row>
    <row r="8" spans="2:11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pans="2:11" s="1" customFormat="1" ht="15" customHeight="1">
      <c r="B9" s="263"/>
      <c r="C9" s="390" t="s">
        <v>526</v>
      </c>
      <c r="D9" s="390"/>
      <c r="E9" s="390"/>
      <c r="F9" s="390"/>
      <c r="G9" s="390"/>
      <c r="H9" s="390"/>
      <c r="I9" s="390"/>
      <c r="J9" s="390"/>
      <c r="K9" s="260"/>
    </row>
    <row r="10" spans="2:11" s="1" customFormat="1" ht="15" customHeight="1">
      <c r="B10" s="263"/>
      <c r="C10" s="262"/>
      <c r="D10" s="390" t="s">
        <v>527</v>
      </c>
      <c r="E10" s="390"/>
      <c r="F10" s="390"/>
      <c r="G10" s="390"/>
      <c r="H10" s="390"/>
      <c r="I10" s="390"/>
      <c r="J10" s="390"/>
      <c r="K10" s="260"/>
    </row>
    <row r="11" spans="2:11" s="1" customFormat="1" ht="15" customHeight="1">
      <c r="B11" s="263"/>
      <c r="C11" s="264"/>
      <c r="D11" s="390" t="s">
        <v>528</v>
      </c>
      <c r="E11" s="390"/>
      <c r="F11" s="390"/>
      <c r="G11" s="390"/>
      <c r="H11" s="390"/>
      <c r="I11" s="390"/>
      <c r="J11" s="390"/>
      <c r="K11" s="260"/>
    </row>
    <row r="12" spans="2:11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pans="2:11" s="1" customFormat="1" ht="15" customHeight="1">
      <c r="B13" s="263"/>
      <c r="C13" s="264"/>
      <c r="D13" s="265" t="s">
        <v>529</v>
      </c>
      <c r="E13" s="262"/>
      <c r="F13" s="262"/>
      <c r="G13" s="262"/>
      <c r="H13" s="262"/>
      <c r="I13" s="262"/>
      <c r="J13" s="262"/>
      <c r="K13" s="260"/>
    </row>
    <row r="14" spans="2:11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pans="2:11" s="1" customFormat="1" ht="15" customHeight="1">
      <c r="B15" s="263"/>
      <c r="C15" s="264"/>
      <c r="D15" s="390" t="s">
        <v>530</v>
      </c>
      <c r="E15" s="390"/>
      <c r="F15" s="390"/>
      <c r="G15" s="390"/>
      <c r="H15" s="390"/>
      <c r="I15" s="390"/>
      <c r="J15" s="390"/>
      <c r="K15" s="260"/>
    </row>
    <row r="16" spans="2:11" s="1" customFormat="1" ht="15" customHeight="1">
      <c r="B16" s="263"/>
      <c r="C16" s="264"/>
      <c r="D16" s="390" t="s">
        <v>531</v>
      </c>
      <c r="E16" s="390"/>
      <c r="F16" s="390"/>
      <c r="G16" s="390"/>
      <c r="H16" s="390"/>
      <c r="I16" s="390"/>
      <c r="J16" s="390"/>
      <c r="K16" s="260"/>
    </row>
    <row r="17" spans="2:11" s="1" customFormat="1" ht="15" customHeight="1">
      <c r="B17" s="263"/>
      <c r="C17" s="264"/>
      <c r="D17" s="390" t="s">
        <v>532</v>
      </c>
      <c r="E17" s="390"/>
      <c r="F17" s="390"/>
      <c r="G17" s="390"/>
      <c r="H17" s="390"/>
      <c r="I17" s="390"/>
      <c r="J17" s="390"/>
      <c r="K17" s="260"/>
    </row>
    <row r="18" spans="2:11" s="1" customFormat="1" ht="15" customHeight="1">
      <c r="B18" s="263"/>
      <c r="C18" s="264"/>
      <c r="D18" s="264"/>
      <c r="E18" s="266" t="s">
        <v>79</v>
      </c>
      <c r="F18" s="390" t="s">
        <v>533</v>
      </c>
      <c r="G18" s="390"/>
      <c r="H18" s="390"/>
      <c r="I18" s="390"/>
      <c r="J18" s="390"/>
      <c r="K18" s="260"/>
    </row>
    <row r="19" spans="2:11" s="1" customFormat="1" ht="15" customHeight="1">
      <c r="B19" s="263"/>
      <c r="C19" s="264"/>
      <c r="D19" s="264"/>
      <c r="E19" s="266" t="s">
        <v>534</v>
      </c>
      <c r="F19" s="390" t="s">
        <v>535</v>
      </c>
      <c r="G19" s="390"/>
      <c r="H19" s="390"/>
      <c r="I19" s="390"/>
      <c r="J19" s="390"/>
      <c r="K19" s="260"/>
    </row>
    <row r="20" spans="2:11" s="1" customFormat="1" ht="15" customHeight="1">
      <c r="B20" s="263"/>
      <c r="C20" s="264"/>
      <c r="D20" s="264"/>
      <c r="E20" s="266" t="s">
        <v>536</v>
      </c>
      <c r="F20" s="390" t="s">
        <v>537</v>
      </c>
      <c r="G20" s="390"/>
      <c r="H20" s="390"/>
      <c r="I20" s="390"/>
      <c r="J20" s="390"/>
      <c r="K20" s="260"/>
    </row>
    <row r="21" spans="2:11" s="1" customFormat="1" ht="15" customHeight="1">
      <c r="B21" s="263"/>
      <c r="C21" s="264"/>
      <c r="D21" s="264"/>
      <c r="E21" s="266" t="s">
        <v>538</v>
      </c>
      <c r="F21" s="390" t="s">
        <v>84</v>
      </c>
      <c r="G21" s="390"/>
      <c r="H21" s="390"/>
      <c r="I21" s="390"/>
      <c r="J21" s="390"/>
      <c r="K21" s="260"/>
    </row>
    <row r="22" spans="2:11" s="1" customFormat="1" ht="15" customHeight="1">
      <c r="B22" s="263"/>
      <c r="C22" s="264"/>
      <c r="D22" s="264"/>
      <c r="E22" s="266" t="s">
        <v>460</v>
      </c>
      <c r="F22" s="390" t="s">
        <v>539</v>
      </c>
      <c r="G22" s="390"/>
      <c r="H22" s="390"/>
      <c r="I22" s="390"/>
      <c r="J22" s="390"/>
      <c r="K22" s="260"/>
    </row>
    <row r="23" spans="2:11" s="1" customFormat="1" ht="15" customHeight="1">
      <c r="B23" s="263"/>
      <c r="C23" s="264"/>
      <c r="D23" s="264"/>
      <c r="E23" s="266" t="s">
        <v>540</v>
      </c>
      <c r="F23" s="390" t="s">
        <v>541</v>
      </c>
      <c r="G23" s="390"/>
      <c r="H23" s="390"/>
      <c r="I23" s="390"/>
      <c r="J23" s="390"/>
      <c r="K23" s="260"/>
    </row>
    <row r="24" spans="2:11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pans="2:11" s="1" customFormat="1" ht="15" customHeight="1">
      <c r="B25" s="263"/>
      <c r="C25" s="390" t="s">
        <v>542</v>
      </c>
      <c r="D25" s="390"/>
      <c r="E25" s="390"/>
      <c r="F25" s="390"/>
      <c r="G25" s="390"/>
      <c r="H25" s="390"/>
      <c r="I25" s="390"/>
      <c r="J25" s="390"/>
      <c r="K25" s="260"/>
    </row>
    <row r="26" spans="2:11" s="1" customFormat="1" ht="15" customHeight="1">
      <c r="B26" s="263"/>
      <c r="C26" s="390" t="s">
        <v>543</v>
      </c>
      <c r="D26" s="390"/>
      <c r="E26" s="390"/>
      <c r="F26" s="390"/>
      <c r="G26" s="390"/>
      <c r="H26" s="390"/>
      <c r="I26" s="390"/>
      <c r="J26" s="390"/>
      <c r="K26" s="260"/>
    </row>
    <row r="27" spans="2:11" s="1" customFormat="1" ht="15" customHeight="1">
      <c r="B27" s="263"/>
      <c r="C27" s="262"/>
      <c r="D27" s="390" t="s">
        <v>544</v>
      </c>
      <c r="E27" s="390"/>
      <c r="F27" s="390"/>
      <c r="G27" s="390"/>
      <c r="H27" s="390"/>
      <c r="I27" s="390"/>
      <c r="J27" s="390"/>
      <c r="K27" s="260"/>
    </row>
    <row r="28" spans="2:11" s="1" customFormat="1" ht="15" customHeight="1">
      <c r="B28" s="263"/>
      <c r="C28" s="264"/>
      <c r="D28" s="390" t="s">
        <v>545</v>
      </c>
      <c r="E28" s="390"/>
      <c r="F28" s="390"/>
      <c r="G28" s="390"/>
      <c r="H28" s="390"/>
      <c r="I28" s="390"/>
      <c r="J28" s="390"/>
      <c r="K28" s="260"/>
    </row>
    <row r="29" spans="2:11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pans="2:11" s="1" customFormat="1" ht="15" customHeight="1">
      <c r="B30" s="263"/>
      <c r="C30" s="264"/>
      <c r="D30" s="390" t="s">
        <v>546</v>
      </c>
      <c r="E30" s="390"/>
      <c r="F30" s="390"/>
      <c r="G30" s="390"/>
      <c r="H30" s="390"/>
      <c r="I30" s="390"/>
      <c r="J30" s="390"/>
      <c r="K30" s="260"/>
    </row>
    <row r="31" spans="2:11" s="1" customFormat="1" ht="15" customHeight="1">
      <c r="B31" s="263"/>
      <c r="C31" s="264"/>
      <c r="D31" s="390" t="s">
        <v>547</v>
      </c>
      <c r="E31" s="390"/>
      <c r="F31" s="390"/>
      <c r="G31" s="390"/>
      <c r="H31" s="390"/>
      <c r="I31" s="390"/>
      <c r="J31" s="390"/>
      <c r="K31" s="260"/>
    </row>
    <row r="32" spans="2:11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pans="2:11" s="1" customFormat="1" ht="15" customHeight="1">
      <c r="B33" s="263"/>
      <c r="C33" s="264"/>
      <c r="D33" s="390" t="s">
        <v>548</v>
      </c>
      <c r="E33" s="390"/>
      <c r="F33" s="390"/>
      <c r="G33" s="390"/>
      <c r="H33" s="390"/>
      <c r="I33" s="390"/>
      <c r="J33" s="390"/>
      <c r="K33" s="260"/>
    </row>
    <row r="34" spans="2:11" s="1" customFormat="1" ht="15" customHeight="1">
      <c r="B34" s="263"/>
      <c r="C34" s="264"/>
      <c r="D34" s="390" t="s">
        <v>549</v>
      </c>
      <c r="E34" s="390"/>
      <c r="F34" s="390"/>
      <c r="G34" s="390"/>
      <c r="H34" s="390"/>
      <c r="I34" s="390"/>
      <c r="J34" s="390"/>
      <c r="K34" s="260"/>
    </row>
    <row r="35" spans="2:11" s="1" customFormat="1" ht="15" customHeight="1">
      <c r="B35" s="263"/>
      <c r="C35" s="264"/>
      <c r="D35" s="390" t="s">
        <v>550</v>
      </c>
      <c r="E35" s="390"/>
      <c r="F35" s="390"/>
      <c r="G35" s="390"/>
      <c r="H35" s="390"/>
      <c r="I35" s="390"/>
      <c r="J35" s="390"/>
      <c r="K35" s="260"/>
    </row>
    <row r="36" spans="2:11" s="1" customFormat="1" ht="15" customHeight="1">
      <c r="B36" s="263"/>
      <c r="C36" s="264"/>
      <c r="D36" s="262"/>
      <c r="E36" s="265" t="s">
        <v>110</v>
      </c>
      <c r="F36" s="262"/>
      <c r="G36" s="390" t="s">
        <v>551</v>
      </c>
      <c r="H36" s="390"/>
      <c r="I36" s="390"/>
      <c r="J36" s="390"/>
      <c r="K36" s="260"/>
    </row>
    <row r="37" spans="2:11" s="1" customFormat="1" ht="30.75" customHeight="1">
      <c r="B37" s="263"/>
      <c r="C37" s="264"/>
      <c r="D37" s="262"/>
      <c r="E37" s="265" t="s">
        <v>552</v>
      </c>
      <c r="F37" s="262"/>
      <c r="G37" s="390" t="s">
        <v>553</v>
      </c>
      <c r="H37" s="390"/>
      <c r="I37" s="390"/>
      <c r="J37" s="390"/>
      <c r="K37" s="260"/>
    </row>
    <row r="38" spans="2:11" s="1" customFormat="1" ht="15" customHeight="1">
      <c r="B38" s="263"/>
      <c r="C38" s="264"/>
      <c r="D38" s="262"/>
      <c r="E38" s="265" t="s">
        <v>53</v>
      </c>
      <c r="F38" s="262"/>
      <c r="G38" s="390" t="s">
        <v>554</v>
      </c>
      <c r="H38" s="390"/>
      <c r="I38" s="390"/>
      <c r="J38" s="390"/>
      <c r="K38" s="260"/>
    </row>
    <row r="39" spans="2:11" s="1" customFormat="1" ht="15" customHeight="1">
      <c r="B39" s="263"/>
      <c r="C39" s="264"/>
      <c r="D39" s="262"/>
      <c r="E39" s="265" t="s">
        <v>54</v>
      </c>
      <c r="F39" s="262"/>
      <c r="G39" s="390" t="s">
        <v>555</v>
      </c>
      <c r="H39" s="390"/>
      <c r="I39" s="390"/>
      <c r="J39" s="390"/>
      <c r="K39" s="260"/>
    </row>
    <row r="40" spans="2:11" s="1" customFormat="1" ht="15" customHeight="1">
      <c r="B40" s="263"/>
      <c r="C40" s="264"/>
      <c r="D40" s="262"/>
      <c r="E40" s="265" t="s">
        <v>111</v>
      </c>
      <c r="F40" s="262"/>
      <c r="G40" s="390" t="s">
        <v>556</v>
      </c>
      <c r="H40" s="390"/>
      <c r="I40" s="390"/>
      <c r="J40" s="390"/>
      <c r="K40" s="260"/>
    </row>
    <row r="41" spans="2:11" s="1" customFormat="1" ht="15" customHeight="1">
      <c r="B41" s="263"/>
      <c r="C41" s="264"/>
      <c r="D41" s="262"/>
      <c r="E41" s="265" t="s">
        <v>112</v>
      </c>
      <c r="F41" s="262"/>
      <c r="G41" s="390" t="s">
        <v>557</v>
      </c>
      <c r="H41" s="390"/>
      <c r="I41" s="390"/>
      <c r="J41" s="390"/>
      <c r="K41" s="260"/>
    </row>
    <row r="42" spans="2:11" s="1" customFormat="1" ht="15" customHeight="1">
      <c r="B42" s="263"/>
      <c r="C42" s="264"/>
      <c r="D42" s="262"/>
      <c r="E42" s="265" t="s">
        <v>558</v>
      </c>
      <c r="F42" s="262"/>
      <c r="G42" s="390" t="s">
        <v>559</v>
      </c>
      <c r="H42" s="390"/>
      <c r="I42" s="390"/>
      <c r="J42" s="390"/>
      <c r="K42" s="260"/>
    </row>
    <row r="43" spans="2:11" s="1" customFormat="1" ht="15" customHeight="1">
      <c r="B43" s="263"/>
      <c r="C43" s="264"/>
      <c r="D43" s="262"/>
      <c r="E43" s="265"/>
      <c r="F43" s="262"/>
      <c r="G43" s="390" t="s">
        <v>560</v>
      </c>
      <c r="H43" s="390"/>
      <c r="I43" s="390"/>
      <c r="J43" s="390"/>
      <c r="K43" s="260"/>
    </row>
    <row r="44" spans="2:11" s="1" customFormat="1" ht="15" customHeight="1">
      <c r="B44" s="263"/>
      <c r="C44" s="264"/>
      <c r="D44" s="262"/>
      <c r="E44" s="265" t="s">
        <v>561</v>
      </c>
      <c r="F44" s="262"/>
      <c r="G44" s="390" t="s">
        <v>562</v>
      </c>
      <c r="H44" s="390"/>
      <c r="I44" s="390"/>
      <c r="J44" s="390"/>
      <c r="K44" s="260"/>
    </row>
    <row r="45" spans="2:11" s="1" customFormat="1" ht="15" customHeight="1">
      <c r="B45" s="263"/>
      <c r="C45" s="264"/>
      <c r="D45" s="262"/>
      <c r="E45" s="265" t="s">
        <v>114</v>
      </c>
      <c r="F45" s="262"/>
      <c r="G45" s="390" t="s">
        <v>563</v>
      </c>
      <c r="H45" s="390"/>
      <c r="I45" s="390"/>
      <c r="J45" s="390"/>
      <c r="K45" s="260"/>
    </row>
    <row r="46" spans="2:11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pans="2:11" s="1" customFormat="1" ht="15" customHeight="1">
      <c r="B47" s="263"/>
      <c r="C47" s="264"/>
      <c r="D47" s="390" t="s">
        <v>564</v>
      </c>
      <c r="E47" s="390"/>
      <c r="F47" s="390"/>
      <c r="G47" s="390"/>
      <c r="H47" s="390"/>
      <c r="I47" s="390"/>
      <c r="J47" s="390"/>
      <c r="K47" s="260"/>
    </row>
    <row r="48" spans="2:11" s="1" customFormat="1" ht="15" customHeight="1">
      <c r="B48" s="263"/>
      <c r="C48" s="264"/>
      <c r="D48" s="264"/>
      <c r="E48" s="390" t="s">
        <v>565</v>
      </c>
      <c r="F48" s="390"/>
      <c r="G48" s="390"/>
      <c r="H48" s="390"/>
      <c r="I48" s="390"/>
      <c r="J48" s="390"/>
      <c r="K48" s="260"/>
    </row>
    <row r="49" spans="2:11" s="1" customFormat="1" ht="15" customHeight="1">
      <c r="B49" s="263"/>
      <c r="C49" s="264"/>
      <c r="D49" s="264"/>
      <c r="E49" s="390" t="s">
        <v>566</v>
      </c>
      <c r="F49" s="390"/>
      <c r="G49" s="390"/>
      <c r="H49" s="390"/>
      <c r="I49" s="390"/>
      <c r="J49" s="390"/>
      <c r="K49" s="260"/>
    </row>
    <row r="50" spans="2:11" s="1" customFormat="1" ht="15" customHeight="1">
      <c r="B50" s="263"/>
      <c r="C50" s="264"/>
      <c r="D50" s="264"/>
      <c r="E50" s="390" t="s">
        <v>567</v>
      </c>
      <c r="F50" s="390"/>
      <c r="G50" s="390"/>
      <c r="H50" s="390"/>
      <c r="I50" s="390"/>
      <c r="J50" s="390"/>
      <c r="K50" s="260"/>
    </row>
    <row r="51" spans="2:11" s="1" customFormat="1" ht="15" customHeight="1">
      <c r="B51" s="263"/>
      <c r="C51" s="264"/>
      <c r="D51" s="390" t="s">
        <v>568</v>
      </c>
      <c r="E51" s="390"/>
      <c r="F51" s="390"/>
      <c r="G51" s="390"/>
      <c r="H51" s="390"/>
      <c r="I51" s="390"/>
      <c r="J51" s="390"/>
      <c r="K51" s="260"/>
    </row>
    <row r="52" spans="2:11" s="1" customFormat="1" ht="25.5" customHeight="1">
      <c r="B52" s="259"/>
      <c r="C52" s="391" t="s">
        <v>569</v>
      </c>
      <c r="D52" s="391"/>
      <c r="E52" s="391"/>
      <c r="F52" s="391"/>
      <c r="G52" s="391"/>
      <c r="H52" s="391"/>
      <c r="I52" s="391"/>
      <c r="J52" s="391"/>
      <c r="K52" s="260"/>
    </row>
    <row r="53" spans="2:11" s="1" customFormat="1" ht="5.25" customHeight="1">
      <c r="B53" s="259"/>
      <c r="C53" s="261"/>
      <c r="D53" s="261"/>
      <c r="E53" s="261"/>
      <c r="F53" s="261"/>
      <c r="G53" s="261"/>
      <c r="H53" s="261"/>
      <c r="I53" s="261"/>
      <c r="J53" s="261"/>
      <c r="K53" s="260"/>
    </row>
    <row r="54" spans="2:11" s="1" customFormat="1" ht="15" customHeight="1">
      <c r="B54" s="259"/>
      <c r="C54" s="390" t="s">
        <v>570</v>
      </c>
      <c r="D54" s="390"/>
      <c r="E54" s="390"/>
      <c r="F54" s="390"/>
      <c r="G54" s="390"/>
      <c r="H54" s="390"/>
      <c r="I54" s="390"/>
      <c r="J54" s="390"/>
      <c r="K54" s="260"/>
    </row>
    <row r="55" spans="2:11" s="1" customFormat="1" ht="15" customHeight="1">
      <c r="B55" s="259"/>
      <c r="C55" s="390" t="s">
        <v>571</v>
      </c>
      <c r="D55" s="390"/>
      <c r="E55" s="390"/>
      <c r="F55" s="390"/>
      <c r="G55" s="390"/>
      <c r="H55" s="390"/>
      <c r="I55" s="390"/>
      <c r="J55" s="390"/>
      <c r="K55" s="260"/>
    </row>
    <row r="56" spans="2:11" s="1" customFormat="1" ht="12.75" customHeight="1">
      <c r="B56" s="259"/>
      <c r="C56" s="262"/>
      <c r="D56" s="262"/>
      <c r="E56" s="262"/>
      <c r="F56" s="262"/>
      <c r="G56" s="262"/>
      <c r="H56" s="262"/>
      <c r="I56" s="262"/>
      <c r="J56" s="262"/>
      <c r="K56" s="260"/>
    </row>
    <row r="57" spans="2:11" s="1" customFormat="1" ht="15" customHeight="1">
      <c r="B57" s="259"/>
      <c r="C57" s="390" t="s">
        <v>572</v>
      </c>
      <c r="D57" s="390"/>
      <c r="E57" s="390"/>
      <c r="F57" s="390"/>
      <c r="G57" s="390"/>
      <c r="H57" s="390"/>
      <c r="I57" s="390"/>
      <c r="J57" s="390"/>
      <c r="K57" s="260"/>
    </row>
    <row r="58" spans="2:11" s="1" customFormat="1" ht="15" customHeight="1">
      <c r="B58" s="259"/>
      <c r="C58" s="264"/>
      <c r="D58" s="390" t="s">
        <v>573</v>
      </c>
      <c r="E58" s="390"/>
      <c r="F58" s="390"/>
      <c r="G58" s="390"/>
      <c r="H58" s="390"/>
      <c r="I58" s="390"/>
      <c r="J58" s="390"/>
      <c r="K58" s="260"/>
    </row>
    <row r="59" spans="2:11" s="1" customFormat="1" ht="15" customHeight="1">
      <c r="B59" s="259"/>
      <c r="C59" s="264"/>
      <c r="D59" s="390" t="s">
        <v>574</v>
      </c>
      <c r="E59" s="390"/>
      <c r="F59" s="390"/>
      <c r="G59" s="390"/>
      <c r="H59" s="390"/>
      <c r="I59" s="390"/>
      <c r="J59" s="390"/>
      <c r="K59" s="260"/>
    </row>
    <row r="60" spans="2:11" s="1" customFormat="1" ht="15" customHeight="1">
      <c r="B60" s="259"/>
      <c r="C60" s="264"/>
      <c r="D60" s="390" t="s">
        <v>575</v>
      </c>
      <c r="E60" s="390"/>
      <c r="F60" s="390"/>
      <c r="G60" s="390"/>
      <c r="H60" s="390"/>
      <c r="I60" s="390"/>
      <c r="J60" s="390"/>
      <c r="K60" s="260"/>
    </row>
    <row r="61" spans="2:11" s="1" customFormat="1" ht="15" customHeight="1">
      <c r="B61" s="259"/>
      <c r="C61" s="264"/>
      <c r="D61" s="390" t="s">
        <v>576</v>
      </c>
      <c r="E61" s="390"/>
      <c r="F61" s="390"/>
      <c r="G61" s="390"/>
      <c r="H61" s="390"/>
      <c r="I61" s="390"/>
      <c r="J61" s="390"/>
      <c r="K61" s="260"/>
    </row>
    <row r="62" spans="2:11" s="1" customFormat="1" ht="15" customHeight="1">
      <c r="B62" s="259"/>
      <c r="C62" s="264"/>
      <c r="D62" s="393" t="s">
        <v>577</v>
      </c>
      <c r="E62" s="393"/>
      <c r="F62" s="393"/>
      <c r="G62" s="393"/>
      <c r="H62" s="393"/>
      <c r="I62" s="393"/>
      <c r="J62" s="393"/>
      <c r="K62" s="260"/>
    </row>
    <row r="63" spans="2:11" s="1" customFormat="1" ht="15" customHeight="1">
      <c r="B63" s="259"/>
      <c r="C63" s="264"/>
      <c r="D63" s="390" t="s">
        <v>578</v>
      </c>
      <c r="E63" s="390"/>
      <c r="F63" s="390"/>
      <c r="G63" s="390"/>
      <c r="H63" s="390"/>
      <c r="I63" s="390"/>
      <c r="J63" s="390"/>
      <c r="K63" s="260"/>
    </row>
    <row r="64" spans="2:11" s="1" customFormat="1" ht="12.75" customHeight="1">
      <c r="B64" s="259"/>
      <c r="C64" s="264"/>
      <c r="D64" s="264"/>
      <c r="E64" s="267"/>
      <c r="F64" s="264"/>
      <c r="G64" s="264"/>
      <c r="H64" s="264"/>
      <c r="I64" s="264"/>
      <c r="J64" s="264"/>
      <c r="K64" s="260"/>
    </row>
    <row r="65" spans="2:11" s="1" customFormat="1" ht="15" customHeight="1">
      <c r="B65" s="259"/>
      <c r="C65" s="264"/>
      <c r="D65" s="390" t="s">
        <v>579</v>
      </c>
      <c r="E65" s="390"/>
      <c r="F65" s="390"/>
      <c r="G65" s="390"/>
      <c r="H65" s="390"/>
      <c r="I65" s="390"/>
      <c r="J65" s="390"/>
      <c r="K65" s="260"/>
    </row>
    <row r="66" spans="2:11" s="1" customFormat="1" ht="15" customHeight="1">
      <c r="B66" s="259"/>
      <c r="C66" s="264"/>
      <c r="D66" s="393" t="s">
        <v>580</v>
      </c>
      <c r="E66" s="393"/>
      <c r="F66" s="393"/>
      <c r="G66" s="393"/>
      <c r="H66" s="393"/>
      <c r="I66" s="393"/>
      <c r="J66" s="393"/>
      <c r="K66" s="260"/>
    </row>
    <row r="67" spans="2:11" s="1" customFormat="1" ht="15" customHeight="1">
      <c r="B67" s="259"/>
      <c r="C67" s="264"/>
      <c r="D67" s="390" t="s">
        <v>581</v>
      </c>
      <c r="E67" s="390"/>
      <c r="F67" s="390"/>
      <c r="G67" s="390"/>
      <c r="H67" s="390"/>
      <c r="I67" s="390"/>
      <c r="J67" s="390"/>
      <c r="K67" s="260"/>
    </row>
    <row r="68" spans="2:11" s="1" customFormat="1" ht="15" customHeight="1">
      <c r="B68" s="259"/>
      <c r="C68" s="264"/>
      <c r="D68" s="390" t="s">
        <v>582</v>
      </c>
      <c r="E68" s="390"/>
      <c r="F68" s="390"/>
      <c r="G68" s="390"/>
      <c r="H68" s="390"/>
      <c r="I68" s="390"/>
      <c r="J68" s="390"/>
      <c r="K68" s="260"/>
    </row>
    <row r="69" spans="2:11" s="1" customFormat="1" ht="15" customHeight="1">
      <c r="B69" s="259"/>
      <c r="C69" s="264"/>
      <c r="D69" s="390" t="s">
        <v>583</v>
      </c>
      <c r="E69" s="390"/>
      <c r="F69" s="390"/>
      <c r="G69" s="390"/>
      <c r="H69" s="390"/>
      <c r="I69" s="390"/>
      <c r="J69" s="390"/>
      <c r="K69" s="260"/>
    </row>
    <row r="70" spans="2:11" s="1" customFormat="1" ht="15" customHeight="1">
      <c r="B70" s="259"/>
      <c r="C70" s="264"/>
      <c r="D70" s="390" t="s">
        <v>584</v>
      </c>
      <c r="E70" s="390"/>
      <c r="F70" s="390"/>
      <c r="G70" s="390"/>
      <c r="H70" s="390"/>
      <c r="I70" s="390"/>
      <c r="J70" s="390"/>
      <c r="K70" s="260"/>
    </row>
    <row r="71" spans="2:1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pans="2:11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pans="2:11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pans="2:11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pans="2:11" s="1" customFormat="1" ht="45" customHeight="1">
      <c r="B75" s="276"/>
      <c r="C75" s="394" t="s">
        <v>585</v>
      </c>
      <c r="D75" s="394"/>
      <c r="E75" s="394"/>
      <c r="F75" s="394"/>
      <c r="G75" s="394"/>
      <c r="H75" s="394"/>
      <c r="I75" s="394"/>
      <c r="J75" s="394"/>
      <c r="K75" s="277"/>
    </row>
    <row r="76" spans="2:11" s="1" customFormat="1" ht="17.25" customHeight="1">
      <c r="B76" s="276"/>
      <c r="C76" s="278" t="s">
        <v>586</v>
      </c>
      <c r="D76" s="278"/>
      <c r="E76" s="278"/>
      <c r="F76" s="278" t="s">
        <v>587</v>
      </c>
      <c r="G76" s="279"/>
      <c r="H76" s="278" t="s">
        <v>54</v>
      </c>
      <c r="I76" s="278" t="s">
        <v>57</v>
      </c>
      <c r="J76" s="278" t="s">
        <v>588</v>
      </c>
      <c r="K76" s="277"/>
    </row>
    <row r="77" spans="2:11" s="1" customFormat="1" ht="17.25" customHeight="1">
      <c r="B77" s="276"/>
      <c r="C77" s="280" t="s">
        <v>589</v>
      </c>
      <c r="D77" s="280"/>
      <c r="E77" s="280"/>
      <c r="F77" s="281" t="s">
        <v>590</v>
      </c>
      <c r="G77" s="282"/>
      <c r="H77" s="280"/>
      <c r="I77" s="280"/>
      <c r="J77" s="280" t="s">
        <v>591</v>
      </c>
      <c r="K77" s="277"/>
    </row>
    <row r="78" spans="2:11" s="1" customFormat="1" ht="5.25" customHeight="1">
      <c r="B78" s="276"/>
      <c r="C78" s="283"/>
      <c r="D78" s="283"/>
      <c r="E78" s="283"/>
      <c r="F78" s="283"/>
      <c r="G78" s="284"/>
      <c r="H78" s="283"/>
      <c r="I78" s="283"/>
      <c r="J78" s="283"/>
      <c r="K78" s="277"/>
    </row>
    <row r="79" spans="2:11" s="1" customFormat="1" ht="15" customHeight="1">
      <c r="B79" s="276"/>
      <c r="C79" s="265" t="s">
        <v>53</v>
      </c>
      <c r="D79" s="285"/>
      <c r="E79" s="285"/>
      <c r="F79" s="286" t="s">
        <v>592</v>
      </c>
      <c r="G79" s="287"/>
      <c r="H79" s="265" t="s">
        <v>593</v>
      </c>
      <c r="I79" s="265" t="s">
        <v>594</v>
      </c>
      <c r="J79" s="265">
        <v>20</v>
      </c>
      <c r="K79" s="277"/>
    </row>
    <row r="80" spans="2:11" s="1" customFormat="1" ht="15" customHeight="1">
      <c r="B80" s="276"/>
      <c r="C80" s="265" t="s">
        <v>595</v>
      </c>
      <c r="D80" s="265"/>
      <c r="E80" s="265"/>
      <c r="F80" s="286" t="s">
        <v>592</v>
      </c>
      <c r="G80" s="287"/>
      <c r="H80" s="265" t="s">
        <v>596</v>
      </c>
      <c r="I80" s="265" t="s">
        <v>594</v>
      </c>
      <c r="J80" s="265">
        <v>120</v>
      </c>
      <c r="K80" s="277"/>
    </row>
    <row r="81" spans="2:11" s="1" customFormat="1" ht="15" customHeight="1">
      <c r="B81" s="288"/>
      <c r="C81" s="265" t="s">
        <v>597</v>
      </c>
      <c r="D81" s="265"/>
      <c r="E81" s="265"/>
      <c r="F81" s="286" t="s">
        <v>598</v>
      </c>
      <c r="G81" s="287"/>
      <c r="H81" s="265" t="s">
        <v>599</v>
      </c>
      <c r="I81" s="265" t="s">
        <v>594</v>
      </c>
      <c r="J81" s="265">
        <v>50</v>
      </c>
      <c r="K81" s="277"/>
    </row>
    <row r="82" spans="2:11" s="1" customFormat="1" ht="15" customHeight="1">
      <c r="B82" s="288"/>
      <c r="C82" s="265" t="s">
        <v>600</v>
      </c>
      <c r="D82" s="265"/>
      <c r="E82" s="265"/>
      <c r="F82" s="286" t="s">
        <v>592</v>
      </c>
      <c r="G82" s="287"/>
      <c r="H82" s="265" t="s">
        <v>601</v>
      </c>
      <c r="I82" s="265" t="s">
        <v>602</v>
      </c>
      <c r="J82" s="265"/>
      <c r="K82" s="277"/>
    </row>
    <row r="83" spans="2:11" s="1" customFormat="1" ht="15" customHeight="1">
      <c r="B83" s="288"/>
      <c r="C83" s="289" t="s">
        <v>603</v>
      </c>
      <c r="D83" s="289"/>
      <c r="E83" s="289"/>
      <c r="F83" s="290" t="s">
        <v>598</v>
      </c>
      <c r="G83" s="289"/>
      <c r="H83" s="289" t="s">
        <v>604</v>
      </c>
      <c r="I83" s="289" t="s">
        <v>594</v>
      </c>
      <c r="J83" s="289">
        <v>15</v>
      </c>
      <c r="K83" s="277"/>
    </row>
    <row r="84" spans="2:11" s="1" customFormat="1" ht="15" customHeight="1">
      <c r="B84" s="288"/>
      <c r="C84" s="289" t="s">
        <v>605</v>
      </c>
      <c r="D84" s="289"/>
      <c r="E84" s="289"/>
      <c r="F84" s="290" t="s">
        <v>598</v>
      </c>
      <c r="G84" s="289"/>
      <c r="H84" s="289" t="s">
        <v>606</v>
      </c>
      <c r="I84" s="289" t="s">
        <v>594</v>
      </c>
      <c r="J84" s="289">
        <v>15</v>
      </c>
      <c r="K84" s="277"/>
    </row>
    <row r="85" spans="2:11" s="1" customFormat="1" ht="15" customHeight="1">
      <c r="B85" s="288"/>
      <c r="C85" s="289" t="s">
        <v>607</v>
      </c>
      <c r="D85" s="289"/>
      <c r="E85" s="289"/>
      <c r="F85" s="290" t="s">
        <v>598</v>
      </c>
      <c r="G85" s="289"/>
      <c r="H85" s="289" t="s">
        <v>608</v>
      </c>
      <c r="I85" s="289" t="s">
        <v>594</v>
      </c>
      <c r="J85" s="289">
        <v>20</v>
      </c>
      <c r="K85" s="277"/>
    </row>
    <row r="86" spans="2:11" s="1" customFormat="1" ht="15" customHeight="1">
      <c r="B86" s="288"/>
      <c r="C86" s="289" t="s">
        <v>609</v>
      </c>
      <c r="D86" s="289"/>
      <c r="E86" s="289"/>
      <c r="F86" s="290" t="s">
        <v>598</v>
      </c>
      <c r="G86" s="289"/>
      <c r="H86" s="289" t="s">
        <v>610</v>
      </c>
      <c r="I86" s="289" t="s">
        <v>594</v>
      </c>
      <c r="J86" s="289">
        <v>20</v>
      </c>
      <c r="K86" s="277"/>
    </row>
    <row r="87" spans="2:11" s="1" customFormat="1" ht="15" customHeight="1">
      <c r="B87" s="288"/>
      <c r="C87" s="265" t="s">
        <v>611</v>
      </c>
      <c r="D87" s="265"/>
      <c r="E87" s="265"/>
      <c r="F87" s="286" t="s">
        <v>598</v>
      </c>
      <c r="G87" s="287"/>
      <c r="H87" s="265" t="s">
        <v>612</v>
      </c>
      <c r="I87" s="265" t="s">
        <v>594</v>
      </c>
      <c r="J87" s="265">
        <v>50</v>
      </c>
      <c r="K87" s="277"/>
    </row>
    <row r="88" spans="2:11" s="1" customFormat="1" ht="15" customHeight="1">
      <c r="B88" s="288"/>
      <c r="C88" s="265" t="s">
        <v>613</v>
      </c>
      <c r="D88" s="265"/>
      <c r="E88" s="265"/>
      <c r="F88" s="286" t="s">
        <v>598</v>
      </c>
      <c r="G88" s="287"/>
      <c r="H88" s="265" t="s">
        <v>614</v>
      </c>
      <c r="I88" s="265" t="s">
        <v>594</v>
      </c>
      <c r="J88" s="265">
        <v>20</v>
      </c>
      <c r="K88" s="277"/>
    </row>
    <row r="89" spans="2:11" s="1" customFormat="1" ht="15" customHeight="1">
      <c r="B89" s="288"/>
      <c r="C89" s="265" t="s">
        <v>615</v>
      </c>
      <c r="D89" s="265"/>
      <c r="E89" s="265"/>
      <c r="F89" s="286" t="s">
        <v>598</v>
      </c>
      <c r="G89" s="287"/>
      <c r="H89" s="265" t="s">
        <v>616</v>
      </c>
      <c r="I89" s="265" t="s">
        <v>594</v>
      </c>
      <c r="J89" s="265">
        <v>20</v>
      </c>
      <c r="K89" s="277"/>
    </row>
    <row r="90" spans="2:11" s="1" customFormat="1" ht="15" customHeight="1">
      <c r="B90" s="288"/>
      <c r="C90" s="265" t="s">
        <v>617</v>
      </c>
      <c r="D90" s="265"/>
      <c r="E90" s="265"/>
      <c r="F90" s="286" t="s">
        <v>598</v>
      </c>
      <c r="G90" s="287"/>
      <c r="H90" s="265" t="s">
        <v>618</v>
      </c>
      <c r="I90" s="265" t="s">
        <v>594</v>
      </c>
      <c r="J90" s="265">
        <v>50</v>
      </c>
      <c r="K90" s="277"/>
    </row>
    <row r="91" spans="2:11" s="1" customFormat="1" ht="15" customHeight="1">
      <c r="B91" s="288"/>
      <c r="C91" s="265" t="s">
        <v>619</v>
      </c>
      <c r="D91" s="265"/>
      <c r="E91" s="265"/>
      <c r="F91" s="286" t="s">
        <v>598</v>
      </c>
      <c r="G91" s="287"/>
      <c r="H91" s="265" t="s">
        <v>619</v>
      </c>
      <c r="I91" s="265" t="s">
        <v>594</v>
      </c>
      <c r="J91" s="265">
        <v>50</v>
      </c>
      <c r="K91" s="277"/>
    </row>
    <row r="92" spans="2:11" s="1" customFormat="1" ht="15" customHeight="1">
      <c r="B92" s="288"/>
      <c r="C92" s="265" t="s">
        <v>620</v>
      </c>
      <c r="D92" s="265"/>
      <c r="E92" s="265"/>
      <c r="F92" s="286" t="s">
        <v>598</v>
      </c>
      <c r="G92" s="287"/>
      <c r="H92" s="265" t="s">
        <v>621</v>
      </c>
      <c r="I92" s="265" t="s">
        <v>594</v>
      </c>
      <c r="J92" s="265">
        <v>255</v>
      </c>
      <c r="K92" s="277"/>
    </row>
    <row r="93" spans="2:11" s="1" customFormat="1" ht="15" customHeight="1">
      <c r="B93" s="288"/>
      <c r="C93" s="265" t="s">
        <v>622</v>
      </c>
      <c r="D93" s="265"/>
      <c r="E93" s="265"/>
      <c r="F93" s="286" t="s">
        <v>592</v>
      </c>
      <c r="G93" s="287"/>
      <c r="H93" s="265" t="s">
        <v>623</v>
      </c>
      <c r="I93" s="265" t="s">
        <v>624</v>
      </c>
      <c r="J93" s="265"/>
      <c r="K93" s="277"/>
    </row>
    <row r="94" spans="2:11" s="1" customFormat="1" ht="15" customHeight="1">
      <c r="B94" s="288"/>
      <c r="C94" s="265" t="s">
        <v>625</v>
      </c>
      <c r="D94" s="265"/>
      <c r="E94" s="265"/>
      <c r="F94" s="286" t="s">
        <v>592</v>
      </c>
      <c r="G94" s="287"/>
      <c r="H94" s="265" t="s">
        <v>626</v>
      </c>
      <c r="I94" s="265" t="s">
        <v>627</v>
      </c>
      <c r="J94" s="265"/>
      <c r="K94" s="277"/>
    </row>
    <row r="95" spans="2:11" s="1" customFormat="1" ht="15" customHeight="1">
      <c r="B95" s="288"/>
      <c r="C95" s="265" t="s">
        <v>628</v>
      </c>
      <c r="D95" s="265"/>
      <c r="E95" s="265"/>
      <c r="F95" s="286" t="s">
        <v>592</v>
      </c>
      <c r="G95" s="287"/>
      <c r="H95" s="265" t="s">
        <v>628</v>
      </c>
      <c r="I95" s="265" t="s">
        <v>627</v>
      </c>
      <c r="J95" s="265"/>
      <c r="K95" s="277"/>
    </row>
    <row r="96" spans="2:11" s="1" customFormat="1" ht="15" customHeight="1">
      <c r="B96" s="288"/>
      <c r="C96" s="265" t="s">
        <v>38</v>
      </c>
      <c r="D96" s="265"/>
      <c r="E96" s="265"/>
      <c r="F96" s="286" t="s">
        <v>592</v>
      </c>
      <c r="G96" s="287"/>
      <c r="H96" s="265" t="s">
        <v>629</v>
      </c>
      <c r="I96" s="265" t="s">
        <v>627</v>
      </c>
      <c r="J96" s="265"/>
      <c r="K96" s="277"/>
    </row>
    <row r="97" spans="2:11" s="1" customFormat="1" ht="15" customHeight="1">
      <c r="B97" s="288"/>
      <c r="C97" s="265" t="s">
        <v>48</v>
      </c>
      <c r="D97" s="265"/>
      <c r="E97" s="265"/>
      <c r="F97" s="286" t="s">
        <v>592</v>
      </c>
      <c r="G97" s="287"/>
      <c r="H97" s="265" t="s">
        <v>630</v>
      </c>
      <c r="I97" s="265" t="s">
        <v>627</v>
      </c>
      <c r="J97" s="265"/>
      <c r="K97" s="277"/>
    </row>
    <row r="98" spans="2:11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pans="2:11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pans="2:11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pans="2:1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pans="2:11" s="1" customFormat="1" ht="45" customHeight="1">
      <c r="B102" s="276"/>
      <c r="C102" s="394" t="s">
        <v>631</v>
      </c>
      <c r="D102" s="394"/>
      <c r="E102" s="394"/>
      <c r="F102" s="394"/>
      <c r="G102" s="394"/>
      <c r="H102" s="394"/>
      <c r="I102" s="394"/>
      <c r="J102" s="394"/>
      <c r="K102" s="277"/>
    </row>
    <row r="103" spans="2:11" s="1" customFormat="1" ht="17.25" customHeight="1">
      <c r="B103" s="276"/>
      <c r="C103" s="278" t="s">
        <v>586</v>
      </c>
      <c r="D103" s="278"/>
      <c r="E103" s="278"/>
      <c r="F103" s="278" t="s">
        <v>587</v>
      </c>
      <c r="G103" s="279"/>
      <c r="H103" s="278" t="s">
        <v>54</v>
      </c>
      <c r="I103" s="278" t="s">
        <v>57</v>
      </c>
      <c r="J103" s="278" t="s">
        <v>588</v>
      </c>
      <c r="K103" s="277"/>
    </row>
    <row r="104" spans="2:11" s="1" customFormat="1" ht="17.25" customHeight="1">
      <c r="B104" s="276"/>
      <c r="C104" s="280" t="s">
        <v>589</v>
      </c>
      <c r="D104" s="280"/>
      <c r="E104" s="280"/>
      <c r="F104" s="281" t="s">
        <v>590</v>
      </c>
      <c r="G104" s="282"/>
      <c r="H104" s="280"/>
      <c r="I104" s="280"/>
      <c r="J104" s="280" t="s">
        <v>591</v>
      </c>
      <c r="K104" s="277"/>
    </row>
    <row r="105" spans="2:11" s="1" customFormat="1" ht="5.25" customHeight="1">
      <c r="B105" s="276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pans="2:11" s="1" customFormat="1" ht="15" customHeight="1">
      <c r="B106" s="276"/>
      <c r="C106" s="265" t="s">
        <v>53</v>
      </c>
      <c r="D106" s="285"/>
      <c r="E106" s="285"/>
      <c r="F106" s="286" t="s">
        <v>592</v>
      </c>
      <c r="G106" s="265"/>
      <c r="H106" s="265" t="s">
        <v>632</v>
      </c>
      <c r="I106" s="265" t="s">
        <v>594</v>
      </c>
      <c r="J106" s="265">
        <v>20</v>
      </c>
      <c r="K106" s="277"/>
    </row>
    <row r="107" spans="2:11" s="1" customFormat="1" ht="15" customHeight="1">
      <c r="B107" s="276"/>
      <c r="C107" s="265" t="s">
        <v>595</v>
      </c>
      <c r="D107" s="265"/>
      <c r="E107" s="265"/>
      <c r="F107" s="286" t="s">
        <v>592</v>
      </c>
      <c r="G107" s="265"/>
      <c r="H107" s="265" t="s">
        <v>632</v>
      </c>
      <c r="I107" s="265" t="s">
        <v>594</v>
      </c>
      <c r="J107" s="265">
        <v>120</v>
      </c>
      <c r="K107" s="277"/>
    </row>
    <row r="108" spans="2:11" s="1" customFormat="1" ht="15" customHeight="1">
      <c r="B108" s="288"/>
      <c r="C108" s="265" t="s">
        <v>597</v>
      </c>
      <c r="D108" s="265"/>
      <c r="E108" s="265"/>
      <c r="F108" s="286" t="s">
        <v>598</v>
      </c>
      <c r="G108" s="265"/>
      <c r="H108" s="265" t="s">
        <v>632</v>
      </c>
      <c r="I108" s="265" t="s">
        <v>594</v>
      </c>
      <c r="J108" s="265">
        <v>50</v>
      </c>
      <c r="K108" s="277"/>
    </row>
    <row r="109" spans="2:11" s="1" customFormat="1" ht="15" customHeight="1">
      <c r="B109" s="288"/>
      <c r="C109" s="265" t="s">
        <v>600</v>
      </c>
      <c r="D109" s="265"/>
      <c r="E109" s="265"/>
      <c r="F109" s="286" t="s">
        <v>592</v>
      </c>
      <c r="G109" s="265"/>
      <c r="H109" s="265" t="s">
        <v>632</v>
      </c>
      <c r="I109" s="265" t="s">
        <v>602</v>
      </c>
      <c r="J109" s="265"/>
      <c r="K109" s="277"/>
    </row>
    <row r="110" spans="2:11" s="1" customFormat="1" ht="15" customHeight="1">
      <c r="B110" s="288"/>
      <c r="C110" s="265" t="s">
        <v>611</v>
      </c>
      <c r="D110" s="265"/>
      <c r="E110" s="265"/>
      <c r="F110" s="286" t="s">
        <v>598</v>
      </c>
      <c r="G110" s="265"/>
      <c r="H110" s="265" t="s">
        <v>632</v>
      </c>
      <c r="I110" s="265" t="s">
        <v>594</v>
      </c>
      <c r="J110" s="265">
        <v>50</v>
      </c>
      <c r="K110" s="277"/>
    </row>
    <row r="111" spans="2:11" s="1" customFormat="1" ht="15" customHeight="1">
      <c r="B111" s="288"/>
      <c r="C111" s="265" t="s">
        <v>619</v>
      </c>
      <c r="D111" s="265"/>
      <c r="E111" s="265"/>
      <c r="F111" s="286" t="s">
        <v>598</v>
      </c>
      <c r="G111" s="265"/>
      <c r="H111" s="265" t="s">
        <v>632</v>
      </c>
      <c r="I111" s="265" t="s">
        <v>594</v>
      </c>
      <c r="J111" s="265">
        <v>50</v>
      </c>
      <c r="K111" s="277"/>
    </row>
    <row r="112" spans="2:11" s="1" customFormat="1" ht="15" customHeight="1">
      <c r="B112" s="288"/>
      <c r="C112" s="265" t="s">
        <v>617</v>
      </c>
      <c r="D112" s="265"/>
      <c r="E112" s="265"/>
      <c r="F112" s="286" t="s">
        <v>598</v>
      </c>
      <c r="G112" s="265"/>
      <c r="H112" s="265" t="s">
        <v>632</v>
      </c>
      <c r="I112" s="265" t="s">
        <v>594</v>
      </c>
      <c r="J112" s="265">
        <v>50</v>
      </c>
      <c r="K112" s="277"/>
    </row>
    <row r="113" spans="2:11" s="1" customFormat="1" ht="15" customHeight="1">
      <c r="B113" s="288"/>
      <c r="C113" s="265" t="s">
        <v>53</v>
      </c>
      <c r="D113" s="265"/>
      <c r="E113" s="265"/>
      <c r="F113" s="286" t="s">
        <v>592</v>
      </c>
      <c r="G113" s="265"/>
      <c r="H113" s="265" t="s">
        <v>633</v>
      </c>
      <c r="I113" s="265" t="s">
        <v>594</v>
      </c>
      <c r="J113" s="265">
        <v>20</v>
      </c>
      <c r="K113" s="277"/>
    </row>
    <row r="114" spans="2:11" s="1" customFormat="1" ht="15" customHeight="1">
      <c r="B114" s="288"/>
      <c r="C114" s="265" t="s">
        <v>634</v>
      </c>
      <c r="D114" s="265"/>
      <c r="E114" s="265"/>
      <c r="F114" s="286" t="s">
        <v>592</v>
      </c>
      <c r="G114" s="265"/>
      <c r="H114" s="265" t="s">
        <v>635</v>
      </c>
      <c r="I114" s="265" t="s">
        <v>594</v>
      </c>
      <c r="J114" s="265">
        <v>120</v>
      </c>
      <c r="K114" s="277"/>
    </row>
    <row r="115" spans="2:11" s="1" customFormat="1" ht="15" customHeight="1">
      <c r="B115" s="288"/>
      <c r="C115" s="265" t="s">
        <v>38</v>
      </c>
      <c r="D115" s="265"/>
      <c r="E115" s="265"/>
      <c r="F115" s="286" t="s">
        <v>592</v>
      </c>
      <c r="G115" s="265"/>
      <c r="H115" s="265" t="s">
        <v>636</v>
      </c>
      <c r="I115" s="265" t="s">
        <v>627</v>
      </c>
      <c r="J115" s="265"/>
      <c r="K115" s="277"/>
    </row>
    <row r="116" spans="2:11" s="1" customFormat="1" ht="15" customHeight="1">
      <c r="B116" s="288"/>
      <c r="C116" s="265" t="s">
        <v>48</v>
      </c>
      <c r="D116" s="265"/>
      <c r="E116" s="265"/>
      <c r="F116" s="286" t="s">
        <v>592</v>
      </c>
      <c r="G116" s="265"/>
      <c r="H116" s="265" t="s">
        <v>637</v>
      </c>
      <c r="I116" s="265" t="s">
        <v>627</v>
      </c>
      <c r="J116" s="265"/>
      <c r="K116" s="277"/>
    </row>
    <row r="117" spans="2:11" s="1" customFormat="1" ht="15" customHeight="1">
      <c r="B117" s="288"/>
      <c r="C117" s="265" t="s">
        <v>57</v>
      </c>
      <c r="D117" s="265"/>
      <c r="E117" s="265"/>
      <c r="F117" s="286" t="s">
        <v>592</v>
      </c>
      <c r="G117" s="265"/>
      <c r="H117" s="265" t="s">
        <v>638</v>
      </c>
      <c r="I117" s="265" t="s">
        <v>639</v>
      </c>
      <c r="J117" s="265"/>
      <c r="K117" s="277"/>
    </row>
    <row r="118" spans="2:11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pans="2:11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pans="2:11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pans="2:1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pans="2:11" s="1" customFormat="1" ht="45" customHeight="1">
      <c r="B122" s="304"/>
      <c r="C122" s="392" t="s">
        <v>640</v>
      </c>
      <c r="D122" s="392"/>
      <c r="E122" s="392"/>
      <c r="F122" s="392"/>
      <c r="G122" s="392"/>
      <c r="H122" s="392"/>
      <c r="I122" s="392"/>
      <c r="J122" s="392"/>
      <c r="K122" s="305"/>
    </row>
    <row r="123" spans="2:11" s="1" customFormat="1" ht="17.25" customHeight="1">
      <c r="B123" s="306"/>
      <c r="C123" s="278" t="s">
        <v>586</v>
      </c>
      <c r="D123" s="278"/>
      <c r="E123" s="278"/>
      <c r="F123" s="278" t="s">
        <v>587</v>
      </c>
      <c r="G123" s="279"/>
      <c r="H123" s="278" t="s">
        <v>54</v>
      </c>
      <c r="I123" s="278" t="s">
        <v>57</v>
      </c>
      <c r="J123" s="278" t="s">
        <v>588</v>
      </c>
      <c r="K123" s="307"/>
    </row>
    <row r="124" spans="2:11" s="1" customFormat="1" ht="17.25" customHeight="1">
      <c r="B124" s="306"/>
      <c r="C124" s="280" t="s">
        <v>589</v>
      </c>
      <c r="D124" s="280"/>
      <c r="E124" s="280"/>
      <c r="F124" s="281" t="s">
        <v>590</v>
      </c>
      <c r="G124" s="282"/>
      <c r="H124" s="280"/>
      <c r="I124" s="280"/>
      <c r="J124" s="280" t="s">
        <v>591</v>
      </c>
      <c r="K124" s="307"/>
    </row>
    <row r="125" spans="2:11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pans="2:11" s="1" customFormat="1" ht="15" customHeight="1">
      <c r="B126" s="308"/>
      <c r="C126" s="265" t="s">
        <v>595</v>
      </c>
      <c r="D126" s="285"/>
      <c r="E126" s="285"/>
      <c r="F126" s="286" t="s">
        <v>592</v>
      </c>
      <c r="G126" s="265"/>
      <c r="H126" s="265" t="s">
        <v>632</v>
      </c>
      <c r="I126" s="265" t="s">
        <v>594</v>
      </c>
      <c r="J126" s="265">
        <v>120</v>
      </c>
      <c r="K126" s="311"/>
    </row>
    <row r="127" spans="2:11" s="1" customFormat="1" ht="15" customHeight="1">
      <c r="B127" s="308"/>
      <c r="C127" s="265" t="s">
        <v>641</v>
      </c>
      <c r="D127" s="265"/>
      <c r="E127" s="265"/>
      <c r="F127" s="286" t="s">
        <v>592</v>
      </c>
      <c r="G127" s="265"/>
      <c r="H127" s="265" t="s">
        <v>642</v>
      </c>
      <c r="I127" s="265" t="s">
        <v>594</v>
      </c>
      <c r="J127" s="265" t="s">
        <v>643</v>
      </c>
      <c r="K127" s="311"/>
    </row>
    <row r="128" spans="2:11" s="1" customFormat="1" ht="15" customHeight="1">
      <c r="B128" s="308"/>
      <c r="C128" s="265" t="s">
        <v>540</v>
      </c>
      <c r="D128" s="265"/>
      <c r="E128" s="265"/>
      <c r="F128" s="286" t="s">
        <v>592</v>
      </c>
      <c r="G128" s="265"/>
      <c r="H128" s="265" t="s">
        <v>644</v>
      </c>
      <c r="I128" s="265" t="s">
        <v>594</v>
      </c>
      <c r="J128" s="265" t="s">
        <v>643</v>
      </c>
      <c r="K128" s="311"/>
    </row>
    <row r="129" spans="2:11" s="1" customFormat="1" ht="15" customHeight="1">
      <c r="B129" s="308"/>
      <c r="C129" s="265" t="s">
        <v>603</v>
      </c>
      <c r="D129" s="265"/>
      <c r="E129" s="265"/>
      <c r="F129" s="286" t="s">
        <v>598</v>
      </c>
      <c r="G129" s="265"/>
      <c r="H129" s="265" t="s">
        <v>604</v>
      </c>
      <c r="I129" s="265" t="s">
        <v>594</v>
      </c>
      <c r="J129" s="265">
        <v>15</v>
      </c>
      <c r="K129" s="311"/>
    </row>
    <row r="130" spans="2:11" s="1" customFormat="1" ht="15" customHeight="1">
      <c r="B130" s="308"/>
      <c r="C130" s="289" t="s">
        <v>605</v>
      </c>
      <c r="D130" s="289"/>
      <c r="E130" s="289"/>
      <c r="F130" s="290" t="s">
        <v>598</v>
      </c>
      <c r="G130" s="289"/>
      <c r="H130" s="289" t="s">
        <v>606</v>
      </c>
      <c r="I130" s="289" t="s">
        <v>594</v>
      </c>
      <c r="J130" s="289">
        <v>15</v>
      </c>
      <c r="K130" s="311"/>
    </row>
    <row r="131" spans="2:11" s="1" customFormat="1" ht="15" customHeight="1">
      <c r="B131" s="308"/>
      <c r="C131" s="289" t="s">
        <v>607</v>
      </c>
      <c r="D131" s="289"/>
      <c r="E131" s="289"/>
      <c r="F131" s="290" t="s">
        <v>598</v>
      </c>
      <c r="G131" s="289"/>
      <c r="H131" s="289" t="s">
        <v>608</v>
      </c>
      <c r="I131" s="289" t="s">
        <v>594</v>
      </c>
      <c r="J131" s="289">
        <v>20</v>
      </c>
      <c r="K131" s="311"/>
    </row>
    <row r="132" spans="2:11" s="1" customFormat="1" ht="15" customHeight="1">
      <c r="B132" s="308"/>
      <c r="C132" s="289" t="s">
        <v>609</v>
      </c>
      <c r="D132" s="289"/>
      <c r="E132" s="289"/>
      <c r="F132" s="290" t="s">
        <v>598</v>
      </c>
      <c r="G132" s="289"/>
      <c r="H132" s="289" t="s">
        <v>610</v>
      </c>
      <c r="I132" s="289" t="s">
        <v>594</v>
      </c>
      <c r="J132" s="289">
        <v>20</v>
      </c>
      <c r="K132" s="311"/>
    </row>
    <row r="133" spans="2:11" s="1" customFormat="1" ht="15" customHeight="1">
      <c r="B133" s="308"/>
      <c r="C133" s="265" t="s">
        <v>597</v>
      </c>
      <c r="D133" s="265"/>
      <c r="E133" s="265"/>
      <c r="F133" s="286" t="s">
        <v>598</v>
      </c>
      <c r="G133" s="265"/>
      <c r="H133" s="265" t="s">
        <v>632</v>
      </c>
      <c r="I133" s="265" t="s">
        <v>594</v>
      </c>
      <c r="J133" s="265">
        <v>50</v>
      </c>
      <c r="K133" s="311"/>
    </row>
    <row r="134" spans="2:11" s="1" customFormat="1" ht="15" customHeight="1">
      <c r="B134" s="308"/>
      <c r="C134" s="265" t="s">
        <v>611</v>
      </c>
      <c r="D134" s="265"/>
      <c r="E134" s="265"/>
      <c r="F134" s="286" t="s">
        <v>598</v>
      </c>
      <c r="G134" s="265"/>
      <c r="H134" s="265" t="s">
        <v>632</v>
      </c>
      <c r="I134" s="265" t="s">
        <v>594</v>
      </c>
      <c r="J134" s="265">
        <v>50</v>
      </c>
      <c r="K134" s="311"/>
    </row>
    <row r="135" spans="2:11" s="1" customFormat="1" ht="15" customHeight="1">
      <c r="B135" s="308"/>
      <c r="C135" s="265" t="s">
        <v>617</v>
      </c>
      <c r="D135" s="265"/>
      <c r="E135" s="265"/>
      <c r="F135" s="286" t="s">
        <v>598</v>
      </c>
      <c r="G135" s="265"/>
      <c r="H135" s="265" t="s">
        <v>632</v>
      </c>
      <c r="I135" s="265" t="s">
        <v>594</v>
      </c>
      <c r="J135" s="265">
        <v>50</v>
      </c>
      <c r="K135" s="311"/>
    </row>
    <row r="136" spans="2:11" s="1" customFormat="1" ht="15" customHeight="1">
      <c r="B136" s="308"/>
      <c r="C136" s="265" t="s">
        <v>619</v>
      </c>
      <c r="D136" s="265"/>
      <c r="E136" s="265"/>
      <c r="F136" s="286" t="s">
        <v>598</v>
      </c>
      <c r="G136" s="265"/>
      <c r="H136" s="265" t="s">
        <v>632</v>
      </c>
      <c r="I136" s="265" t="s">
        <v>594</v>
      </c>
      <c r="J136" s="265">
        <v>50</v>
      </c>
      <c r="K136" s="311"/>
    </row>
    <row r="137" spans="2:11" s="1" customFormat="1" ht="15" customHeight="1">
      <c r="B137" s="308"/>
      <c r="C137" s="265" t="s">
        <v>620</v>
      </c>
      <c r="D137" s="265"/>
      <c r="E137" s="265"/>
      <c r="F137" s="286" t="s">
        <v>598</v>
      </c>
      <c r="G137" s="265"/>
      <c r="H137" s="265" t="s">
        <v>645</v>
      </c>
      <c r="I137" s="265" t="s">
        <v>594</v>
      </c>
      <c r="J137" s="265">
        <v>255</v>
      </c>
      <c r="K137" s="311"/>
    </row>
    <row r="138" spans="2:11" s="1" customFormat="1" ht="15" customHeight="1">
      <c r="B138" s="308"/>
      <c r="C138" s="265" t="s">
        <v>622</v>
      </c>
      <c r="D138" s="265"/>
      <c r="E138" s="265"/>
      <c r="F138" s="286" t="s">
        <v>592</v>
      </c>
      <c r="G138" s="265"/>
      <c r="H138" s="265" t="s">
        <v>646</v>
      </c>
      <c r="I138" s="265" t="s">
        <v>624</v>
      </c>
      <c r="J138" s="265"/>
      <c r="K138" s="311"/>
    </row>
    <row r="139" spans="2:11" s="1" customFormat="1" ht="15" customHeight="1">
      <c r="B139" s="308"/>
      <c r="C139" s="265" t="s">
        <v>625</v>
      </c>
      <c r="D139" s="265"/>
      <c r="E139" s="265"/>
      <c r="F139" s="286" t="s">
        <v>592</v>
      </c>
      <c r="G139" s="265"/>
      <c r="H139" s="265" t="s">
        <v>647</v>
      </c>
      <c r="I139" s="265" t="s">
        <v>627</v>
      </c>
      <c r="J139" s="265"/>
      <c r="K139" s="311"/>
    </row>
    <row r="140" spans="2:11" s="1" customFormat="1" ht="15" customHeight="1">
      <c r="B140" s="308"/>
      <c r="C140" s="265" t="s">
        <v>628</v>
      </c>
      <c r="D140" s="265"/>
      <c r="E140" s="265"/>
      <c r="F140" s="286" t="s">
        <v>592</v>
      </c>
      <c r="G140" s="265"/>
      <c r="H140" s="265" t="s">
        <v>628</v>
      </c>
      <c r="I140" s="265" t="s">
        <v>627</v>
      </c>
      <c r="J140" s="265"/>
      <c r="K140" s="311"/>
    </row>
    <row r="141" spans="2:11" s="1" customFormat="1" ht="15" customHeight="1">
      <c r="B141" s="308"/>
      <c r="C141" s="265" t="s">
        <v>38</v>
      </c>
      <c r="D141" s="265"/>
      <c r="E141" s="265"/>
      <c r="F141" s="286" t="s">
        <v>592</v>
      </c>
      <c r="G141" s="265"/>
      <c r="H141" s="265" t="s">
        <v>648</v>
      </c>
      <c r="I141" s="265" t="s">
        <v>627</v>
      </c>
      <c r="J141" s="265"/>
      <c r="K141" s="311"/>
    </row>
    <row r="142" spans="2:11" s="1" customFormat="1" ht="15" customHeight="1">
      <c r="B142" s="308"/>
      <c r="C142" s="265" t="s">
        <v>649</v>
      </c>
      <c r="D142" s="265"/>
      <c r="E142" s="265"/>
      <c r="F142" s="286" t="s">
        <v>592</v>
      </c>
      <c r="G142" s="265"/>
      <c r="H142" s="265" t="s">
        <v>650</v>
      </c>
      <c r="I142" s="265" t="s">
        <v>627</v>
      </c>
      <c r="J142" s="265"/>
      <c r="K142" s="311"/>
    </row>
    <row r="143" spans="2:11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pans="2:11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pans="2:11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pans="2:11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pans="2:11" s="1" customFormat="1" ht="45" customHeight="1">
      <c r="B147" s="276"/>
      <c r="C147" s="394" t="s">
        <v>651</v>
      </c>
      <c r="D147" s="394"/>
      <c r="E147" s="394"/>
      <c r="F147" s="394"/>
      <c r="G147" s="394"/>
      <c r="H147" s="394"/>
      <c r="I147" s="394"/>
      <c r="J147" s="394"/>
      <c r="K147" s="277"/>
    </row>
    <row r="148" spans="2:11" s="1" customFormat="1" ht="17.25" customHeight="1">
      <c r="B148" s="276"/>
      <c r="C148" s="278" t="s">
        <v>586</v>
      </c>
      <c r="D148" s="278"/>
      <c r="E148" s="278"/>
      <c r="F148" s="278" t="s">
        <v>587</v>
      </c>
      <c r="G148" s="279"/>
      <c r="H148" s="278" t="s">
        <v>54</v>
      </c>
      <c r="I148" s="278" t="s">
        <v>57</v>
      </c>
      <c r="J148" s="278" t="s">
        <v>588</v>
      </c>
      <c r="K148" s="277"/>
    </row>
    <row r="149" spans="2:11" s="1" customFormat="1" ht="17.25" customHeight="1">
      <c r="B149" s="276"/>
      <c r="C149" s="280" t="s">
        <v>589</v>
      </c>
      <c r="D149" s="280"/>
      <c r="E149" s="280"/>
      <c r="F149" s="281" t="s">
        <v>590</v>
      </c>
      <c r="G149" s="282"/>
      <c r="H149" s="280"/>
      <c r="I149" s="280"/>
      <c r="J149" s="280" t="s">
        <v>591</v>
      </c>
      <c r="K149" s="277"/>
    </row>
    <row r="150" spans="2:11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pans="2:11" s="1" customFormat="1" ht="15" customHeight="1">
      <c r="B151" s="288"/>
      <c r="C151" s="315" t="s">
        <v>595</v>
      </c>
      <c r="D151" s="265"/>
      <c r="E151" s="265"/>
      <c r="F151" s="316" t="s">
        <v>592</v>
      </c>
      <c r="G151" s="265"/>
      <c r="H151" s="315" t="s">
        <v>632</v>
      </c>
      <c r="I151" s="315" t="s">
        <v>594</v>
      </c>
      <c r="J151" s="315">
        <v>120</v>
      </c>
      <c r="K151" s="311"/>
    </row>
    <row r="152" spans="2:11" s="1" customFormat="1" ht="15" customHeight="1">
      <c r="B152" s="288"/>
      <c r="C152" s="315" t="s">
        <v>641</v>
      </c>
      <c r="D152" s="265"/>
      <c r="E152" s="265"/>
      <c r="F152" s="316" t="s">
        <v>592</v>
      </c>
      <c r="G152" s="265"/>
      <c r="H152" s="315" t="s">
        <v>652</v>
      </c>
      <c r="I152" s="315" t="s">
        <v>594</v>
      </c>
      <c r="J152" s="315" t="s">
        <v>643</v>
      </c>
      <c r="K152" s="311"/>
    </row>
    <row r="153" spans="2:11" s="1" customFormat="1" ht="15" customHeight="1">
      <c r="B153" s="288"/>
      <c r="C153" s="315" t="s">
        <v>540</v>
      </c>
      <c r="D153" s="265"/>
      <c r="E153" s="265"/>
      <c r="F153" s="316" t="s">
        <v>592</v>
      </c>
      <c r="G153" s="265"/>
      <c r="H153" s="315" t="s">
        <v>653</v>
      </c>
      <c r="I153" s="315" t="s">
        <v>594</v>
      </c>
      <c r="J153" s="315" t="s">
        <v>643</v>
      </c>
      <c r="K153" s="311"/>
    </row>
    <row r="154" spans="2:11" s="1" customFormat="1" ht="15" customHeight="1">
      <c r="B154" s="288"/>
      <c r="C154" s="315" t="s">
        <v>597</v>
      </c>
      <c r="D154" s="265"/>
      <c r="E154" s="265"/>
      <c r="F154" s="316" t="s">
        <v>598</v>
      </c>
      <c r="G154" s="265"/>
      <c r="H154" s="315" t="s">
        <v>632</v>
      </c>
      <c r="I154" s="315" t="s">
        <v>594</v>
      </c>
      <c r="J154" s="315">
        <v>50</v>
      </c>
      <c r="K154" s="311"/>
    </row>
    <row r="155" spans="2:11" s="1" customFormat="1" ht="15" customHeight="1">
      <c r="B155" s="288"/>
      <c r="C155" s="315" t="s">
        <v>600</v>
      </c>
      <c r="D155" s="265"/>
      <c r="E155" s="265"/>
      <c r="F155" s="316" t="s">
        <v>592</v>
      </c>
      <c r="G155" s="265"/>
      <c r="H155" s="315" t="s">
        <v>632</v>
      </c>
      <c r="I155" s="315" t="s">
        <v>602</v>
      </c>
      <c r="J155" s="315"/>
      <c r="K155" s="311"/>
    </row>
    <row r="156" spans="2:11" s="1" customFormat="1" ht="15" customHeight="1">
      <c r="B156" s="288"/>
      <c r="C156" s="315" t="s">
        <v>611</v>
      </c>
      <c r="D156" s="265"/>
      <c r="E156" s="265"/>
      <c r="F156" s="316" t="s">
        <v>598</v>
      </c>
      <c r="G156" s="265"/>
      <c r="H156" s="315" t="s">
        <v>632</v>
      </c>
      <c r="I156" s="315" t="s">
        <v>594</v>
      </c>
      <c r="J156" s="315">
        <v>50</v>
      </c>
      <c r="K156" s="311"/>
    </row>
    <row r="157" spans="2:11" s="1" customFormat="1" ht="15" customHeight="1">
      <c r="B157" s="288"/>
      <c r="C157" s="315" t="s">
        <v>619</v>
      </c>
      <c r="D157" s="265"/>
      <c r="E157" s="265"/>
      <c r="F157" s="316" t="s">
        <v>598</v>
      </c>
      <c r="G157" s="265"/>
      <c r="H157" s="315" t="s">
        <v>632</v>
      </c>
      <c r="I157" s="315" t="s">
        <v>594</v>
      </c>
      <c r="J157" s="315">
        <v>50</v>
      </c>
      <c r="K157" s="311"/>
    </row>
    <row r="158" spans="2:11" s="1" customFormat="1" ht="15" customHeight="1">
      <c r="B158" s="288"/>
      <c r="C158" s="315" t="s">
        <v>617</v>
      </c>
      <c r="D158" s="265"/>
      <c r="E158" s="265"/>
      <c r="F158" s="316" t="s">
        <v>598</v>
      </c>
      <c r="G158" s="265"/>
      <c r="H158" s="315" t="s">
        <v>632</v>
      </c>
      <c r="I158" s="315" t="s">
        <v>594</v>
      </c>
      <c r="J158" s="315">
        <v>50</v>
      </c>
      <c r="K158" s="311"/>
    </row>
    <row r="159" spans="2:11" s="1" customFormat="1" ht="15" customHeight="1">
      <c r="B159" s="288"/>
      <c r="C159" s="315" t="s">
        <v>90</v>
      </c>
      <c r="D159" s="265"/>
      <c r="E159" s="265"/>
      <c r="F159" s="316" t="s">
        <v>592</v>
      </c>
      <c r="G159" s="265"/>
      <c r="H159" s="315" t="s">
        <v>654</v>
      </c>
      <c r="I159" s="315" t="s">
        <v>594</v>
      </c>
      <c r="J159" s="315" t="s">
        <v>655</v>
      </c>
      <c r="K159" s="311"/>
    </row>
    <row r="160" spans="2:11" s="1" customFormat="1" ht="15" customHeight="1">
      <c r="B160" s="288"/>
      <c r="C160" s="315" t="s">
        <v>656</v>
      </c>
      <c r="D160" s="265"/>
      <c r="E160" s="265"/>
      <c r="F160" s="316" t="s">
        <v>592</v>
      </c>
      <c r="G160" s="265"/>
      <c r="H160" s="315" t="s">
        <v>657</v>
      </c>
      <c r="I160" s="315" t="s">
        <v>627</v>
      </c>
      <c r="J160" s="315"/>
      <c r="K160" s="311"/>
    </row>
    <row r="161" spans="2:1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pans="2:11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pans="2:11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pans="2:11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pans="2:11" s="1" customFormat="1" ht="45" customHeight="1">
      <c r="B165" s="257"/>
      <c r="C165" s="392" t="s">
        <v>658</v>
      </c>
      <c r="D165" s="392"/>
      <c r="E165" s="392"/>
      <c r="F165" s="392"/>
      <c r="G165" s="392"/>
      <c r="H165" s="392"/>
      <c r="I165" s="392"/>
      <c r="J165" s="392"/>
      <c r="K165" s="258"/>
    </row>
    <row r="166" spans="2:11" s="1" customFormat="1" ht="17.25" customHeight="1">
      <c r="B166" s="257"/>
      <c r="C166" s="278" t="s">
        <v>586</v>
      </c>
      <c r="D166" s="278"/>
      <c r="E166" s="278"/>
      <c r="F166" s="278" t="s">
        <v>587</v>
      </c>
      <c r="G166" s="320"/>
      <c r="H166" s="321" t="s">
        <v>54</v>
      </c>
      <c r="I166" s="321" t="s">
        <v>57</v>
      </c>
      <c r="J166" s="278" t="s">
        <v>588</v>
      </c>
      <c r="K166" s="258"/>
    </row>
    <row r="167" spans="2:11" s="1" customFormat="1" ht="17.25" customHeight="1">
      <c r="B167" s="259"/>
      <c r="C167" s="280" t="s">
        <v>589</v>
      </c>
      <c r="D167" s="280"/>
      <c r="E167" s="280"/>
      <c r="F167" s="281" t="s">
        <v>590</v>
      </c>
      <c r="G167" s="322"/>
      <c r="H167" s="323"/>
      <c r="I167" s="323"/>
      <c r="J167" s="280" t="s">
        <v>591</v>
      </c>
      <c r="K167" s="260"/>
    </row>
    <row r="168" spans="2:11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pans="2:11" s="1" customFormat="1" ht="15" customHeight="1">
      <c r="B169" s="288"/>
      <c r="C169" s="265" t="s">
        <v>595</v>
      </c>
      <c r="D169" s="265"/>
      <c r="E169" s="265"/>
      <c r="F169" s="286" t="s">
        <v>592</v>
      </c>
      <c r="G169" s="265"/>
      <c r="H169" s="265" t="s">
        <v>632</v>
      </c>
      <c r="I169" s="265" t="s">
        <v>594</v>
      </c>
      <c r="J169" s="265">
        <v>120</v>
      </c>
      <c r="K169" s="311"/>
    </row>
    <row r="170" spans="2:11" s="1" customFormat="1" ht="15" customHeight="1">
      <c r="B170" s="288"/>
      <c r="C170" s="265" t="s">
        <v>641</v>
      </c>
      <c r="D170" s="265"/>
      <c r="E170" s="265"/>
      <c r="F170" s="286" t="s">
        <v>592</v>
      </c>
      <c r="G170" s="265"/>
      <c r="H170" s="265" t="s">
        <v>642</v>
      </c>
      <c r="I170" s="265" t="s">
        <v>594</v>
      </c>
      <c r="J170" s="265" t="s">
        <v>643</v>
      </c>
      <c r="K170" s="311"/>
    </row>
    <row r="171" spans="2:11" s="1" customFormat="1" ht="15" customHeight="1">
      <c r="B171" s="288"/>
      <c r="C171" s="265" t="s">
        <v>540</v>
      </c>
      <c r="D171" s="265"/>
      <c r="E171" s="265"/>
      <c r="F171" s="286" t="s">
        <v>592</v>
      </c>
      <c r="G171" s="265"/>
      <c r="H171" s="265" t="s">
        <v>659</v>
      </c>
      <c r="I171" s="265" t="s">
        <v>594</v>
      </c>
      <c r="J171" s="265" t="s">
        <v>643</v>
      </c>
      <c r="K171" s="311"/>
    </row>
    <row r="172" spans="2:11" s="1" customFormat="1" ht="15" customHeight="1">
      <c r="B172" s="288"/>
      <c r="C172" s="265" t="s">
        <v>597</v>
      </c>
      <c r="D172" s="265"/>
      <c r="E172" s="265"/>
      <c r="F172" s="286" t="s">
        <v>598</v>
      </c>
      <c r="G172" s="265"/>
      <c r="H172" s="265" t="s">
        <v>659</v>
      </c>
      <c r="I172" s="265" t="s">
        <v>594</v>
      </c>
      <c r="J172" s="265">
        <v>50</v>
      </c>
      <c r="K172" s="311"/>
    </row>
    <row r="173" spans="2:11" s="1" customFormat="1" ht="15" customHeight="1">
      <c r="B173" s="288"/>
      <c r="C173" s="265" t="s">
        <v>600</v>
      </c>
      <c r="D173" s="265"/>
      <c r="E173" s="265"/>
      <c r="F173" s="286" t="s">
        <v>592</v>
      </c>
      <c r="G173" s="265"/>
      <c r="H173" s="265" t="s">
        <v>659</v>
      </c>
      <c r="I173" s="265" t="s">
        <v>602</v>
      </c>
      <c r="J173" s="265"/>
      <c r="K173" s="311"/>
    </row>
    <row r="174" spans="2:11" s="1" customFormat="1" ht="15" customHeight="1">
      <c r="B174" s="288"/>
      <c r="C174" s="265" t="s">
        <v>611</v>
      </c>
      <c r="D174" s="265"/>
      <c r="E174" s="265"/>
      <c r="F174" s="286" t="s">
        <v>598</v>
      </c>
      <c r="G174" s="265"/>
      <c r="H174" s="265" t="s">
        <v>659</v>
      </c>
      <c r="I174" s="265" t="s">
        <v>594</v>
      </c>
      <c r="J174" s="265">
        <v>50</v>
      </c>
      <c r="K174" s="311"/>
    </row>
    <row r="175" spans="2:11" s="1" customFormat="1" ht="15" customHeight="1">
      <c r="B175" s="288"/>
      <c r="C175" s="265" t="s">
        <v>619</v>
      </c>
      <c r="D175" s="265"/>
      <c r="E175" s="265"/>
      <c r="F175" s="286" t="s">
        <v>598</v>
      </c>
      <c r="G175" s="265"/>
      <c r="H175" s="265" t="s">
        <v>659</v>
      </c>
      <c r="I175" s="265" t="s">
        <v>594</v>
      </c>
      <c r="J175" s="265">
        <v>50</v>
      </c>
      <c r="K175" s="311"/>
    </row>
    <row r="176" spans="2:11" s="1" customFormat="1" ht="15" customHeight="1">
      <c r="B176" s="288"/>
      <c r="C176" s="265" t="s">
        <v>617</v>
      </c>
      <c r="D176" s="265"/>
      <c r="E176" s="265"/>
      <c r="F176" s="286" t="s">
        <v>598</v>
      </c>
      <c r="G176" s="265"/>
      <c r="H176" s="265" t="s">
        <v>659</v>
      </c>
      <c r="I176" s="265" t="s">
        <v>594</v>
      </c>
      <c r="J176" s="265">
        <v>50</v>
      </c>
      <c r="K176" s="311"/>
    </row>
    <row r="177" spans="2:11" s="1" customFormat="1" ht="15" customHeight="1">
      <c r="B177" s="288"/>
      <c r="C177" s="265" t="s">
        <v>110</v>
      </c>
      <c r="D177" s="265"/>
      <c r="E177" s="265"/>
      <c r="F177" s="286" t="s">
        <v>592</v>
      </c>
      <c r="G177" s="265"/>
      <c r="H177" s="265" t="s">
        <v>660</v>
      </c>
      <c r="I177" s="265" t="s">
        <v>661</v>
      </c>
      <c r="J177" s="265"/>
      <c r="K177" s="311"/>
    </row>
    <row r="178" spans="2:11" s="1" customFormat="1" ht="15" customHeight="1">
      <c r="B178" s="288"/>
      <c r="C178" s="265" t="s">
        <v>57</v>
      </c>
      <c r="D178" s="265"/>
      <c r="E178" s="265"/>
      <c r="F178" s="286" t="s">
        <v>592</v>
      </c>
      <c r="G178" s="265"/>
      <c r="H178" s="265" t="s">
        <v>662</v>
      </c>
      <c r="I178" s="265" t="s">
        <v>663</v>
      </c>
      <c r="J178" s="265">
        <v>1</v>
      </c>
      <c r="K178" s="311"/>
    </row>
    <row r="179" spans="2:11" s="1" customFormat="1" ht="15" customHeight="1">
      <c r="B179" s="288"/>
      <c r="C179" s="265" t="s">
        <v>53</v>
      </c>
      <c r="D179" s="265"/>
      <c r="E179" s="265"/>
      <c r="F179" s="286" t="s">
        <v>592</v>
      </c>
      <c r="G179" s="265"/>
      <c r="H179" s="265" t="s">
        <v>664</v>
      </c>
      <c r="I179" s="265" t="s">
        <v>594</v>
      </c>
      <c r="J179" s="265">
        <v>20</v>
      </c>
      <c r="K179" s="311"/>
    </row>
    <row r="180" spans="2:11" s="1" customFormat="1" ht="15" customHeight="1">
      <c r="B180" s="288"/>
      <c r="C180" s="265" t="s">
        <v>54</v>
      </c>
      <c r="D180" s="265"/>
      <c r="E180" s="265"/>
      <c r="F180" s="286" t="s">
        <v>592</v>
      </c>
      <c r="G180" s="265"/>
      <c r="H180" s="265" t="s">
        <v>665</v>
      </c>
      <c r="I180" s="265" t="s">
        <v>594</v>
      </c>
      <c r="J180" s="265">
        <v>255</v>
      </c>
      <c r="K180" s="311"/>
    </row>
    <row r="181" spans="2:11" s="1" customFormat="1" ht="15" customHeight="1">
      <c r="B181" s="288"/>
      <c r="C181" s="265" t="s">
        <v>111</v>
      </c>
      <c r="D181" s="265"/>
      <c r="E181" s="265"/>
      <c r="F181" s="286" t="s">
        <v>592</v>
      </c>
      <c r="G181" s="265"/>
      <c r="H181" s="265" t="s">
        <v>556</v>
      </c>
      <c r="I181" s="265" t="s">
        <v>594</v>
      </c>
      <c r="J181" s="265">
        <v>10</v>
      </c>
      <c r="K181" s="311"/>
    </row>
    <row r="182" spans="2:11" s="1" customFormat="1" ht="15" customHeight="1">
      <c r="B182" s="288"/>
      <c r="C182" s="265" t="s">
        <v>112</v>
      </c>
      <c r="D182" s="265"/>
      <c r="E182" s="265"/>
      <c r="F182" s="286" t="s">
        <v>592</v>
      </c>
      <c r="G182" s="265"/>
      <c r="H182" s="265" t="s">
        <v>666</v>
      </c>
      <c r="I182" s="265" t="s">
        <v>627</v>
      </c>
      <c r="J182" s="265"/>
      <c r="K182" s="311"/>
    </row>
    <row r="183" spans="2:11" s="1" customFormat="1" ht="15" customHeight="1">
      <c r="B183" s="288"/>
      <c r="C183" s="265" t="s">
        <v>667</v>
      </c>
      <c r="D183" s="265"/>
      <c r="E183" s="265"/>
      <c r="F183" s="286" t="s">
        <v>592</v>
      </c>
      <c r="G183" s="265"/>
      <c r="H183" s="265" t="s">
        <v>668</v>
      </c>
      <c r="I183" s="265" t="s">
        <v>627</v>
      </c>
      <c r="J183" s="265"/>
      <c r="K183" s="311"/>
    </row>
    <row r="184" spans="2:11" s="1" customFormat="1" ht="15" customHeight="1">
      <c r="B184" s="288"/>
      <c r="C184" s="265" t="s">
        <v>656</v>
      </c>
      <c r="D184" s="265"/>
      <c r="E184" s="265"/>
      <c r="F184" s="286" t="s">
        <v>592</v>
      </c>
      <c r="G184" s="265"/>
      <c r="H184" s="265" t="s">
        <v>669</v>
      </c>
      <c r="I184" s="265" t="s">
        <v>627</v>
      </c>
      <c r="J184" s="265"/>
      <c r="K184" s="311"/>
    </row>
    <row r="185" spans="2:11" s="1" customFormat="1" ht="15" customHeight="1">
      <c r="B185" s="288"/>
      <c r="C185" s="265" t="s">
        <v>114</v>
      </c>
      <c r="D185" s="265"/>
      <c r="E185" s="265"/>
      <c r="F185" s="286" t="s">
        <v>598</v>
      </c>
      <c r="G185" s="265"/>
      <c r="H185" s="265" t="s">
        <v>670</v>
      </c>
      <c r="I185" s="265" t="s">
        <v>594</v>
      </c>
      <c r="J185" s="265">
        <v>50</v>
      </c>
      <c r="K185" s="311"/>
    </row>
    <row r="186" spans="2:11" s="1" customFormat="1" ht="15" customHeight="1">
      <c r="B186" s="288"/>
      <c r="C186" s="265" t="s">
        <v>671</v>
      </c>
      <c r="D186" s="265"/>
      <c r="E186" s="265"/>
      <c r="F186" s="286" t="s">
        <v>598</v>
      </c>
      <c r="G186" s="265"/>
      <c r="H186" s="265" t="s">
        <v>672</v>
      </c>
      <c r="I186" s="265" t="s">
        <v>673</v>
      </c>
      <c r="J186" s="265"/>
      <c r="K186" s="311"/>
    </row>
    <row r="187" spans="2:11" s="1" customFormat="1" ht="15" customHeight="1">
      <c r="B187" s="288"/>
      <c r="C187" s="265" t="s">
        <v>674</v>
      </c>
      <c r="D187" s="265"/>
      <c r="E187" s="265"/>
      <c r="F187" s="286" t="s">
        <v>598</v>
      </c>
      <c r="G187" s="265"/>
      <c r="H187" s="265" t="s">
        <v>675</v>
      </c>
      <c r="I187" s="265" t="s">
        <v>673</v>
      </c>
      <c r="J187" s="265"/>
      <c r="K187" s="311"/>
    </row>
    <row r="188" spans="2:11" s="1" customFormat="1" ht="15" customHeight="1">
      <c r="B188" s="288"/>
      <c r="C188" s="265" t="s">
        <v>676</v>
      </c>
      <c r="D188" s="265"/>
      <c r="E188" s="265"/>
      <c r="F188" s="286" t="s">
        <v>598</v>
      </c>
      <c r="G188" s="265"/>
      <c r="H188" s="265" t="s">
        <v>677</v>
      </c>
      <c r="I188" s="265" t="s">
        <v>673</v>
      </c>
      <c r="J188" s="265"/>
      <c r="K188" s="311"/>
    </row>
    <row r="189" spans="2:11" s="1" customFormat="1" ht="15" customHeight="1">
      <c r="B189" s="288"/>
      <c r="C189" s="324" t="s">
        <v>678</v>
      </c>
      <c r="D189" s="265"/>
      <c r="E189" s="265"/>
      <c r="F189" s="286" t="s">
        <v>598</v>
      </c>
      <c r="G189" s="265"/>
      <c r="H189" s="265" t="s">
        <v>679</v>
      </c>
      <c r="I189" s="265" t="s">
        <v>680</v>
      </c>
      <c r="J189" s="325" t="s">
        <v>681</v>
      </c>
      <c r="K189" s="311"/>
    </row>
    <row r="190" spans="2:11" s="18" customFormat="1" ht="15" customHeight="1">
      <c r="B190" s="326"/>
      <c r="C190" s="327" t="s">
        <v>682</v>
      </c>
      <c r="D190" s="328"/>
      <c r="E190" s="328"/>
      <c r="F190" s="329" t="s">
        <v>598</v>
      </c>
      <c r="G190" s="328"/>
      <c r="H190" s="328" t="s">
        <v>683</v>
      </c>
      <c r="I190" s="328" t="s">
        <v>680</v>
      </c>
      <c r="J190" s="330" t="s">
        <v>681</v>
      </c>
      <c r="K190" s="331"/>
    </row>
    <row r="191" spans="2:11" s="1" customFormat="1" ht="15" customHeight="1">
      <c r="B191" s="288"/>
      <c r="C191" s="324" t="s">
        <v>42</v>
      </c>
      <c r="D191" s="265"/>
      <c r="E191" s="265"/>
      <c r="F191" s="286" t="s">
        <v>592</v>
      </c>
      <c r="G191" s="265"/>
      <c r="H191" s="262" t="s">
        <v>684</v>
      </c>
      <c r="I191" s="265" t="s">
        <v>685</v>
      </c>
      <c r="J191" s="265"/>
      <c r="K191" s="311"/>
    </row>
    <row r="192" spans="2:11" s="1" customFormat="1" ht="15" customHeight="1">
      <c r="B192" s="288"/>
      <c r="C192" s="324" t="s">
        <v>686</v>
      </c>
      <c r="D192" s="265"/>
      <c r="E192" s="265"/>
      <c r="F192" s="286" t="s">
        <v>592</v>
      </c>
      <c r="G192" s="265"/>
      <c r="H192" s="265" t="s">
        <v>687</v>
      </c>
      <c r="I192" s="265" t="s">
        <v>627</v>
      </c>
      <c r="J192" s="265"/>
      <c r="K192" s="311"/>
    </row>
    <row r="193" spans="2:11" s="1" customFormat="1" ht="15" customHeight="1">
      <c r="B193" s="288"/>
      <c r="C193" s="324" t="s">
        <v>688</v>
      </c>
      <c r="D193" s="265"/>
      <c r="E193" s="265"/>
      <c r="F193" s="286" t="s">
        <v>592</v>
      </c>
      <c r="G193" s="265"/>
      <c r="H193" s="265" t="s">
        <v>689</v>
      </c>
      <c r="I193" s="265" t="s">
        <v>627</v>
      </c>
      <c r="J193" s="265"/>
      <c r="K193" s="311"/>
    </row>
    <row r="194" spans="2:11" s="1" customFormat="1" ht="15" customHeight="1">
      <c r="B194" s="288"/>
      <c r="C194" s="324" t="s">
        <v>690</v>
      </c>
      <c r="D194" s="265"/>
      <c r="E194" s="265"/>
      <c r="F194" s="286" t="s">
        <v>598</v>
      </c>
      <c r="G194" s="265"/>
      <c r="H194" s="265" t="s">
        <v>691</v>
      </c>
      <c r="I194" s="265" t="s">
        <v>627</v>
      </c>
      <c r="J194" s="265"/>
      <c r="K194" s="311"/>
    </row>
    <row r="195" spans="2:11" s="1" customFormat="1" ht="15" customHeight="1">
      <c r="B195" s="317"/>
      <c r="C195" s="332"/>
      <c r="D195" s="297"/>
      <c r="E195" s="297"/>
      <c r="F195" s="297"/>
      <c r="G195" s="297"/>
      <c r="H195" s="297"/>
      <c r="I195" s="297"/>
      <c r="J195" s="297"/>
      <c r="K195" s="318"/>
    </row>
    <row r="196" spans="2:11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pans="2:11" s="1" customFormat="1" ht="18.75" customHeight="1">
      <c r="B197" s="299"/>
      <c r="C197" s="309"/>
      <c r="D197" s="309"/>
      <c r="E197" s="309"/>
      <c r="F197" s="319"/>
      <c r="G197" s="309"/>
      <c r="H197" s="309"/>
      <c r="I197" s="309"/>
      <c r="J197" s="309"/>
      <c r="K197" s="299"/>
    </row>
    <row r="198" spans="2:11" s="1" customFormat="1" ht="18.75" customHeight="1">
      <c r="B198" s="272"/>
      <c r="C198" s="272"/>
      <c r="D198" s="272"/>
      <c r="E198" s="272"/>
      <c r="F198" s="272"/>
      <c r="G198" s="272"/>
      <c r="H198" s="272"/>
      <c r="I198" s="272"/>
      <c r="J198" s="272"/>
      <c r="K198" s="272"/>
    </row>
    <row r="199" spans="2:11" s="1" customFormat="1" ht="13.5">
      <c r="B199" s="254"/>
      <c r="C199" s="255"/>
      <c r="D199" s="255"/>
      <c r="E199" s="255"/>
      <c r="F199" s="255"/>
      <c r="G199" s="255"/>
      <c r="H199" s="255"/>
      <c r="I199" s="255"/>
      <c r="J199" s="255"/>
      <c r="K199" s="256"/>
    </row>
    <row r="200" spans="2:11" s="1" customFormat="1" ht="21">
      <c r="B200" s="257"/>
      <c r="C200" s="392" t="s">
        <v>692</v>
      </c>
      <c r="D200" s="392"/>
      <c r="E200" s="392"/>
      <c r="F200" s="392"/>
      <c r="G200" s="392"/>
      <c r="H200" s="392"/>
      <c r="I200" s="392"/>
      <c r="J200" s="392"/>
      <c r="K200" s="258"/>
    </row>
    <row r="201" spans="2:11" s="1" customFormat="1" ht="25.5" customHeight="1">
      <c r="B201" s="257"/>
      <c r="C201" s="333" t="s">
        <v>693</v>
      </c>
      <c r="D201" s="333"/>
      <c r="E201" s="333"/>
      <c r="F201" s="333" t="s">
        <v>694</v>
      </c>
      <c r="G201" s="334"/>
      <c r="H201" s="395" t="s">
        <v>695</v>
      </c>
      <c r="I201" s="395"/>
      <c r="J201" s="395"/>
      <c r="K201" s="258"/>
    </row>
    <row r="202" spans="2:11" s="1" customFormat="1" ht="5.25" customHeight="1">
      <c r="B202" s="288"/>
      <c r="C202" s="283"/>
      <c r="D202" s="283"/>
      <c r="E202" s="283"/>
      <c r="F202" s="283"/>
      <c r="G202" s="309"/>
      <c r="H202" s="283"/>
      <c r="I202" s="283"/>
      <c r="J202" s="283"/>
      <c r="K202" s="311"/>
    </row>
    <row r="203" spans="2:11" s="1" customFormat="1" ht="15" customHeight="1">
      <c r="B203" s="288"/>
      <c r="C203" s="265" t="s">
        <v>685</v>
      </c>
      <c r="D203" s="265"/>
      <c r="E203" s="265"/>
      <c r="F203" s="286" t="s">
        <v>43</v>
      </c>
      <c r="G203" s="265"/>
      <c r="H203" s="396" t="s">
        <v>696</v>
      </c>
      <c r="I203" s="396"/>
      <c r="J203" s="396"/>
      <c r="K203" s="311"/>
    </row>
    <row r="204" spans="2:11" s="1" customFormat="1" ht="15" customHeight="1">
      <c r="B204" s="288"/>
      <c r="C204" s="265"/>
      <c r="D204" s="265"/>
      <c r="E204" s="265"/>
      <c r="F204" s="286" t="s">
        <v>44</v>
      </c>
      <c r="G204" s="265"/>
      <c r="H204" s="396" t="s">
        <v>697</v>
      </c>
      <c r="I204" s="396"/>
      <c r="J204" s="396"/>
      <c r="K204" s="311"/>
    </row>
    <row r="205" spans="2:11" s="1" customFormat="1" ht="15" customHeight="1">
      <c r="B205" s="288"/>
      <c r="C205" s="265"/>
      <c r="D205" s="265"/>
      <c r="E205" s="265"/>
      <c r="F205" s="286" t="s">
        <v>47</v>
      </c>
      <c r="G205" s="265"/>
      <c r="H205" s="396" t="s">
        <v>698</v>
      </c>
      <c r="I205" s="396"/>
      <c r="J205" s="396"/>
      <c r="K205" s="311"/>
    </row>
    <row r="206" spans="2:11" s="1" customFormat="1" ht="15" customHeight="1">
      <c r="B206" s="288"/>
      <c r="C206" s="265"/>
      <c r="D206" s="265"/>
      <c r="E206" s="265"/>
      <c r="F206" s="286" t="s">
        <v>45</v>
      </c>
      <c r="G206" s="265"/>
      <c r="H206" s="396" t="s">
        <v>699</v>
      </c>
      <c r="I206" s="396"/>
      <c r="J206" s="396"/>
      <c r="K206" s="311"/>
    </row>
    <row r="207" spans="2:11" s="1" customFormat="1" ht="15" customHeight="1">
      <c r="B207" s="288"/>
      <c r="C207" s="265"/>
      <c r="D207" s="265"/>
      <c r="E207" s="265"/>
      <c r="F207" s="286" t="s">
        <v>46</v>
      </c>
      <c r="G207" s="265"/>
      <c r="H207" s="396" t="s">
        <v>700</v>
      </c>
      <c r="I207" s="396"/>
      <c r="J207" s="396"/>
      <c r="K207" s="311"/>
    </row>
    <row r="208" spans="2:11" s="1" customFormat="1" ht="15" customHeight="1">
      <c r="B208" s="288"/>
      <c r="C208" s="265"/>
      <c r="D208" s="265"/>
      <c r="E208" s="265"/>
      <c r="F208" s="286"/>
      <c r="G208" s="265"/>
      <c r="H208" s="265"/>
      <c r="I208" s="265"/>
      <c r="J208" s="265"/>
      <c r="K208" s="311"/>
    </row>
    <row r="209" spans="2:11" s="1" customFormat="1" ht="15" customHeight="1">
      <c r="B209" s="288"/>
      <c r="C209" s="265" t="s">
        <v>639</v>
      </c>
      <c r="D209" s="265"/>
      <c r="E209" s="265"/>
      <c r="F209" s="286" t="s">
        <v>79</v>
      </c>
      <c r="G209" s="265"/>
      <c r="H209" s="396" t="s">
        <v>701</v>
      </c>
      <c r="I209" s="396"/>
      <c r="J209" s="396"/>
      <c r="K209" s="311"/>
    </row>
    <row r="210" spans="2:11" s="1" customFormat="1" ht="15" customHeight="1">
      <c r="B210" s="288"/>
      <c r="C210" s="265"/>
      <c r="D210" s="265"/>
      <c r="E210" s="265"/>
      <c r="F210" s="286" t="s">
        <v>536</v>
      </c>
      <c r="G210" s="265"/>
      <c r="H210" s="396" t="s">
        <v>537</v>
      </c>
      <c r="I210" s="396"/>
      <c r="J210" s="396"/>
      <c r="K210" s="311"/>
    </row>
    <row r="211" spans="2:11" s="1" customFormat="1" ht="15" customHeight="1">
      <c r="B211" s="288"/>
      <c r="C211" s="265"/>
      <c r="D211" s="265"/>
      <c r="E211" s="265"/>
      <c r="F211" s="286" t="s">
        <v>534</v>
      </c>
      <c r="G211" s="265"/>
      <c r="H211" s="396" t="s">
        <v>702</v>
      </c>
      <c r="I211" s="396"/>
      <c r="J211" s="396"/>
      <c r="K211" s="311"/>
    </row>
    <row r="212" spans="2:11" s="1" customFormat="1" ht="15" customHeight="1">
      <c r="B212" s="335"/>
      <c r="C212" s="265"/>
      <c r="D212" s="265"/>
      <c r="E212" s="265"/>
      <c r="F212" s="286" t="s">
        <v>538</v>
      </c>
      <c r="G212" s="324"/>
      <c r="H212" s="397" t="s">
        <v>84</v>
      </c>
      <c r="I212" s="397"/>
      <c r="J212" s="397"/>
      <c r="K212" s="336"/>
    </row>
    <row r="213" spans="2:11" s="1" customFormat="1" ht="15" customHeight="1">
      <c r="B213" s="335"/>
      <c r="C213" s="265"/>
      <c r="D213" s="265"/>
      <c r="E213" s="265"/>
      <c r="F213" s="286" t="s">
        <v>460</v>
      </c>
      <c r="G213" s="324"/>
      <c r="H213" s="397" t="s">
        <v>461</v>
      </c>
      <c r="I213" s="397"/>
      <c r="J213" s="397"/>
      <c r="K213" s="336"/>
    </row>
    <row r="214" spans="2:11" s="1" customFormat="1" ht="15" customHeight="1">
      <c r="B214" s="335"/>
      <c r="C214" s="265"/>
      <c r="D214" s="265"/>
      <c r="E214" s="265"/>
      <c r="F214" s="286"/>
      <c r="G214" s="324"/>
      <c r="H214" s="315"/>
      <c r="I214" s="315"/>
      <c r="J214" s="315"/>
      <c r="K214" s="336"/>
    </row>
    <row r="215" spans="2:11" s="1" customFormat="1" ht="15" customHeight="1">
      <c r="B215" s="335"/>
      <c r="C215" s="265" t="s">
        <v>663</v>
      </c>
      <c r="D215" s="265"/>
      <c r="E215" s="265"/>
      <c r="F215" s="286">
        <v>1</v>
      </c>
      <c r="G215" s="324"/>
      <c r="H215" s="397" t="s">
        <v>703</v>
      </c>
      <c r="I215" s="397"/>
      <c r="J215" s="397"/>
      <c r="K215" s="336"/>
    </row>
    <row r="216" spans="2:11" s="1" customFormat="1" ht="15" customHeight="1">
      <c r="B216" s="335"/>
      <c r="C216" s="265"/>
      <c r="D216" s="265"/>
      <c r="E216" s="265"/>
      <c r="F216" s="286">
        <v>2</v>
      </c>
      <c r="G216" s="324"/>
      <c r="H216" s="397" t="s">
        <v>704</v>
      </c>
      <c r="I216" s="397"/>
      <c r="J216" s="397"/>
      <c r="K216" s="336"/>
    </row>
    <row r="217" spans="2:11" s="1" customFormat="1" ht="15" customHeight="1">
      <c r="B217" s="335"/>
      <c r="C217" s="265"/>
      <c r="D217" s="265"/>
      <c r="E217" s="265"/>
      <c r="F217" s="286">
        <v>3</v>
      </c>
      <c r="G217" s="324"/>
      <c r="H217" s="397" t="s">
        <v>705</v>
      </c>
      <c r="I217" s="397"/>
      <c r="J217" s="397"/>
      <c r="K217" s="336"/>
    </row>
    <row r="218" spans="2:11" s="1" customFormat="1" ht="15" customHeight="1">
      <c r="B218" s="335"/>
      <c r="C218" s="265"/>
      <c r="D218" s="265"/>
      <c r="E218" s="265"/>
      <c r="F218" s="286">
        <v>4</v>
      </c>
      <c r="G218" s="324"/>
      <c r="H218" s="397" t="s">
        <v>706</v>
      </c>
      <c r="I218" s="397"/>
      <c r="J218" s="397"/>
      <c r="K218" s="336"/>
    </row>
    <row r="219" spans="2:11" s="1" customFormat="1" ht="12.75" customHeight="1">
      <c r="B219" s="337"/>
      <c r="C219" s="338"/>
      <c r="D219" s="338"/>
      <c r="E219" s="338"/>
      <c r="F219" s="338"/>
      <c r="G219" s="338"/>
      <c r="H219" s="338"/>
      <c r="I219" s="338"/>
      <c r="J219" s="338"/>
      <c r="K219" s="33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Výměna požárních ...</vt:lpstr>
      <vt:lpstr>VN a ON - Vedlejší a osta...</vt:lpstr>
      <vt:lpstr>Pokyny pro vyplnění</vt:lpstr>
      <vt:lpstr>'Rekapitulace stavby'!Názvy_tisku</vt:lpstr>
      <vt:lpstr>'SO 01 - Výměna požárních ...'!Názvy_tisku</vt:lpstr>
      <vt:lpstr>'VN a ON - Vedlejší a osta...'!Názvy_tisku</vt:lpstr>
      <vt:lpstr>'Pokyny pro vyplnění'!Oblast_tisku</vt:lpstr>
      <vt:lpstr>'Rekapitulace stavby'!Oblast_tisku</vt:lpstr>
      <vt:lpstr>'SO 01 - Výměna požárních ...'!Oblast_tisku</vt:lpstr>
      <vt:lpstr>'VN a ON - Vedlejší a osta...'!Oblast_tisku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Věra Halfarová</cp:lastModifiedBy>
  <dcterms:created xsi:type="dcterms:W3CDTF">2024-06-26T09:20:02Z</dcterms:created>
  <dcterms:modified xsi:type="dcterms:W3CDTF">2024-06-28T09:46:39Z</dcterms:modified>
</cp:coreProperties>
</file>